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4\УТОЧНЕННЯ\9_НАСТУПНЕ\виконком\"/>
    </mc:Choice>
  </mc:AlternateContent>
  <bookViews>
    <workbookView xWindow="-108" yWindow="-108" windowWidth="23256" windowHeight="12576" firstSheet="1" activeTab="1"/>
  </bookViews>
  <sheets>
    <sheet name="Лист1" sheetId="13" state="hidden" r:id="rId1"/>
    <sheet name="2024" sheetId="19" r:id="rId2"/>
  </sheets>
  <definedNames>
    <definedName name="_xlnm.Print_Titles" localSheetId="1">'2024'!$12:$14</definedName>
    <definedName name="_xlnm.Print_Area" localSheetId="1">'2024'!$A$1:$I$135</definedName>
  </definedNames>
  <calcPr calcId="152511"/>
</workbook>
</file>

<file path=xl/calcChain.xml><?xml version="1.0" encoding="utf-8"?>
<calcChain xmlns="http://schemas.openxmlformats.org/spreadsheetml/2006/main">
  <c r="G55" i="19" l="1"/>
  <c r="H55" i="19"/>
  <c r="I55" i="19"/>
  <c r="F55" i="19"/>
  <c r="F77" i="19"/>
  <c r="I99" i="19" l="1"/>
  <c r="G99" i="19"/>
  <c r="H107" i="19" l="1"/>
  <c r="I107" i="19"/>
  <c r="G25" i="19" l="1"/>
  <c r="F25" i="19"/>
  <c r="H31" i="19"/>
  <c r="I31" i="19"/>
  <c r="G130" i="19" l="1"/>
  <c r="F130" i="19"/>
  <c r="G129" i="19"/>
  <c r="F129" i="19"/>
  <c r="G124" i="19"/>
  <c r="F124" i="19"/>
  <c r="G85" i="19" l="1"/>
  <c r="F85" i="19"/>
  <c r="G102" i="19"/>
  <c r="F102" i="19"/>
  <c r="G77" i="19"/>
  <c r="G73" i="19"/>
  <c r="G72" i="19" s="1"/>
  <c r="F73" i="19"/>
  <c r="F72" i="19" s="1"/>
  <c r="G59" i="19"/>
  <c r="F59" i="19"/>
  <c r="G61" i="19"/>
  <c r="F61" i="19"/>
  <c r="G60" i="19"/>
  <c r="F60" i="19"/>
  <c r="G48" i="19"/>
  <c r="F48" i="19"/>
  <c r="H16" i="19"/>
  <c r="I16" i="19"/>
  <c r="G108" i="19" l="1"/>
  <c r="F108" i="19"/>
  <c r="F51" i="19" l="1"/>
  <c r="H51" i="19"/>
  <c r="H50" i="19" s="1"/>
  <c r="I51" i="19"/>
  <c r="I50" i="19" s="1"/>
  <c r="G51" i="19"/>
  <c r="F75" i="19"/>
  <c r="G75" i="19"/>
  <c r="G47" i="19"/>
  <c r="F47" i="19"/>
  <c r="G46" i="19"/>
  <c r="F46" i="19"/>
  <c r="G38" i="19"/>
  <c r="F38" i="19"/>
  <c r="F45" i="19" l="1"/>
  <c r="G45" i="19"/>
  <c r="G100" i="19"/>
  <c r="F100" i="19"/>
  <c r="G24" i="19"/>
  <c r="F24" i="19"/>
  <c r="G19" i="19" l="1"/>
  <c r="G17" i="19" s="1"/>
  <c r="G16" i="19" s="1"/>
  <c r="F19" i="19"/>
  <c r="F17" i="19" s="1"/>
  <c r="F16" i="19" s="1"/>
  <c r="G119" i="19" l="1"/>
  <c r="F119" i="19"/>
  <c r="F127" i="19" l="1"/>
  <c r="F123" i="19" s="1"/>
  <c r="G127" i="19"/>
  <c r="G123" i="19" s="1"/>
  <c r="G32" i="19" l="1"/>
  <c r="G31" i="19" s="1"/>
  <c r="F32" i="19"/>
  <c r="F31" i="19" s="1"/>
  <c r="H87" i="19" l="1"/>
  <c r="I87" i="19"/>
  <c r="H118" i="19"/>
  <c r="I118" i="19"/>
  <c r="F118" i="19"/>
  <c r="G121" i="19"/>
  <c r="G118" i="19" s="1"/>
  <c r="G111" i="19"/>
  <c r="F111" i="19"/>
  <c r="G107" i="19"/>
  <c r="F107" i="19"/>
  <c r="G98" i="19"/>
  <c r="G96" i="19"/>
  <c r="G95" i="19"/>
  <c r="G94" i="19"/>
  <c r="G93" i="19"/>
  <c r="G92" i="19"/>
  <c r="G91" i="19"/>
  <c r="G89" i="19"/>
  <c r="G88" i="19"/>
  <c r="F99" i="19"/>
  <c r="F98" i="19"/>
  <c r="F96" i="19"/>
  <c r="F95" i="19"/>
  <c r="F94" i="19"/>
  <c r="F93" i="19"/>
  <c r="F92" i="19"/>
  <c r="F91" i="19"/>
  <c r="F89" i="19"/>
  <c r="F88" i="19"/>
  <c r="G71" i="19"/>
  <c r="G50" i="19" s="1"/>
  <c r="F71" i="19"/>
  <c r="F50" i="19" s="1"/>
  <c r="G63" i="19"/>
  <c r="G62" i="19"/>
  <c r="G58" i="19"/>
  <c r="F63" i="19"/>
  <c r="F62" i="19"/>
  <c r="F58" i="19"/>
  <c r="F57" i="19" s="1"/>
  <c r="I54" i="19"/>
  <c r="H54" i="19"/>
  <c r="I84" i="19" l="1"/>
  <c r="I83" i="19" s="1"/>
  <c r="H84" i="19"/>
  <c r="H83" i="19" s="1"/>
  <c r="G87" i="19"/>
  <c r="G57" i="19"/>
  <c r="F87" i="19"/>
  <c r="H30" i="19"/>
  <c r="I30" i="19"/>
  <c r="G122" i="19"/>
  <c r="F84" i="19" l="1"/>
  <c r="F83" i="19" s="1"/>
  <c r="G84" i="19"/>
  <c r="G83" i="19" s="1"/>
  <c r="F54" i="19"/>
  <c r="G54" i="19"/>
  <c r="F30" i="19"/>
  <c r="G30" i="19"/>
  <c r="F122" i="19" l="1"/>
  <c r="G15" i="19" l="1"/>
  <c r="G133" i="19" s="1"/>
  <c r="I15" i="19" l="1"/>
  <c r="H15" i="19"/>
  <c r="H133" i="19" l="1"/>
  <c r="I133" i="19"/>
  <c r="F15" i="19"/>
  <c r="F133" i="19" l="1"/>
</calcChain>
</file>

<file path=xl/sharedStrings.xml><?xml version="1.0" encoding="utf-8"?>
<sst xmlns="http://schemas.openxmlformats.org/spreadsheetml/2006/main" count="284" uniqueCount="226">
  <si>
    <t>ВСЬОГО</t>
  </si>
  <si>
    <t>Код Функціональної класифікації видатків та кредитування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</si>
  <si>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</si>
  <si>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</si>
  <si>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</si>
  <si>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</si>
  <si>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(код бюджету)</t>
  </si>
  <si>
    <t>0200000</t>
  </si>
  <si>
    <t>0210000</t>
  </si>
  <si>
    <t>Виконавчий комітет Чорноморської  міської ради  Одеського району Одеської області</t>
  </si>
  <si>
    <t>Капітальні видатки разом, в т.ч.:</t>
  </si>
  <si>
    <t>з них за рахунок:</t>
  </si>
  <si>
    <r>
      <t xml:space="preserve">коштів, що передаються із загального фонду до бюджету розвитку (спеціального фонду)
</t>
    </r>
    <r>
      <rPr>
        <b/>
        <sz val="12"/>
        <rFont val="Times New Roman"/>
        <family val="1"/>
        <charset val="204"/>
      </rPr>
      <t>208400</t>
    </r>
  </si>
  <si>
    <r>
      <t xml:space="preserve">залишку коштів бюджету розвитку на початок року
</t>
    </r>
    <r>
      <rPr>
        <b/>
        <sz val="12"/>
        <rFont val="Times New Roman"/>
        <family val="1"/>
        <charset val="204"/>
      </rPr>
      <t>208100</t>
    </r>
  </si>
  <si>
    <t>0610</t>
  </si>
  <si>
    <t>Експлуатація та технічне обслуговування житлового фонду</t>
  </si>
  <si>
    <t>6011</t>
  </si>
  <si>
    <t>Найменування робіт</t>
  </si>
  <si>
    <t>6.1</t>
  </si>
  <si>
    <t>6.2</t>
  </si>
  <si>
    <t>6.3</t>
  </si>
  <si>
    <t>Начальник фінансового управління                                                                                          Ольга ЯКОВЕНКО</t>
  </si>
  <si>
    <t xml:space="preserve">Розподіл коштів бюджету розвитку у складі бюджету Чорноморської міської територіальної громади  на 2024 рік </t>
  </si>
  <si>
    <t>0218240</t>
  </si>
  <si>
    <t>8240</t>
  </si>
  <si>
    <t>0380</t>
  </si>
  <si>
    <t>Заходи та роботи з територіальної оборони</t>
  </si>
  <si>
    <r>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 </t>
    </r>
    <r>
      <rPr>
        <i/>
        <sz val="14"/>
        <rFont val="Times New Roman"/>
        <family val="1"/>
        <charset val="204"/>
      </rPr>
      <t>Капітальні видатки</t>
    </r>
  </si>
  <si>
    <t>3700000</t>
  </si>
  <si>
    <t/>
  </si>
  <si>
    <t>Фiнансове управлiння Чорноморської мiської ради Одеського району Одеської областi</t>
  </si>
  <si>
    <t>3710000</t>
  </si>
  <si>
    <t>3719800</t>
  </si>
  <si>
    <t>9800</t>
  </si>
  <si>
    <t>0180</t>
  </si>
  <si>
    <t>Субвенція з місцевого бюджету державному бюджету на виконання програм соціально-економічного розвитку регіонів</t>
  </si>
  <si>
    <t>Капітальні видатки, разом -</t>
  </si>
  <si>
    <t>в т.ч. за програмами</t>
  </si>
  <si>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</si>
  <si>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0212010</t>
  </si>
  <si>
    <t>2010</t>
  </si>
  <si>
    <t>Багатопрофільна стаціонарна медична допомога населенню</t>
  </si>
  <si>
    <t>0731</t>
  </si>
  <si>
    <t>Реконструкція частини приміщення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м.Чорноморськ, вул.В.Шума, 4</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</si>
  <si>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м.Чорноморськ, вул.В.Шума, 4</t>
  </si>
  <si>
    <t>Обсяг видатків бюджету розвитку на 2024 рік, грн</t>
  </si>
  <si>
    <t>0610000</t>
  </si>
  <si>
    <t>0600000</t>
  </si>
  <si>
    <t>Управління освіти Чорноморської  міської ради  Одеського району Одеської області</t>
  </si>
  <si>
    <t>0611010</t>
  </si>
  <si>
    <t>1010</t>
  </si>
  <si>
    <t>Надання дошкільної освіти</t>
  </si>
  <si>
    <t>0910</t>
  </si>
  <si>
    <t>Капітальний ремонт покрівлі та вимощення закладу дошкільної освіти (ясла-садок) № 12 за адресою: Одеська область, Одеський район, місто Чорноморськ, вулиця 1 Травня, 11-А</t>
  </si>
  <si>
    <t xml:space="preserve">Капітальний ремонт вимощення, водовідведення, вхідних груп закладу дошкільної освіти (ясла - садок) № 1 за адресою: Одеська область, Одеський район, місто Чорноморськ, вулиця 1 Травня, 4-Б </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</si>
  <si>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</si>
  <si>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Проектно-кошторисна документація з встановлення сонячних колекторів на даху закладу дошкільної освіти (ясла - садок) № 1 за адресою: Одеська область, Одеський район, місто Чорноморськ, вулиця 1 Травня, 4-Б</t>
  </si>
  <si>
    <t>0611021</t>
  </si>
  <si>
    <t>1021</t>
  </si>
  <si>
    <t>0921</t>
  </si>
  <si>
    <t>Надання загальної середньої освіти закладами загальної середньої освіти за рахунок коштів місцевого бюджету</t>
  </si>
  <si>
    <t xml:space="preserve">Капітальний ремонт системи опалення та покрівлі Чорноморського ліцею № 2 за адресою: місто Чорноморськ, проспект Миру, 17А </t>
  </si>
  <si>
    <t xml:space="preserve">Капітальний ремонт системи опалення та покрівлі Чорноморського ліцею № 3 за адресою: місто Чорноморськ, вулиця Паркова, 10-А </t>
  </si>
  <si>
    <t>Капітальний ремонт покрівлі та харчоблоку Малодолинської ЗЗСО за адресою: Одеська область, місто Чорноморськ, селище  Малодолинське, вулиця Зелена, 2</t>
  </si>
  <si>
    <t>0618110</t>
  </si>
  <si>
    <t>8110</t>
  </si>
  <si>
    <t>Заходи із запобігання та ліквідації надзвичайних ситуацій та наслідків стихійного лиха</t>
  </si>
  <si>
    <t>0320</t>
  </si>
  <si>
    <t>1200000</t>
  </si>
  <si>
    <t>1210000</t>
  </si>
  <si>
    <t>Відділ комунального господарства та благоустрою Чорноморської  міської ради  Одеського району Одеської області</t>
  </si>
  <si>
    <t>1216011</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</si>
  <si>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(проєкт), всього - в т ч:</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</si>
  <si>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</si>
  <si>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покрівлі над 3 та 4 під'їздами житлового будинку за адресою: Одеська область, Одеський район, м.Чорноморськ, вул.Шевченка, 9-А (ОСББ "Номер шість")</t>
  </si>
  <si>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t>
    </r>
    <r>
      <rPr>
        <sz val="14"/>
        <color indexed="8"/>
        <rFont val="Times New Roman"/>
        <family val="1"/>
        <charset val="204"/>
      </rPr>
      <t>в гуртожитку за адресою: Одеська область, Одеський район, м.Чорноморськ, вул.Олександрійська, 16 (розробка проектно-кошторисної документації стадії "РП" (Робочий проект))</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</si>
  <si>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фасаду, гідроізоляція душових </t>
    </r>
    <r>
      <rPr>
        <sz val="14"/>
        <color indexed="8"/>
        <rFont val="Times New Roman"/>
        <family val="1"/>
        <charset val="204"/>
      </rPr>
      <t>в гуртожитку за адресою: Одеська область, Одеський район, м.Чорноморськ, провул.Шкільний, 4-А (розробка проектно-кошторисної документації стадії "РП" (Робочий проект))</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</si>
  <si>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вул.Данченка, 3-Б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</si>
  <si>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Данченка, 3-Б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</si>
  <si>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35-Б (розробка пректно-кошторисної документації, експертиза)</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</si>
  <si>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35-Г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</si>
  <si>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1 Травня, 2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</si>
  <si>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вул.1 Травня, 2 (розробка пректно-кошторисної документації, експертиза)</t>
    </r>
  </si>
  <si>
    <t>1216015</t>
  </si>
  <si>
    <t>6015</t>
  </si>
  <si>
    <t>Забезпечення надійної та безперебійної експлуатації ліфтів</t>
  </si>
  <si>
    <t>0620</t>
  </si>
  <si>
    <t>Капітальний ремонт (заміна) ліфту у 3му під'їзді житлового будинку за адресою: Одеська область, Одеський район, м. Чорноморськ, пр. Миру, 30 (ОСББ "Мирний 30")</t>
  </si>
  <si>
    <t>1216030</t>
  </si>
  <si>
    <t>6030</t>
  </si>
  <si>
    <t>Реконструкція скверу за адресою: Одеська область, м.Чорноморськ, проспект Миру, 14. Коригування</t>
  </si>
  <si>
    <t>Організація благоустрою населених пунктів</t>
  </si>
  <si>
    <t>Капітальні видатки</t>
  </si>
  <si>
    <t>1500000</t>
  </si>
  <si>
    <t>1510000</t>
  </si>
  <si>
    <t>Управління капітального будівництва Чорноморської  міської ради  Одеського району Одеської області</t>
  </si>
  <si>
    <t>1512010</t>
  </si>
  <si>
    <t>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Коригування</t>
  </si>
  <si>
    <t>1516013</t>
  </si>
  <si>
    <t>6013</t>
  </si>
  <si>
    <t>Забезпечення діяльності водопровідно-каналізаційного господарства</t>
  </si>
  <si>
    <t>Придбання затворів (засувок) з демонтажними вставками для заміни на водогонах</t>
  </si>
  <si>
    <t>1516015</t>
  </si>
  <si>
    <t>Експертне обстеження, капітальний ремонт, заміна ліфтів (Міська програма модернізації ліфтового господарства Чорноморської міської ради Одеської області на 2019 - 2025 роки)</t>
  </si>
  <si>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вул.Данченка, 3-Б (2П)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</si>
  <si>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вул.Лазурна, 7 (1)</t>
    </r>
  </si>
  <si>
    <r>
      <t>Капітальний ремонт (заміна) ліфтів за адресою: м. Чорноморськ,</t>
    </r>
    <r>
      <rPr>
        <sz val="14"/>
        <color indexed="8"/>
        <rFont val="Times New Roman"/>
        <family val="1"/>
        <charset val="204"/>
      </rPr>
      <t xml:space="preserve"> пр.Миру, 28 (5п.)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</si>
  <si>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28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</si>
  <si>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35-Г</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</si>
  <si>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4-А (1)</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</si>
  <si>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10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</si>
  <si>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вул.Паркова, 36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</si>
  <si>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вул.Парусна, 10 (2)</t>
    </r>
  </si>
  <si>
    <r>
      <t>Капітальний ремонт (заміна) ліфтів за адресою: м. Чорноморськ,</t>
    </r>
    <r>
      <rPr>
        <sz val="14"/>
        <color indexed="8"/>
        <rFont val="Times New Roman"/>
        <family val="1"/>
        <charset val="204"/>
      </rPr>
      <t xml:space="preserve"> вул.Парусна, 16 (6п.)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</si>
  <si>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вул.1 Травня, 5 (1)</t>
    </r>
  </si>
  <si>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</si>
  <si>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</si>
  <si>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Капітальний ремонт каналізаційного колектору Ду 800 мм за адресою: Одеська область, Одеський район, м.Чорноморськ, вул.1 Травня (частково) - парк Молодіжний</t>
  </si>
  <si>
    <t>7370</t>
  </si>
  <si>
    <t>0490</t>
  </si>
  <si>
    <t>Реалізація інших заходів щодо соціально-економічного розвитку територій</t>
  </si>
  <si>
    <t>Будівництво паркової зони біля головної КНС в м.Чорноморськ. Проектні роботи.</t>
  </si>
  <si>
    <t>Будівництво автобусної зупинки біля Малодолинської ЗОШ по вул.Зелена, 2 в с.Малодолинське, м.Чорноморськ, Одеського району Одеської області. Коригування</t>
  </si>
  <si>
    <t>1517640</t>
  </si>
  <si>
    <t>7640</t>
  </si>
  <si>
    <t>0470</t>
  </si>
  <si>
    <t>Заходи з енергозбереження</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</si>
  <si>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</si>
  <si>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</si>
  <si>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</si>
  <si>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</si>
  <si>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5а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</si>
  <si>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7</t>
    </r>
  </si>
  <si>
    <t>1518110</t>
  </si>
  <si>
    <t xml:space="preserve">Капітальний ремонт системи протипожежного захисту будівлі поліклініки № 1 з вбудованою захисною спорудою цивільного захисту (цивільної оборони) сховище обліковий № 57620. розташованої за адресою: вул.1 Травня, буд.1 м.Чорноморськ, Одеської області (інв.номер № 101310011) </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</si>
  <si>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м.Чорноморськ,вул.1-го Травня буд.3</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</si>
  <si>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</si>
  <si>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2023-2024 роки</t>
  </si>
  <si>
    <t>Міська цільова програма протидії злочинності на території Чорноморської міської територіальної громади на 2024 рік</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</si>
  <si>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</si>
  <si>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0217350</t>
  </si>
  <si>
    <t>7350</t>
  </si>
  <si>
    <t>0443</t>
  </si>
  <si>
    <t>Розроблення схем планування та забудови територій (містобудівної документації)</t>
  </si>
  <si>
    <t>Капітальний ремонт будівельних та огороджувальних конструкцій закладу дошкільної освіти (ясла-садок) № 12 "Мальва", розташованого за адресою: Одеська область, Одеський район, місто Чорноморськ, вулиця 1 Травня, 11-А</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</si>
  <si>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</si>
  <si>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</si>
  <si>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</si>
  <si>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</si>
  <si>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Розроблення детального плану частини території 13-го мікрорайону м. Чорноморська Одеського району Одеської області загальною площею 1,5 га для будівництва багатоповерхового житлового будинку</t>
  </si>
  <si>
    <t>Міська цільова соціальна програма розвитку цивільного захисту Чорноморської міської територіальної громади на 2021-2025 роки</t>
  </si>
  <si>
    <t>1210160</t>
  </si>
  <si>
    <t>0160</t>
  </si>
  <si>
    <t>Керівництво і управління у відповідній сфері у містах (місті Києві), селищах, селах, територіальних громадах</t>
  </si>
  <si>
    <t>0111</t>
  </si>
  <si>
    <t>0212111</t>
  </si>
  <si>
    <t>2111</t>
  </si>
  <si>
    <t>0726</t>
  </si>
  <si>
    <t xml:space="preserve"> Первинна медична допомога населенню, що надається центрами первинної медичної (медико-санітарної) допомоги</t>
  </si>
  <si>
    <t>3719770</t>
  </si>
  <si>
    <t>9770</t>
  </si>
  <si>
    <t>Інші субвенції з місцевого бюджету</t>
  </si>
  <si>
    <t>0218210</t>
  </si>
  <si>
    <t>8210</t>
  </si>
  <si>
    <t>Муніципальні формування з охорони громадського порядку</t>
  </si>
  <si>
    <t>1216013</t>
  </si>
  <si>
    <t>Придбання насосних станцій підвищеного тиску</t>
  </si>
  <si>
    <t>1218110</t>
  </si>
  <si>
    <t>Капітальний ремонт покрівлі будівлі  Пункту Незламності (ЦТП № 57) за адресою: вул.Паркова, буд.14-В, м.Чорноморськ Одеського району Одеської області</t>
  </si>
  <si>
    <t xml:space="preserve">                                                                           до  рішення Чорноморської міської ради </t>
  </si>
  <si>
    <t xml:space="preserve">                                                                          "Додаток 5</t>
  </si>
  <si>
    <t xml:space="preserve">                                                                           до рішення Чорноморської міської ради </t>
  </si>
  <si>
    <t xml:space="preserve">                                                                           від  22.12.2023  № 522 - VIII"</t>
  </si>
  <si>
    <t xml:space="preserve">                                                                           Додаток 5</t>
  </si>
  <si>
    <t>Реконструкція системи пожежної сигналізації (СПС), системи оповіщення про пожежу та управління евакуацією людей (Технічне переоснащення системи протипожежного захисту) Малодолинського закладу загальної середньої освіти Чорноморської міської ради Одеського району Одеської області за адресою: Україна, Одеська область, с.Малодолинське, вул.Зелена, 2</t>
  </si>
  <si>
    <t>0800000</t>
  </si>
  <si>
    <t>0810000</t>
  </si>
  <si>
    <t>Управління соціальної політики Чорноморської  міської ради  Одеського району Одеської області</t>
  </si>
  <si>
    <t>0813221</t>
  </si>
  <si>
    <t>0813223</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</si>
  <si>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</si>
  <si>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</si>
  <si>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3221</t>
  </si>
  <si>
    <t>3223</t>
  </si>
  <si>
    <t>1218761</t>
  </si>
  <si>
    <t>8761</t>
  </si>
  <si>
    <t>0540</t>
  </si>
  <si>
    <t>Заходи із запобігання та ліквідації наслідків надзвичайної ситуації внаслідок стихійного лиха за рахунок коштів резервного фонду місцевого бюджету</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</si>
  <si>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</si>
  <si>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</si>
  <si>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</si>
  <si>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фасаду житлового будинку за адресою: Одеська область, Одеський район, м.Чорноморськ, вул.Паркова, 22-А (ОСББ "Паркова - 22-А")</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</si>
  <si>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</si>
  <si>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r>
      <t>Виготовлення проектно-кошторисної документації по об'єкту "К</t>
    </r>
    <r>
      <rPr>
        <sz val="14"/>
        <color indexed="8"/>
        <rFont val="Times New Roman"/>
        <family val="1"/>
        <charset val="204"/>
      </rPr>
      <t>апітальний ремонт (заміна) ліфту пасажирського для лікувально-профілактичних установ, реєстраційний №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r>
  </si>
  <si>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</si>
  <si>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r>
      <t xml:space="preserve">доходів
</t>
    </r>
    <r>
      <rPr>
        <b/>
        <sz val="12"/>
        <rFont val="Times New Roman"/>
        <family val="1"/>
        <charset val="204"/>
      </rPr>
      <t>33010100 / 
41053900 (для УКБ)</t>
    </r>
  </si>
  <si>
    <t xml:space="preserve">                                                                           від                   2024  №              - VIII</t>
  </si>
  <si>
    <t>Заходи, пов'язані із підготовкою та проведенням позачергових місцевих виборів, за рахунок коштів резервного фонду місцевого бюджету</t>
  </si>
  <si>
    <t>8773</t>
  </si>
  <si>
    <t>1218773</t>
  </si>
  <si>
    <t>Капітальний ремонт світлофорного об'єкту за адресою: Одеська область, Одеський район, м.Чорноморськ, перехрестя доріг М27, Т1641 та Т1620 в бік вул.Перемоги</t>
  </si>
  <si>
    <t>Капітальний ремонт покрівлі житлового багатоквартирного будинку № 20 по вул.Парусна, м.Чорноморськ</t>
  </si>
  <si>
    <t>Збільшення електропотужностей для 13-го мікрорайону міста Чорноморськ, Одеської області</t>
  </si>
  <si>
    <t>7520</t>
  </si>
  <si>
    <t>Реалізація Національної програми інформатизації</t>
  </si>
  <si>
    <t>0460</t>
  </si>
  <si>
    <t>0217520</t>
  </si>
  <si>
    <t>0218230</t>
  </si>
  <si>
    <t>8230</t>
  </si>
  <si>
    <t>Інші заходи громадського порядку та безпеки</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</si>
  <si>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</si>
  <si>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1517310</t>
  </si>
  <si>
    <t>7310</t>
  </si>
  <si>
    <t>Будівництво об'єктів житлово-комунального господарства</t>
  </si>
  <si>
    <t>Реконструкція вводу теплової мережі до житлового будинку №4-Б по вул. Корабельній у м. Чорноморськ  Одеського району  Одеської  області</t>
  </si>
  <si>
    <r>
      <t>Реконструкція напірного каналізаційного колектору за адресою: Одеська область, Одеський район, м.Чорноморськ,</t>
    </r>
    <r>
      <rPr>
        <sz val="14"/>
        <color indexed="8"/>
        <rFont val="Times New Roman"/>
        <family val="1"/>
        <charset val="204"/>
      </rPr>
      <t xml:space="preserve"> від вул.Космонавтов, 59Г в с.Малодолинське до вул.Світла, 51 в смт.Олександрівка</t>
    </r>
  </si>
  <si>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</si>
  <si>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Придбання пристроїв резервного живлення для світлофорних об'єктів</t>
  </si>
  <si>
    <r>
      <t xml:space="preserve">Реконструкція водопровідної мережі по </t>
    </r>
    <r>
      <rPr>
        <sz val="14"/>
        <color indexed="8"/>
        <rFont val="Times New Roman"/>
        <family val="1"/>
        <charset val="204"/>
      </rPr>
      <t>вул.Затишна в смт.Олександрівка, м.Чорноморськ, Одеського району, Одеської області</t>
    </r>
  </si>
  <si>
    <r>
      <t xml:space="preserve">Реконструкція мереж водопроводу за адресою: Одеська область, Одеський район, </t>
    </r>
    <r>
      <rPr>
        <sz val="14"/>
        <color indexed="8"/>
        <rFont val="Times New Roman"/>
        <family val="1"/>
        <charset val="204"/>
      </rPr>
      <t>м.Чорноморськ, вул.Паркова, 46-50</t>
    </r>
  </si>
  <si>
    <t>1216017</t>
  </si>
  <si>
    <t>6017</t>
  </si>
  <si>
    <t>Інша діяльність, пов`язана з експлуатацією об`єктів житлово-комунального господарства</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</si>
  <si>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 всього - в т ч:</t>
  </si>
  <si>
    <r>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 /</t>
    </r>
    <r>
      <rPr>
        <i/>
        <sz val="14"/>
        <rFont val="Times New Roman"/>
        <family val="1"/>
        <charset val="204"/>
      </rPr>
      <t xml:space="preserve"> Компенсація на відшкодування вартості закупівлі генераторів для забезпечення життєдіяльності багатоквартирних житлових будинків</t>
    </r>
  </si>
  <si>
    <t xml:space="preserve">Субвенція обласному бюджету Одеської області на співфінансування придбання шкільного автобусу відповідно до п. 4 Порядку та умов надання субвенції з державного бюджету місцевим бюджетам на придбання шкільних автобусів, затверджених постановою Кабінету Міністрів України від 28 квітня 2023 р. № 418 (зі змінами)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</si>
</sst>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_-* #,##0.00_р_._-;\-* #,##0.00_р_._-;_-* &quot;-&quot;??_р_._-;_-@_-"/>
  </numFmts>
  <fonts count="29">
    <font>
      <sz val="10"/>
      <name val="Arial Cyr"/>
      <charset val="204"/>
    </font>
    <font>
      <sz val="11"/>
      <color theme="1"/>
      <name val="Calibri"/>
      <family val="2"/>
      <charset val="204"/>
      <scheme val="minor"/>
    </font>
    <font>
      <b/>
      <sz val="14"/>
      <name val="Times New Roman"/>
      <family val="1"/>
      <charset val="204"/>
    </font>
    <font>
      <sz val="14"/>
      <name val="Times New Roman"/>
      <family val="1"/>
      <charset val="204"/>
    </font>
    <font>
      <sz val="16"/>
      <name val="Times New Roman"/>
      <family val="1"/>
      <charset val="204"/>
    </font>
    <font>
      <sz val="11"/>
      <color indexed="8"/>
      <name val="Calibri"/>
      <family val="2"/>
      <charset val="204"/>
    </font>
    <font>
      <b/>
      <sz val="16"/>
      <name val="Times New Roman"/>
      <family val="1"/>
      <charset val="204"/>
    </font>
    <font>
      <sz val="12"/>
      <name val="Times New Roman"/>
      <family val="1"/>
      <charset val="204"/>
    </font>
    <font>
      <sz val="8"/>
      <name val="Arial Cyr"/>
      <charset val="204"/>
    </font>
    <font>
      <sz val="11"/>
      <color theme="1"/>
      <name val="Calibri"/>
      <family val="2"/>
      <charset val="204"/>
      <scheme val="minor"/>
    </font>
    <font>
      <sz val="14"/>
      <name val="Times New Roman"/>
      <family val="1"/>
    </font>
    <font>
      <i/>
      <sz val="14"/>
      <name val="Times New Roman"/>
      <family val="1"/>
      <charset val="204"/>
    </font>
    <font>
      <sz val="12"/>
      <name val="Arial Cyr"/>
      <charset val="204"/>
    </font>
    <font>
      <b/>
      <vertAlign val="superscript"/>
      <sz val="8"/>
      <name val="Times New Roman"/>
      <family val="1"/>
      <charset val="204"/>
    </font>
    <font>
      <u/>
      <sz val="14"/>
      <name val="Times New Roman"/>
      <family val="1"/>
      <charset val="204"/>
    </font>
    <font>
      <sz val="14"/>
      <color theme="1"/>
      <name val="Times New Roman"/>
      <family val="1"/>
      <charset val="204"/>
    </font>
    <font>
      <b/>
      <sz val="12"/>
      <name val="Times New Roman"/>
      <family val="1"/>
      <charset val="204"/>
    </font>
    <font>
      <i/>
      <sz val="14"/>
      <color theme="1"/>
      <name val="Times New Roman"/>
      <family val="1"/>
      <charset val="204"/>
    </font>
    <font>
      <sz val="10"/>
      <color rgb="FF000000"/>
      <name val="Arimo"/>
    </font>
    <font>
      <sz val="10"/>
      <name val="Arial"/>
      <family val="2"/>
      <charset val="204"/>
    </font>
    <font>
      <sz val="14"/>
      <color indexed="8"/>
      <name val="Times New Roman"/>
      <family val="1"/>
      <charset val="204"/>
    </font>
    <font>
      <sz val="12"/>
      <color theme="1"/>
      <name val="Times New Roman"/>
      <family val="1"/>
      <charset val="204"/>
    </font>
    <font>
      <sz val="10"/>
      <color indexed="8"/>
      <name val="Arial"/>
      <family val="2"/>
      <charset val="204"/>
    </font>
    <font>
      <i/>
      <sz val="14"/>
      <color rgb="FFFF0000"/>
      <name val="Times New Roman"/>
      <family val="1"/>
      <charset val="204"/>
    </font>
    <font>
      <sz val="10"/>
      <name val="Arial Cyr"/>
      <charset val="204"/>
    </font>
    <font>
      <sz val="10"/>
      <color indexed="8"/>
      <name val="Arial"/>
      <family val="2"/>
      <charset val="204"/>
    </font>
    <font>
      <sz val="10"/>
      <name val="Times New Roman"/>
      <family val="1"/>
      <charset val="204"/>
    </font>
    <font>
      <sz val="10"/>
      <color theme="1"/>
      <name val="Calibri"/>
      <family val="2"/>
      <charset val="204"/>
      <scheme val="minor"/>
    </font>
    <font>
      <sz val="11"/>
      <color rgb="FF9C5700"/>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0" fontId="5" fillId="0" borderId="0"/>
    <xf numFmtId="0" fontId="5" fillId="0" borderId="0"/>
    <xf numFmtId="0" fontId="5" fillId="0" borderId="0"/>
    <xf numFmtId="0" fontId="5" fillId="0" borderId="0"/>
    <xf numFmtId="0" fontId="9" fillId="0" borderId="0"/>
    <xf numFmtId="0" fontId="5" fillId="0" borderId="0"/>
    <xf numFmtId="0" fontId="18" fillId="0" borderId="0"/>
    <xf numFmtId="0" fontId="19" fillId="0" borderId="0"/>
    <xf numFmtId="0" fontId="5" fillId="0" borderId="0"/>
    <xf numFmtId="0" fontId="22" fillId="0" borderId="0"/>
    <xf numFmtId="0" fontId="25"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0" fontId="28" fillId="4" borderId="0" applyNumberFormat="0" applyBorder="0" applyAlignment="0" applyProtection="0"/>
    <xf numFmtId="0" fontId="26" fillId="0" borderId="0"/>
    <xf numFmtId="0" fontId="27" fillId="0" borderId="0"/>
    <xf numFmtId="0" fontId="27" fillId="0" borderId="0"/>
    <xf numFmtId="0" fontId="1" fillId="0" borderId="0"/>
    <xf numFmtId="0" fontId="24" fillId="0" borderId="0"/>
    <xf numFmtId="0" fontId="5" fillId="0" borderId="0"/>
    <xf numFmtId="0" fontId="26" fillId="0" borderId="0"/>
    <xf numFmtId="0" fontId="26" fillId="0" borderId="0"/>
    <xf numFmtId="0" fontId="5" fillId="0" borderId="0"/>
    <xf numFmtId="0" fontId="24" fillId="0" borderId="0"/>
    <xf numFmtId="0" fontId="5" fillId="0" borderId="0"/>
    <xf numFmtId="0" fontId="1" fillId="0" borderId="0"/>
    <xf numFmtId="0" fontId="1" fillId="0" borderId="0"/>
    <xf numFmtId="0" fontId="1" fillId="0" borderId="0"/>
    <xf numFmtId="165" fontId="27" fillId="0" borderId="0" applyFont="0" applyFill="0" applyBorder="0" applyAlignment="0" applyProtection="0"/>
  </cellStyleXfs>
  <cellXfs count="94">
    <xf numFmtId="0" fontId="0" fillId="0" borderId="0" xfId="0"/>
    <xf numFmtId="4" fontId="3" fillId="2" borderId="0" xfId="0" applyNumberFormat="1" applyFont="1" applyFill="1"/>
    <xf numFmtId="0" fontId="2" fillId="2" borderId="1" xfId="0" applyFont="1" applyFill="1" applyBorder="1"/>
    <xf numFmtId="0" fontId="4" fillId="2" borderId="0" xfId="0" applyFont="1" applyFill="1"/>
    <xf numFmtId="49" fontId="3" fillId="2" borderId="0" xfId="0" applyNumberFormat="1" applyFont="1" applyFill="1" applyAlignment="1">
      <alignment horizontal="center"/>
    </xf>
    <xf numFmtId="0" fontId="3" fillId="2" borderId="0" xfId="0" applyFont="1" applyFill="1"/>
    <xf numFmtId="0" fontId="3" fillId="2" borderId="0" xfId="0" applyFont="1" applyFill="1" applyAlignment="1">
      <alignment horizontal="left" vertical="center"/>
    </xf>
    <xf numFmtId="0" fontId="4" fillId="2" borderId="0" xfId="0" applyFont="1" applyFill="1" applyAlignment="1">
      <alignment horizontal="center"/>
    </xf>
    <xf numFmtId="0" fontId="6" fillId="2" borderId="0" xfId="0" applyFont="1" applyFill="1"/>
    <xf numFmtId="0" fontId="6" fillId="2" borderId="0" xfId="0" applyFont="1" applyFill="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xf>
    <xf numFmtId="0" fontId="2" fillId="2" borderId="1" xfId="0" applyFont="1" applyFill="1" applyBorder="1" applyAlignment="1">
      <alignment horizontal="left" wrapText="1"/>
    </xf>
    <xf numFmtId="0" fontId="3" fillId="2" borderId="0" xfId="0" applyFont="1" applyFill="1" applyAlignment="1">
      <alignment horizontal="right" vertical="center" wrapText="1"/>
    </xf>
    <xf numFmtId="4" fontId="3" fillId="2" borderId="0" xfId="0" applyNumberFormat="1" applyFont="1" applyFill="1" applyAlignment="1">
      <alignment horizontal="center"/>
    </xf>
    <xf numFmtId="0" fontId="7" fillId="2" borderId="0" xfId="0" applyFont="1" applyFill="1"/>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xf>
    <xf numFmtId="49" fontId="2" fillId="2" borderId="1" xfId="0" applyNumberFormat="1" applyFont="1" applyFill="1" applyBorder="1" applyAlignment="1">
      <alignment horizontal="center"/>
    </xf>
    <xf numFmtId="49" fontId="3" fillId="2" borderId="1" xfId="0" applyNumberFormat="1" applyFont="1" applyFill="1" applyBorder="1" applyAlignment="1">
      <alignment horizontal="center" vertical="center"/>
    </xf>
    <xf numFmtId="0" fontId="10" fillId="2" borderId="0" xfId="0" applyFont="1" applyFill="1"/>
    <xf numFmtId="4" fontId="2" fillId="2" borderId="1" xfId="0" applyNumberFormat="1" applyFont="1" applyFill="1" applyBorder="1" applyAlignment="1">
      <alignment horizontal="center" vertical="center" wrapText="1"/>
    </xf>
    <xf numFmtId="0" fontId="13" fillId="0" borderId="0" xfId="0" applyFont="1"/>
    <xf numFmtId="0" fontId="11" fillId="2" borderId="0" xfId="0" applyFont="1" applyFill="1"/>
    <xf numFmtId="49" fontId="3"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15" fillId="2" borderId="1" xfId="0" quotePrefix="1" applyFont="1" applyFill="1" applyBorder="1" applyAlignment="1">
      <alignment vertical="center" wrapText="1"/>
    </xf>
    <xf numFmtId="4" fontId="3"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7" fillId="2" borderId="1" xfId="0" quotePrefix="1" applyFont="1" applyFill="1" applyBorder="1" applyAlignment="1">
      <alignment vertical="center" wrapText="1"/>
    </xf>
    <xf numFmtId="0" fontId="17"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wrapText="1"/>
    </xf>
    <xf numFmtId="0" fontId="3" fillId="3" borderId="0" xfId="0" applyFont="1" applyFill="1"/>
    <xf numFmtId="0" fontId="7" fillId="3" borderId="0" xfId="0" applyFont="1" applyFill="1" applyAlignment="1">
      <alignment horizontal="right"/>
    </xf>
    <xf numFmtId="49" fontId="3"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4" fontId="3" fillId="3" borderId="0" xfId="0" applyNumberFormat="1" applyFont="1" applyFill="1" applyAlignment="1">
      <alignment horizontal="center"/>
    </xf>
    <xf numFmtId="4" fontId="3" fillId="3" borderId="0" xfId="0" applyNumberFormat="1" applyFont="1" applyFill="1"/>
    <xf numFmtId="0" fontId="7" fillId="3" borderId="1" xfId="0" applyFont="1" applyFill="1" applyBorder="1" applyAlignment="1">
      <alignment horizontal="center" vertical="center" wrapText="1"/>
    </xf>
    <xf numFmtId="0" fontId="7" fillId="2" borderId="0" xfId="0" applyFont="1" applyFill="1" applyAlignment="1"/>
    <xf numFmtId="0" fontId="3" fillId="2" borderId="5" xfId="0" quotePrefix="1"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quotePrefix="1" applyFont="1" applyFill="1" applyBorder="1" applyAlignment="1">
      <alignment horizontal="center" vertical="center" wrapText="1"/>
    </xf>
    <xf numFmtId="0" fontId="3" fillId="2" borderId="1" xfId="0" quotePrefix="1" applyFont="1" applyFill="1" applyBorder="1" applyAlignment="1">
      <alignment horizontal="left" vertical="center" wrapText="1"/>
    </xf>
    <xf numFmtId="0" fontId="11" fillId="2" borderId="5" xfId="0" quotePrefix="1" applyFont="1" applyFill="1" applyBorder="1" applyAlignment="1">
      <alignment horizontal="left" vertical="center" wrapText="1"/>
    </xf>
    <xf numFmtId="0" fontId="3" fillId="2" borderId="4" xfId="6" applyFont="1" applyFill="1" applyBorder="1" applyAlignment="1">
      <alignment horizontal="left" vertical="center" wrapText="1"/>
    </xf>
    <xf numFmtId="4" fontId="3" fillId="2" borderId="0" xfId="0" applyNumberFormat="1" applyFont="1" applyFill="1" applyAlignment="1">
      <alignment vertical="center"/>
    </xf>
    <xf numFmtId="0" fontId="3" fillId="2" borderId="0" xfId="0" applyFont="1" applyFill="1" applyAlignment="1">
      <alignment vertical="center"/>
    </xf>
    <xf numFmtId="0" fontId="3" fillId="2" borderId="1" xfId="6" applyFont="1" applyFill="1" applyBorder="1" applyAlignment="1">
      <alignment horizontal="center" vertical="center" wrapText="1"/>
    </xf>
    <xf numFmtId="0" fontId="3" fillId="2" borderId="1" xfId="6" applyFont="1" applyFill="1" applyBorder="1" applyAlignment="1">
      <alignment horizontal="left" vertical="center" wrapText="1"/>
    </xf>
    <xf numFmtId="0" fontId="15" fillId="2" borderId="4" xfId="0" quotePrefix="1" applyFont="1" applyFill="1" applyBorder="1" applyAlignment="1">
      <alignment vertical="center" wrapText="1"/>
    </xf>
    <xf numFmtId="0" fontId="3" fillId="0" borderId="1" xfId="0" quotePrefix="1" applyFont="1" applyFill="1" applyBorder="1" applyAlignment="1">
      <alignment vertical="center" wrapText="1"/>
    </xf>
    <xf numFmtId="0" fontId="3" fillId="2" borderId="1" xfId="0" quotePrefix="1" applyFont="1" applyFill="1" applyBorder="1" applyAlignment="1">
      <alignment vertical="center" wrapText="1"/>
    </xf>
    <xf numFmtId="4" fontId="11"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15" fillId="0" borderId="1" xfId="0" applyFont="1" applyBorder="1" applyAlignment="1">
      <alignment vertical="center" wrapText="1"/>
    </xf>
    <xf numFmtId="4" fontId="11"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0" fontId="17" fillId="2" borderId="4" xfId="0" quotePrefix="1" applyFont="1" applyFill="1" applyBorder="1" applyAlignment="1">
      <alignment vertical="center" wrapText="1"/>
    </xf>
    <xf numFmtId="0" fontId="15" fillId="2" borderId="1" xfId="0" applyFont="1" applyFill="1" applyBorder="1" applyAlignment="1">
      <alignment vertical="center" wrapText="1"/>
    </xf>
    <xf numFmtId="3" fontId="3" fillId="2" borderId="0" xfId="0" applyNumberFormat="1" applyFont="1" applyFill="1"/>
    <xf numFmtId="0" fontId="3" fillId="2" borderId="5" xfId="6" applyFont="1" applyFill="1" applyBorder="1" applyAlignment="1">
      <alignment horizontal="left" vertical="center" wrapText="1"/>
    </xf>
    <xf numFmtId="49" fontId="15" fillId="2" borderId="1" xfId="0" quotePrefix="1"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quotePrefix="1" applyFont="1" applyFill="1" applyBorder="1" applyAlignment="1">
      <alignment vertical="center" wrapText="1"/>
    </xf>
    <xf numFmtId="0" fontId="15" fillId="2" borderId="1" xfId="10" quotePrefix="1" applyFont="1" applyFill="1" applyBorder="1" applyAlignment="1">
      <alignment vertical="center" wrapText="1"/>
    </xf>
    <xf numFmtId="0" fontId="20" fillId="2" borderId="1" xfId="10" quotePrefix="1" applyFont="1" applyFill="1" applyBorder="1" applyAlignment="1">
      <alignment vertical="center" wrapText="1"/>
    </xf>
    <xf numFmtId="0" fontId="15" fillId="2" borderId="5" xfId="10" quotePrefix="1" applyFont="1" applyFill="1" applyBorder="1" applyAlignment="1">
      <alignment vertical="center" wrapText="1"/>
    </xf>
    <xf numFmtId="49" fontId="21" fillId="2" borderId="1" xfId="0" applyNumberFormat="1" applyFont="1" applyFill="1" applyBorder="1" applyAlignment="1">
      <alignment horizontal="center" vertical="center" wrapText="1"/>
    </xf>
    <xf numFmtId="0" fontId="11" fillId="2" borderId="0" xfId="0" applyFont="1" applyFill="1" applyAlignment="1">
      <alignment vertical="center"/>
    </xf>
    <xf numFmtId="49" fontId="17" fillId="2" borderId="1" xfId="0" quotePrefix="1" applyNumberFormat="1" applyFont="1" applyFill="1" applyBorder="1" applyAlignment="1">
      <alignment horizontal="center" vertical="center" wrapText="1"/>
    </xf>
    <xf numFmtId="0" fontId="11" fillId="2" borderId="1" xfId="0" quotePrefix="1" applyFont="1" applyFill="1" applyBorder="1" applyAlignment="1">
      <alignment horizontal="left" vertical="center" wrapText="1"/>
    </xf>
    <xf numFmtId="0" fontId="3" fillId="2" borderId="0" xfId="0" applyFont="1" applyFill="1" applyAlignment="1">
      <alignment horizontal="right" vertical="center"/>
    </xf>
    <xf numFmtId="0" fontId="23" fillId="2" borderId="0" xfId="0" applyFont="1" applyFill="1" applyAlignment="1">
      <alignment vertical="center"/>
    </xf>
    <xf numFmtId="0" fontId="15" fillId="2" borderId="1" xfId="11" quotePrefix="1" applyFont="1" applyFill="1" applyBorder="1" applyAlignment="1">
      <alignment vertical="center" wrapText="1"/>
    </xf>
    <xf numFmtId="0" fontId="2" fillId="2" borderId="4" xfId="6" applyFont="1" applyFill="1" applyBorder="1" applyAlignment="1">
      <alignment horizontal="center" wrapText="1"/>
    </xf>
    <xf numFmtId="0" fontId="2" fillId="2" borderId="5" xfId="6" applyFont="1" applyFill="1" applyBorder="1" applyAlignment="1">
      <alignment horizontal="center" wrapText="1"/>
    </xf>
    <xf numFmtId="0" fontId="2" fillId="2" borderId="4" xfId="6" applyFont="1" applyFill="1" applyBorder="1" applyAlignment="1">
      <alignment horizontal="center" vertical="center" wrapText="1"/>
    </xf>
    <xf numFmtId="0" fontId="2" fillId="2" borderId="5" xfId="6" applyFont="1" applyFill="1" applyBorder="1" applyAlignment="1">
      <alignment horizontal="center" vertical="center" wrapText="1"/>
    </xf>
    <xf numFmtId="0" fontId="14" fillId="2" borderId="0" xfId="0" applyFont="1" applyFill="1" applyAlignment="1">
      <alignment horizontal="center"/>
    </xf>
    <xf numFmtId="0" fontId="7" fillId="2" borderId="0" xfId="0" applyFont="1" applyFill="1" applyAlignment="1">
      <alignment horizontal="center" wrapText="1"/>
    </xf>
    <xf numFmtId="0" fontId="6"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12" fillId="0" borderId="2" xfId="0" applyFont="1" applyBorder="1"/>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1" fillId="0" borderId="4" xfId="10" applyFont="1" applyBorder="1" applyAlignment="1">
      <alignment horizontal="left" vertical="center" wrapText="1"/>
    </xf>
    <xf numFmtId="0" fontId="21" fillId="0" borderId="5" xfId="10" applyFont="1" applyBorder="1" applyAlignment="1">
      <alignment horizontal="left" vertical="center" wrapText="1"/>
    </xf>
  </cellXfs>
  <cellStyles count="31">
    <cellStyle name="Excel Built-in Normal" xfId="9"/>
    <cellStyle name="Normal_Доходи" xfId="12"/>
    <cellStyle name="Денежный 2" xfId="13"/>
    <cellStyle name="Денежный 2 2" xfId="14"/>
    <cellStyle name="Звичайний" xfId="0" builtinId="0"/>
    <cellStyle name="Звичайний 2" xfId="11"/>
    <cellStyle name="Нейтральный 2" xfId="15"/>
    <cellStyle name="Обычный 10" xfId="7"/>
    <cellStyle name="Обычный 11 2" xfId="16"/>
    <cellStyle name="Обычный 17" xfId="17"/>
    <cellStyle name="Обычный 17 5 6" xfId="18"/>
    <cellStyle name="Обычный 2" xfId="1"/>
    <cellStyle name="Обычный 2 2" xfId="20"/>
    <cellStyle name="Обычный 2 3" xfId="21"/>
    <cellStyle name="Обычный 2 4" xfId="19"/>
    <cellStyle name="Обычный 3" xfId="2"/>
    <cellStyle name="Обычный 3 2" xfId="23"/>
    <cellStyle name="Обычный 3 3" xfId="24"/>
    <cellStyle name="Обычный 3 4" xfId="22"/>
    <cellStyle name="Обычный 4" xfId="3"/>
    <cellStyle name="Обычный 4 2" xfId="26"/>
    <cellStyle name="Обычный 4 3" xfId="25"/>
    <cellStyle name="Обычный 5" xfId="4"/>
    <cellStyle name="Обычный 6" xfId="5"/>
    <cellStyle name="Обычный 6 2" xfId="27"/>
    <cellStyle name="Обычный 7" xfId="8"/>
    <cellStyle name="Обычный 7 2" xfId="28"/>
    <cellStyle name="Обычный 8" xfId="29"/>
    <cellStyle name="Обычный 9" xfId="10"/>
    <cellStyle name="Обычный_дод 3" xfId="6"/>
    <cellStyle name="Финансовый 2" xfId="30"/>
  </cellStyles>
  <dxfs count="0"/>
  <tableStyles count="0" defaultTableStyle="TableStyleMedium9" defaultPivotStyle="PivotStyleLight16"/>
  <colors>
    <mruColors>
      <color rgb="FF0603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
  <sheetViews>
    <sheetView tabSelected="1" view="pageBreakPreview" topLeftCell="A130" zoomScale="70" zoomScaleNormal="100" zoomScaleSheetLayoutView="70" workbookViewId="0">
      <selection activeCell="A137" sqref="A137:XFD146"/>
    </sheetView>
  </sheetViews>
  <sheetFormatPr defaultColWidth="9.109375" defaultRowHeight="18"/>
  <cols>
    <col min="1" max="1" width="17.109375" style="12" customWidth="1"/>
    <col min="2" max="2" width="13.33203125" style="5" customWidth="1"/>
    <col min="3" max="3" width="15.33203125" style="5" customWidth="1"/>
    <col min="4" max="4" width="38.33203125" style="5" customWidth="1"/>
    <col min="5" max="5" width="67.33203125" style="6" customWidth="1"/>
    <col min="6" max="6" width="21.21875" style="5" customWidth="1"/>
    <col min="7" max="9" width="21.21875" style="34" hidden="1" customWidth="1"/>
    <col min="10" max="10" width="21.21875" style="5" customWidth="1"/>
    <col min="11" max="11" width="19" style="5" customWidth="1"/>
    <col min="12" max="12" width="15.33203125" style="5" bestFit="1" customWidth="1"/>
    <col min="13" max="16384" width="9.109375" style="5"/>
  </cols>
  <sheetData>
    <row r="1" spans="1:11">
      <c r="E1" s="43" t="s">
        <v>173</v>
      </c>
    </row>
    <row r="2" spans="1:11">
      <c r="E2" s="43" t="s">
        <v>169</v>
      </c>
    </row>
    <row r="3" spans="1:11">
      <c r="E3" s="43" t="s">
        <v>196</v>
      </c>
    </row>
    <row r="5" spans="1:11">
      <c r="E5" s="43" t="s">
        <v>170</v>
      </c>
      <c r="F5" s="43"/>
    </row>
    <row r="6" spans="1:11">
      <c r="E6" s="43" t="s">
        <v>171</v>
      </c>
      <c r="F6" s="43"/>
    </row>
    <row r="7" spans="1:11">
      <c r="E7" s="43" t="s">
        <v>172</v>
      </c>
      <c r="F7" s="43"/>
    </row>
    <row r="8" spans="1:11">
      <c r="A8" s="85">
        <v>1558900000</v>
      </c>
      <c r="B8" s="85"/>
    </row>
    <row r="9" spans="1:11">
      <c r="A9" s="86" t="s">
        <v>6</v>
      </c>
      <c r="B9" s="86"/>
      <c r="D9" s="12"/>
    </row>
    <row r="10" spans="1:11" s="3" customFormat="1" ht="28.95" customHeight="1">
      <c r="A10" s="87" t="s">
        <v>22</v>
      </c>
      <c r="B10" s="87"/>
      <c r="C10" s="87"/>
      <c r="D10" s="87"/>
      <c r="E10" s="87"/>
      <c r="F10" s="87"/>
      <c r="G10" s="87"/>
      <c r="H10" s="87"/>
      <c r="I10" s="87"/>
    </row>
    <row r="11" spans="1:11" s="3" customFormat="1" ht="21">
      <c r="A11" s="7"/>
      <c r="D11" s="8"/>
      <c r="E11" s="9"/>
      <c r="F11" s="8"/>
      <c r="G11" s="35" t="s">
        <v>2</v>
      </c>
      <c r="H11" s="35"/>
      <c r="I11" s="35"/>
    </row>
    <row r="12" spans="1:11" s="16" customFormat="1" ht="15.6" customHeight="1">
      <c r="A12" s="88" t="s">
        <v>3</v>
      </c>
      <c r="B12" s="88" t="s">
        <v>4</v>
      </c>
      <c r="C12" s="88" t="s">
        <v>1</v>
      </c>
      <c r="D12" s="88" t="s">
        <v>5</v>
      </c>
      <c r="E12" s="88" t="s">
        <v>17</v>
      </c>
      <c r="F12" s="88" t="s">
        <v>45</v>
      </c>
      <c r="G12" s="91" t="s">
        <v>11</v>
      </c>
      <c r="H12" s="91"/>
      <c r="I12" s="91"/>
    </row>
    <row r="13" spans="1:11" s="16" customFormat="1" ht="99.6" customHeight="1">
      <c r="A13" s="89"/>
      <c r="B13" s="89"/>
      <c r="C13" s="89"/>
      <c r="D13" s="90"/>
      <c r="E13" s="90"/>
      <c r="F13" s="90"/>
      <c r="G13" s="42" t="s">
        <v>12</v>
      </c>
      <c r="H13" s="42" t="s">
        <v>13</v>
      </c>
      <c r="I13" s="42" t="s">
        <v>195</v>
      </c>
    </row>
    <row r="14" spans="1:11">
      <c r="A14" s="10">
        <v>1</v>
      </c>
      <c r="B14" s="10">
        <v>2</v>
      </c>
      <c r="C14" s="10">
        <v>3</v>
      </c>
      <c r="D14" s="11">
        <v>4</v>
      </c>
      <c r="E14" s="11">
        <v>5</v>
      </c>
      <c r="F14" s="11">
        <v>6</v>
      </c>
      <c r="G14" s="36" t="s">
        <v>18</v>
      </c>
      <c r="H14" s="36" t="s">
        <v>19</v>
      </c>
      <c r="I14" s="36" t="s">
        <v>20</v>
      </c>
    </row>
    <row r="15" spans="1:11" ht="18.75" customHeight="1">
      <c r="A15" s="19" t="s">
        <v>7</v>
      </c>
      <c r="B15" s="19"/>
      <c r="C15" s="19"/>
      <c r="D15" s="81" t="s">
        <v>9</v>
      </c>
      <c r="E15" s="82"/>
      <c r="F15" s="22">
        <f t="shared" ref="F15:I15" si="0">F16</f>
        <v>5857489</v>
      </c>
      <c r="G15" s="37">
        <f>G16</f>
        <v>5857489</v>
      </c>
      <c r="H15" s="37">
        <f t="shared" si="0"/>
        <v>0</v>
      </c>
      <c r="I15" s="37">
        <f t="shared" si="0"/>
        <v>0</v>
      </c>
      <c r="J15" s="1"/>
      <c r="K15" s="1"/>
    </row>
    <row r="16" spans="1:11" ht="18.75" customHeight="1">
      <c r="A16" s="19" t="s">
        <v>8</v>
      </c>
      <c r="B16" s="18"/>
      <c r="C16" s="18"/>
      <c r="D16" s="81" t="s">
        <v>9</v>
      </c>
      <c r="E16" s="82"/>
      <c r="F16" s="22">
        <f>F17+F24+F25+F26+F27+F28+F29</f>
        <v>5857489</v>
      </c>
      <c r="G16" s="22">
        <f t="shared" ref="G16:I16" si="1">G17+G24+G25+G26+G27+G28+G29</f>
        <v>5857489</v>
      </c>
      <c r="H16" s="22">
        <f t="shared" si="1"/>
        <v>0</v>
      </c>
      <c r="I16" s="22">
        <f t="shared" si="1"/>
        <v>0</v>
      </c>
      <c r="J16" s="1"/>
    </row>
    <row r="17" spans="1:11" s="52" customFormat="1" ht="36">
      <c r="A17" s="20" t="s">
        <v>39</v>
      </c>
      <c r="B17" s="20" t="s">
        <v>40</v>
      </c>
      <c r="C17" s="20" t="s">
        <v>42</v>
      </c>
      <c r="D17" s="50" t="s">
        <v>41</v>
      </c>
      <c r="E17" s="17" t="s">
        <v>10</v>
      </c>
      <c r="F17" s="28">
        <f>SUM(F18:F23)</f>
        <v>2670690</v>
      </c>
      <c r="G17" s="28">
        <f>SUM(G18:G23)</f>
        <v>2670690</v>
      </c>
      <c r="H17" s="38"/>
      <c r="I17" s="38"/>
      <c r="J17" s="51"/>
    </row>
    <row r="18" spans="1:11" s="52" customFormat="1" ht="108">
      <c r="A18" s="20"/>
      <c r="B18" s="20"/>
      <c r="C18" s="20"/>
      <c r="D18" s="53"/>
      <c r="E18" s="54" t="s">
        <v>43</v>
      </c>
      <c r="F18" s="28">
        <v>334805</v>
      </c>
      <c r="G18" s="38">
        <v>334805</v>
      </c>
      <c r="H18" s="38"/>
      <c r="I18" s="38"/>
      <c r="J18" s="51"/>
    </row>
    <row r="19" spans="1:11" s="52" customFormat="1" ht="72">
      <c r="A19" s="20"/>
      <c r="B19" s="20"/>
      <c r="C19" s="20"/>
      <c r="D19" s="53"/>
      <c r="E19" s="54" t="s">
        <v>44</v>
      </c>
      <c r="F19" s="28">
        <f>1400000+700000</f>
        <v>2100000</v>
      </c>
      <c r="G19" s="38">
        <f>1400000+700000</f>
        <v>2100000</v>
      </c>
      <c r="H19" s="38"/>
      <c r="I19" s="38"/>
      <c r="J19" s="51"/>
    </row>
    <row r="20" spans="1:11" s="52" customFormat="1" ht="126">
      <c r="A20" s="20"/>
      <c r="B20" s="20"/>
      <c r="C20" s="20"/>
      <c r="D20" s="53"/>
      <c r="E20" s="67" t="s">
        <v>139</v>
      </c>
      <c r="F20" s="28">
        <v>66000</v>
      </c>
      <c r="G20" s="38">
        <v>66000</v>
      </c>
      <c r="H20" s="38"/>
      <c r="I20" s="38"/>
      <c r="J20" s="51"/>
    </row>
    <row r="21" spans="1:11" s="52" customFormat="1" ht="180">
      <c r="A21" s="20"/>
      <c r="B21" s="20"/>
      <c r="C21" s="20"/>
      <c r="D21" s="53"/>
      <c r="E21" s="72" t="s">
        <v>192</v>
      </c>
      <c r="F21" s="28">
        <v>47706</v>
      </c>
      <c r="G21" s="38">
        <v>47706</v>
      </c>
      <c r="H21" s="38"/>
      <c r="I21" s="38"/>
      <c r="J21" s="51"/>
    </row>
    <row r="22" spans="1:11" s="52" customFormat="1" ht="162">
      <c r="A22" s="20"/>
      <c r="B22" s="20"/>
      <c r="C22" s="20"/>
      <c r="D22" s="53"/>
      <c r="E22" s="71" t="s">
        <v>193</v>
      </c>
      <c r="F22" s="28">
        <v>47706</v>
      </c>
      <c r="G22" s="38">
        <v>47706</v>
      </c>
      <c r="H22" s="38"/>
      <c r="I22" s="38"/>
      <c r="J22" s="51"/>
    </row>
    <row r="23" spans="1:11" s="52" customFormat="1" ht="72">
      <c r="A23" s="20"/>
      <c r="B23" s="20"/>
      <c r="C23" s="20"/>
      <c r="D23" s="53"/>
      <c r="E23" s="73" t="s">
        <v>194</v>
      </c>
      <c r="F23" s="28">
        <v>74473</v>
      </c>
      <c r="G23" s="38">
        <v>74473</v>
      </c>
      <c r="H23" s="38"/>
      <c r="I23" s="38"/>
      <c r="J23" s="51"/>
    </row>
    <row r="24" spans="1:11" s="52" customFormat="1" ht="72">
      <c r="A24" s="20" t="s">
        <v>155</v>
      </c>
      <c r="B24" s="20" t="s">
        <v>156</v>
      </c>
      <c r="C24" s="20" t="s">
        <v>157</v>
      </c>
      <c r="D24" s="54" t="s">
        <v>158</v>
      </c>
      <c r="E24" s="67" t="s">
        <v>92</v>
      </c>
      <c r="F24" s="28">
        <f>1000000-36000</f>
        <v>964000</v>
      </c>
      <c r="G24" s="38">
        <f>1000000-36000</f>
        <v>964000</v>
      </c>
      <c r="H24" s="38"/>
      <c r="I24" s="38"/>
      <c r="J24" s="51"/>
    </row>
    <row r="25" spans="1:11" s="52" customFormat="1" ht="72">
      <c r="A25" s="20" t="s">
        <v>140</v>
      </c>
      <c r="B25" s="20" t="s">
        <v>141</v>
      </c>
      <c r="C25" s="33" t="s">
        <v>142</v>
      </c>
      <c r="D25" s="27" t="s">
        <v>143</v>
      </c>
      <c r="E25" s="67" t="s">
        <v>149</v>
      </c>
      <c r="F25" s="28">
        <f>260000+400000</f>
        <v>660000</v>
      </c>
      <c r="G25" s="38">
        <f>260000+400000</f>
        <v>660000</v>
      </c>
      <c r="H25" s="38"/>
      <c r="I25" s="38"/>
      <c r="J25" s="51"/>
    </row>
    <row r="26" spans="1:11" s="24" customFormat="1" ht="36">
      <c r="A26" s="20" t="s">
        <v>206</v>
      </c>
      <c r="B26" s="20" t="s">
        <v>203</v>
      </c>
      <c r="C26" s="33" t="s">
        <v>205</v>
      </c>
      <c r="D26" s="27" t="s">
        <v>204</v>
      </c>
      <c r="E26" s="48" t="s">
        <v>92</v>
      </c>
      <c r="F26" s="59">
        <v>58200</v>
      </c>
      <c r="G26" s="59">
        <v>58200</v>
      </c>
      <c r="H26" s="38"/>
      <c r="I26" s="38"/>
    </row>
    <row r="27" spans="1:11" s="52" customFormat="1" ht="31.2">
      <c r="A27" s="20" t="s">
        <v>162</v>
      </c>
      <c r="B27" s="20" t="s">
        <v>163</v>
      </c>
      <c r="C27" s="46" t="s">
        <v>25</v>
      </c>
      <c r="D27" s="70" t="s">
        <v>164</v>
      </c>
      <c r="E27" s="67" t="s">
        <v>92</v>
      </c>
      <c r="F27" s="28">
        <v>37299</v>
      </c>
      <c r="G27" s="38">
        <v>37299</v>
      </c>
      <c r="H27" s="38"/>
      <c r="I27" s="38"/>
      <c r="J27" s="51"/>
    </row>
    <row r="28" spans="1:11" s="52" customFormat="1" ht="31.2">
      <c r="A28" s="20" t="s">
        <v>207</v>
      </c>
      <c r="B28" s="20" t="s">
        <v>208</v>
      </c>
      <c r="C28" s="33" t="s">
        <v>25</v>
      </c>
      <c r="D28" s="70" t="s">
        <v>209</v>
      </c>
      <c r="E28" s="67" t="s">
        <v>92</v>
      </c>
      <c r="F28" s="28">
        <v>190800</v>
      </c>
      <c r="G28" s="38">
        <v>190800</v>
      </c>
      <c r="H28" s="38"/>
      <c r="I28" s="38"/>
      <c r="J28" s="51"/>
    </row>
    <row r="29" spans="1:11" s="24" customFormat="1" ht="108">
      <c r="A29" s="20" t="s">
        <v>23</v>
      </c>
      <c r="B29" s="20" t="s">
        <v>24</v>
      </c>
      <c r="C29" s="33" t="s">
        <v>25</v>
      </c>
      <c r="D29" s="27" t="s">
        <v>26</v>
      </c>
      <c r="E29" s="44" t="s">
        <v>27</v>
      </c>
      <c r="F29" s="28">
        <v>1276500</v>
      </c>
      <c r="G29" s="38">
        <v>1276500</v>
      </c>
      <c r="H29" s="38"/>
      <c r="I29" s="38"/>
    </row>
    <row r="30" spans="1:11" ht="18.75" customHeight="1">
      <c r="A30" s="19" t="s">
        <v>47</v>
      </c>
      <c r="B30" s="19"/>
      <c r="C30" s="19"/>
      <c r="D30" s="81" t="s">
        <v>48</v>
      </c>
      <c r="E30" s="82"/>
      <c r="F30" s="22">
        <f t="shared" ref="F30:I30" si="2">F31</f>
        <v>21393472.359999999</v>
      </c>
      <c r="G30" s="37">
        <f>G31</f>
        <v>21393472.359999999</v>
      </c>
      <c r="H30" s="37">
        <f t="shared" si="2"/>
        <v>0</v>
      </c>
      <c r="I30" s="37">
        <f t="shared" si="2"/>
        <v>0</v>
      </c>
      <c r="J30" s="1"/>
      <c r="K30" s="1"/>
    </row>
    <row r="31" spans="1:11" ht="18.75" customHeight="1">
      <c r="A31" s="19" t="s">
        <v>46</v>
      </c>
      <c r="B31" s="18"/>
      <c r="C31" s="18"/>
      <c r="D31" s="81" t="s">
        <v>48</v>
      </c>
      <c r="E31" s="82"/>
      <c r="F31" s="22">
        <f>F32+F38+F43+F44+F45</f>
        <v>21393472.359999999</v>
      </c>
      <c r="G31" s="22">
        <f t="shared" ref="G31:I31" si="3">G32+G38+G43+G44+G45</f>
        <v>21393472.359999999</v>
      </c>
      <c r="H31" s="22">
        <f t="shared" si="3"/>
        <v>0</v>
      </c>
      <c r="I31" s="22">
        <f t="shared" si="3"/>
        <v>0</v>
      </c>
      <c r="J31" s="1"/>
    </row>
    <row r="32" spans="1:11" s="52" customFormat="1">
      <c r="A32" s="20" t="s">
        <v>49</v>
      </c>
      <c r="B32" s="20" t="s">
        <v>50</v>
      </c>
      <c r="C32" s="20" t="s">
        <v>52</v>
      </c>
      <c r="D32" s="50" t="s">
        <v>51</v>
      </c>
      <c r="E32" s="17" t="s">
        <v>10</v>
      </c>
      <c r="F32" s="28">
        <f>SUM(F33:F37)</f>
        <v>3908713</v>
      </c>
      <c r="G32" s="28">
        <f>SUM(G33:G37)</f>
        <v>3908713</v>
      </c>
      <c r="H32" s="38"/>
      <c r="I32" s="38"/>
      <c r="J32" s="51"/>
    </row>
    <row r="33" spans="1:10" s="24" customFormat="1" ht="72">
      <c r="A33" s="20"/>
      <c r="B33" s="20"/>
      <c r="C33" s="33"/>
      <c r="D33" s="55"/>
      <c r="E33" s="56" t="s">
        <v>54</v>
      </c>
      <c r="F33" s="59">
        <v>1071430</v>
      </c>
      <c r="G33" s="59">
        <v>1071430</v>
      </c>
      <c r="H33" s="38"/>
      <c r="I33" s="38"/>
    </row>
    <row r="34" spans="1:10" s="24" customFormat="1" ht="72">
      <c r="A34" s="20"/>
      <c r="B34" s="20"/>
      <c r="C34" s="33"/>
      <c r="D34" s="55"/>
      <c r="E34" s="56" t="s">
        <v>55</v>
      </c>
      <c r="F34" s="59">
        <v>1100000</v>
      </c>
      <c r="G34" s="59">
        <v>1100000</v>
      </c>
      <c r="H34" s="38"/>
      <c r="I34" s="38"/>
    </row>
    <row r="35" spans="1:10" s="24" customFormat="1" ht="72">
      <c r="A35" s="20"/>
      <c r="B35" s="20"/>
      <c r="C35" s="33"/>
      <c r="D35" s="55"/>
      <c r="E35" s="57" t="s">
        <v>56</v>
      </c>
      <c r="F35" s="59">
        <v>200000</v>
      </c>
      <c r="G35" s="59">
        <v>200000</v>
      </c>
      <c r="H35" s="38"/>
      <c r="I35" s="38"/>
    </row>
    <row r="36" spans="1:10" s="24" customFormat="1" ht="72">
      <c r="A36" s="20"/>
      <c r="B36" s="20"/>
      <c r="C36" s="33"/>
      <c r="D36" s="55"/>
      <c r="E36" s="56" t="s">
        <v>53</v>
      </c>
      <c r="F36" s="59">
        <v>1250000</v>
      </c>
      <c r="G36" s="59">
        <v>1250000</v>
      </c>
      <c r="H36" s="38"/>
      <c r="I36" s="38"/>
    </row>
    <row r="37" spans="1:10" s="24" customFormat="1" ht="90">
      <c r="A37" s="20"/>
      <c r="B37" s="20"/>
      <c r="C37" s="33"/>
      <c r="D37" s="55"/>
      <c r="E37" s="56" t="s">
        <v>144</v>
      </c>
      <c r="F37" s="59">
        <v>287283</v>
      </c>
      <c r="G37" s="59">
        <v>287283</v>
      </c>
      <c r="H37" s="38"/>
      <c r="I37" s="38"/>
    </row>
    <row r="38" spans="1:10" s="52" customFormat="1" ht="72">
      <c r="A38" s="20" t="s">
        <v>57</v>
      </c>
      <c r="B38" s="20" t="s">
        <v>58</v>
      </c>
      <c r="C38" s="20" t="s">
        <v>59</v>
      </c>
      <c r="D38" s="50" t="s">
        <v>60</v>
      </c>
      <c r="E38" s="17" t="s">
        <v>10</v>
      </c>
      <c r="F38" s="28">
        <f>SUM(F39:F42)</f>
        <v>3974770</v>
      </c>
      <c r="G38" s="28">
        <f>SUM(G39:G42)</f>
        <v>3974770</v>
      </c>
      <c r="H38" s="38"/>
      <c r="I38" s="38"/>
      <c r="J38" s="51"/>
    </row>
    <row r="39" spans="1:10" s="24" customFormat="1" ht="54">
      <c r="A39" s="20"/>
      <c r="B39" s="20"/>
      <c r="C39" s="33"/>
      <c r="D39" s="55"/>
      <c r="E39" s="48" t="s">
        <v>61</v>
      </c>
      <c r="F39" s="59">
        <v>1173330</v>
      </c>
      <c r="G39" s="59">
        <v>1173330</v>
      </c>
      <c r="H39" s="38"/>
      <c r="I39" s="38"/>
    </row>
    <row r="40" spans="1:10" s="24" customFormat="1" ht="54">
      <c r="A40" s="20"/>
      <c r="B40" s="20"/>
      <c r="C40" s="33"/>
      <c r="D40" s="55"/>
      <c r="E40" s="48" t="s">
        <v>62</v>
      </c>
      <c r="F40" s="59">
        <v>888180</v>
      </c>
      <c r="G40" s="59">
        <v>888180</v>
      </c>
      <c r="H40" s="38"/>
      <c r="I40" s="38"/>
    </row>
    <row r="41" spans="1:10" s="24" customFormat="1" ht="54">
      <c r="A41" s="20"/>
      <c r="B41" s="20"/>
      <c r="C41" s="33"/>
      <c r="D41" s="55"/>
      <c r="E41" s="48" t="s">
        <v>63</v>
      </c>
      <c r="F41" s="59">
        <v>193260</v>
      </c>
      <c r="G41" s="59">
        <v>193260</v>
      </c>
      <c r="H41" s="38"/>
      <c r="I41" s="38"/>
    </row>
    <row r="42" spans="1:10" s="24" customFormat="1" ht="126">
      <c r="A42" s="20"/>
      <c r="B42" s="20"/>
      <c r="C42" s="33"/>
      <c r="D42" s="55"/>
      <c r="E42" s="48" t="s">
        <v>174</v>
      </c>
      <c r="F42" s="59">
        <v>1720000</v>
      </c>
      <c r="G42" s="59">
        <v>1720000</v>
      </c>
      <c r="H42" s="38"/>
      <c r="I42" s="38"/>
    </row>
    <row r="43" spans="1:10" s="24" customFormat="1" ht="180">
      <c r="A43" s="20" t="s">
        <v>145</v>
      </c>
      <c r="B43" s="20" t="s">
        <v>146</v>
      </c>
      <c r="C43" s="20" t="s">
        <v>147</v>
      </c>
      <c r="D43" s="27" t="s">
        <v>148</v>
      </c>
      <c r="E43" s="48" t="s">
        <v>92</v>
      </c>
      <c r="F43" s="59">
        <v>656964</v>
      </c>
      <c r="G43" s="59">
        <v>656964</v>
      </c>
      <c r="H43" s="38"/>
      <c r="I43" s="38"/>
    </row>
    <row r="44" spans="1:10" s="24" customFormat="1" ht="36">
      <c r="A44" s="20" t="s">
        <v>206</v>
      </c>
      <c r="B44" s="20" t="s">
        <v>203</v>
      </c>
      <c r="C44" s="33" t="s">
        <v>205</v>
      </c>
      <c r="D44" s="27" t="s">
        <v>204</v>
      </c>
      <c r="E44" s="48" t="s">
        <v>92</v>
      </c>
      <c r="F44" s="59">
        <v>205000</v>
      </c>
      <c r="G44" s="59">
        <v>205000</v>
      </c>
      <c r="H44" s="38"/>
      <c r="I44" s="38"/>
    </row>
    <row r="45" spans="1:10" s="24" customFormat="1" ht="54">
      <c r="A45" s="20" t="s">
        <v>64</v>
      </c>
      <c r="B45" s="20" t="s">
        <v>65</v>
      </c>
      <c r="C45" s="33" t="s">
        <v>67</v>
      </c>
      <c r="D45" s="55" t="s">
        <v>66</v>
      </c>
      <c r="E45" s="17" t="s">
        <v>10</v>
      </c>
      <c r="F45" s="28">
        <f>SUM(F46:F49)</f>
        <v>12648025.359999999</v>
      </c>
      <c r="G45" s="28">
        <f>SUM(G46:G49)</f>
        <v>12648025.359999999</v>
      </c>
      <c r="H45" s="38"/>
      <c r="I45" s="38"/>
    </row>
    <row r="46" spans="1:10" s="24" customFormat="1" ht="120.75" customHeight="1">
      <c r="A46" s="20"/>
      <c r="B46" s="20"/>
      <c r="C46" s="33"/>
      <c r="D46" s="55"/>
      <c r="E46" s="48" t="s">
        <v>189</v>
      </c>
      <c r="F46" s="59">
        <f>1400000+383680+1822017</f>
        <v>3605697</v>
      </c>
      <c r="G46" s="59">
        <f>1400000+383680+1822017</f>
        <v>3605697</v>
      </c>
      <c r="H46" s="38"/>
      <c r="I46" s="38"/>
    </row>
    <row r="47" spans="1:10" s="24" customFormat="1" ht="90">
      <c r="A47" s="20"/>
      <c r="B47" s="20"/>
      <c r="C47" s="33"/>
      <c r="D47" s="55"/>
      <c r="E47" s="48" t="s">
        <v>188</v>
      </c>
      <c r="F47" s="59">
        <f>900000+306196+667364</f>
        <v>1873560</v>
      </c>
      <c r="G47" s="59">
        <f>900000+306196+667364</f>
        <v>1873560</v>
      </c>
      <c r="H47" s="38"/>
      <c r="I47" s="38"/>
    </row>
    <row r="48" spans="1:10" s="24" customFormat="1" ht="90">
      <c r="A48" s="20"/>
      <c r="B48" s="20"/>
      <c r="C48" s="33"/>
      <c r="D48" s="55"/>
      <c r="E48" s="48" t="s">
        <v>190</v>
      </c>
      <c r="F48" s="59">
        <f>168768.36+5000000</f>
        <v>5168768.3600000003</v>
      </c>
      <c r="G48" s="59">
        <f>168768.36+5000000</f>
        <v>5168768.3600000003</v>
      </c>
      <c r="H48" s="38"/>
      <c r="I48" s="38"/>
    </row>
    <row r="49" spans="1:11" s="24" customFormat="1" ht="108">
      <c r="A49" s="20"/>
      <c r="B49" s="20"/>
      <c r="C49" s="33"/>
      <c r="D49" s="27"/>
      <c r="E49" s="48" t="s">
        <v>216</v>
      </c>
      <c r="F49" s="59">
        <v>2000000</v>
      </c>
      <c r="G49" s="59">
        <v>2000000</v>
      </c>
      <c r="H49" s="38"/>
      <c r="I49" s="38"/>
    </row>
    <row r="50" spans="1:11" ht="36.6" customHeight="1">
      <c r="A50" s="19" t="s">
        <v>175</v>
      </c>
      <c r="B50" s="19"/>
      <c r="C50" s="19"/>
      <c r="D50" s="81" t="s">
        <v>177</v>
      </c>
      <c r="E50" s="82"/>
      <c r="F50" s="22">
        <f t="shared" ref="F50:I50" si="4">F51</f>
        <v>6603847</v>
      </c>
      <c r="G50" s="37">
        <f>G51</f>
        <v>6603847</v>
      </c>
      <c r="H50" s="37">
        <f t="shared" si="4"/>
        <v>0</v>
      </c>
      <c r="I50" s="37">
        <f t="shared" si="4"/>
        <v>0</v>
      </c>
      <c r="J50" s="1"/>
      <c r="K50" s="1"/>
    </row>
    <row r="51" spans="1:11" ht="36.6" customHeight="1">
      <c r="A51" s="19" t="s">
        <v>176</v>
      </c>
      <c r="B51" s="18"/>
      <c r="C51" s="18"/>
      <c r="D51" s="81" t="s">
        <v>177</v>
      </c>
      <c r="E51" s="82"/>
      <c r="F51" s="22">
        <f>F52+F53</f>
        <v>6603847</v>
      </c>
      <c r="G51" s="22">
        <f>G52+G53</f>
        <v>6603847</v>
      </c>
      <c r="H51" s="22">
        <f t="shared" ref="H51:I51" si="5">H52+H53</f>
        <v>0</v>
      </c>
      <c r="I51" s="22">
        <f t="shared" si="5"/>
        <v>0</v>
      </c>
      <c r="J51" s="1"/>
    </row>
    <row r="52" spans="1:11" s="24" customFormat="1" ht="159" customHeight="1">
      <c r="A52" s="20" t="s">
        <v>178</v>
      </c>
      <c r="B52" s="20" t="s">
        <v>182</v>
      </c>
      <c r="C52" s="69">
        <v>1060</v>
      </c>
      <c r="D52" s="92" t="s">
        <v>180</v>
      </c>
      <c r="E52" s="93"/>
      <c r="F52" s="59">
        <v>1859158</v>
      </c>
      <c r="G52" s="59">
        <v>1859158</v>
      </c>
      <c r="H52" s="38"/>
      <c r="I52" s="38"/>
    </row>
    <row r="53" spans="1:11" s="24" customFormat="1" ht="107.4" customHeight="1">
      <c r="A53" s="20" t="s">
        <v>179</v>
      </c>
      <c r="B53" s="20" t="s">
        <v>183</v>
      </c>
      <c r="C53" s="69">
        <v>1060</v>
      </c>
      <c r="D53" s="92" t="s">
        <v>181</v>
      </c>
      <c r="E53" s="93"/>
      <c r="F53" s="59">
        <v>4744689</v>
      </c>
      <c r="G53" s="59">
        <v>4744689</v>
      </c>
      <c r="H53" s="38"/>
      <c r="I53" s="38"/>
    </row>
    <row r="54" spans="1:11" ht="36.6" customHeight="1">
      <c r="A54" s="19" t="s">
        <v>68</v>
      </c>
      <c r="B54" s="19"/>
      <c r="C54" s="19"/>
      <c r="D54" s="81" t="s">
        <v>70</v>
      </c>
      <c r="E54" s="82"/>
      <c r="F54" s="22">
        <f t="shared" ref="F54:I54" si="6">F55</f>
        <v>11869937</v>
      </c>
      <c r="G54" s="37">
        <f>G55</f>
        <v>11869937</v>
      </c>
      <c r="H54" s="37">
        <f t="shared" si="6"/>
        <v>0</v>
      </c>
      <c r="I54" s="37">
        <f t="shared" si="6"/>
        <v>0</v>
      </c>
      <c r="J54" s="1"/>
      <c r="K54" s="1"/>
    </row>
    <row r="55" spans="1:11" ht="36.6" customHeight="1">
      <c r="A55" s="19" t="s">
        <v>69</v>
      </c>
      <c r="B55" s="18"/>
      <c r="C55" s="18"/>
      <c r="D55" s="81" t="s">
        <v>70</v>
      </c>
      <c r="E55" s="82"/>
      <c r="F55" s="22">
        <f>F56+F57+F70+F71+F74+F75+F77+F81+F82</f>
        <v>11869937</v>
      </c>
      <c r="G55" s="22">
        <f t="shared" ref="G55:I55" si="7">G56+G57+G70+G71+G74+G75+G77+G81+G82</f>
        <v>11869937</v>
      </c>
      <c r="H55" s="22">
        <f t="shared" si="7"/>
        <v>0</v>
      </c>
      <c r="I55" s="22">
        <f t="shared" si="7"/>
        <v>0</v>
      </c>
      <c r="J55" s="1"/>
    </row>
    <row r="56" spans="1:11" s="24" customFormat="1" ht="72">
      <c r="A56" s="20" t="s">
        <v>151</v>
      </c>
      <c r="B56" s="20" t="s">
        <v>152</v>
      </c>
      <c r="C56" s="33" t="s">
        <v>154</v>
      </c>
      <c r="D56" s="55" t="s">
        <v>153</v>
      </c>
      <c r="E56" s="17" t="s">
        <v>92</v>
      </c>
      <c r="F56" s="59">
        <v>36000</v>
      </c>
      <c r="G56" s="59">
        <v>36000</v>
      </c>
      <c r="H56" s="38"/>
      <c r="I56" s="38"/>
    </row>
    <row r="57" spans="1:11" s="24" customFormat="1" ht="54">
      <c r="A57" s="20" t="s">
        <v>71</v>
      </c>
      <c r="B57" s="20" t="s">
        <v>16</v>
      </c>
      <c r="C57" s="33" t="s">
        <v>14</v>
      </c>
      <c r="D57" s="55" t="s">
        <v>15</v>
      </c>
      <c r="E57" s="17" t="s">
        <v>10</v>
      </c>
      <c r="F57" s="59">
        <f>F58+F62+F63+F64+F65+F66+F67+F68+F69</f>
        <v>4231826</v>
      </c>
      <c r="G57" s="59">
        <f>G58+G62+G63+G64+G65+G66+G67+G68+G69</f>
        <v>4231826</v>
      </c>
      <c r="H57" s="38"/>
      <c r="I57" s="38"/>
    </row>
    <row r="58" spans="1:11" s="24" customFormat="1" ht="90">
      <c r="A58" s="20"/>
      <c r="B58" s="20"/>
      <c r="C58" s="33"/>
      <c r="D58" s="55"/>
      <c r="E58" s="27" t="s">
        <v>72</v>
      </c>
      <c r="F58" s="28">
        <f t="shared" ref="F58:G58" si="8">F59+F60+F61</f>
        <v>3246524</v>
      </c>
      <c r="G58" s="28">
        <f t="shared" si="8"/>
        <v>3246524</v>
      </c>
      <c r="H58" s="38"/>
      <c r="I58" s="38"/>
    </row>
    <row r="59" spans="1:11" s="24" customFormat="1" ht="72">
      <c r="A59" s="20"/>
      <c r="B59" s="20"/>
      <c r="C59" s="33"/>
      <c r="D59" s="55"/>
      <c r="E59" s="30" t="s">
        <v>191</v>
      </c>
      <c r="F59" s="61">
        <f>973214-32514.68</f>
        <v>940699.32</v>
      </c>
      <c r="G59" s="61">
        <f>973214-32514.68</f>
        <v>940699.32</v>
      </c>
      <c r="H59" s="38"/>
      <c r="I59" s="38"/>
    </row>
    <row r="60" spans="1:11" s="24" customFormat="1" ht="72">
      <c r="A60" s="20"/>
      <c r="B60" s="20"/>
      <c r="C60" s="33"/>
      <c r="D60" s="55"/>
      <c r="E60" s="30" t="s">
        <v>73</v>
      </c>
      <c r="F60" s="61">
        <f>1878462+277921.81</f>
        <v>2156383.81</v>
      </c>
      <c r="G60" s="61">
        <f>1878462+277921.81</f>
        <v>2156383.81</v>
      </c>
      <c r="H60" s="38"/>
      <c r="I60" s="38"/>
    </row>
    <row r="61" spans="1:11" s="24" customFormat="1" ht="72">
      <c r="A61" s="20"/>
      <c r="B61" s="20"/>
      <c r="C61" s="33"/>
      <c r="D61" s="55"/>
      <c r="E61" s="30" t="s">
        <v>74</v>
      </c>
      <c r="F61" s="61">
        <f>192509-43068.13</f>
        <v>149440.87</v>
      </c>
      <c r="G61" s="61">
        <f>192509-43068.13</f>
        <v>149440.87</v>
      </c>
      <c r="H61" s="38"/>
      <c r="I61" s="38"/>
    </row>
    <row r="62" spans="1:11" s="24" customFormat="1" ht="180">
      <c r="A62" s="20"/>
      <c r="B62" s="20"/>
      <c r="C62" s="33"/>
      <c r="D62" s="55"/>
      <c r="E62" s="27" t="s">
        <v>75</v>
      </c>
      <c r="F62" s="62">
        <f>158368.14+0.86</f>
        <v>158369</v>
      </c>
      <c r="G62" s="62">
        <f>158368.14+0.86</f>
        <v>158369</v>
      </c>
      <c r="H62" s="38"/>
      <c r="I62" s="38"/>
    </row>
    <row r="63" spans="1:11" s="24" customFormat="1" ht="180">
      <c r="A63" s="20"/>
      <c r="B63" s="20"/>
      <c r="C63" s="33"/>
      <c r="D63" s="55"/>
      <c r="E63" s="27" t="s">
        <v>76</v>
      </c>
      <c r="F63" s="62">
        <f>166805.43+0.57</f>
        <v>166806</v>
      </c>
      <c r="G63" s="62">
        <f>166805.43+0.57</f>
        <v>166806</v>
      </c>
      <c r="H63" s="38"/>
      <c r="I63" s="38"/>
    </row>
    <row r="64" spans="1:11" s="24" customFormat="1" ht="72">
      <c r="A64" s="20"/>
      <c r="B64" s="20"/>
      <c r="C64" s="33"/>
      <c r="D64" s="55"/>
      <c r="E64" s="60" t="s">
        <v>77</v>
      </c>
      <c r="F64" s="62">
        <v>182708</v>
      </c>
      <c r="G64" s="62">
        <v>182708</v>
      </c>
      <c r="H64" s="38"/>
      <c r="I64" s="38"/>
    </row>
    <row r="65" spans="1:9" s="24" customFormat="1" ht="72">
      <c r="A65" s="20"/>
      <c r="B65" s="20"/>
      <c r="C65" s="33"/>
      <c r="D65" s="55"/>
      <c r="E65" s="27" t="s">
        <v>78</v>
      </c>
      <c r="F65" s="62">
        <v>13964</v>
      </c>
      <c r="G65" s="62">
        <v>13964</v>
      </c>
      <c r="H65" s="38"/>
      <c r="I65" s="38"/>
    </row>
    <row r="66" spans="1:9" s="24" customFormat="1" ht="72">
      <c r="A66" s="20"/>
      <c r="B66" s="20"/>
      <c r="C66" s="33"/>
      <c r="D66" s="55"/>
      <c r="E66" s="60" t="s">
        <v>79</v>
      </c>
      <c r="F66" s="62">
        <v>151219</v>
      </c>
      <c r="G66" s="62">
        <v>151219</v>
      </c>
      <c r="H66" s="38"/>
      <c r="I66" s="38"/>
    </row>
    <row r="67" spans="1:9" s="24" customFormat="1" ht="72">
      <c r="A67" s="20"/>
      <c r="B67" s="20"/>
      <c r="C67" s="33"/>
      <c r="D67" s="55"/>
      <c r="E67" s="60" t="s">
        <v>80</v>
      </c>
      <c r="F67" s="62">
        <v>151219</v>
      </c>
      <c r="G67" s="62">
        <v>151219</v>
      </c>
      <c r="H67" s="38"/>
      <c r="I67" s="38"/>
    </row>
    <row r="68" spans="1:9" s="24" customFormat="1" ht="72">
      <c r="A68" s="20"/>
      <c r="B68" s="20"/>
      <c r="C68" s="33"/>
      <c r="D68" s="55"/>
      <c r="E68" s="27" t="s">
        <v>81</v>
      </c>
      <c r="F68" s="62">
        <v>13964</v>
      </c>
      <c r="G68" s="62">
        <v>13964</v>
      </c>
      <c r="H68" s="38"/>
      <c r="I68" s="38"/>
    </row>
    <row r="69" spans="1:9" s="24" customFormat="1" ht="72">
      <c r="A69" s="20"/>
      <c r="B69" s="20"/>
      <c r="C69" s="33"/>
      <c r="D69" s="55"/>
      <c r="E69" s="60" t="s">
        <v>82</v>
      </c>
      <c r="F69" s="62">
        <v>147053</v>
      </c>
      <c r="G69" s="62">
        <v>147053</v>
      </c>
      <c r="H69" s="38"/>
      <c r="I69" s="38"/>
    </row>
    <row r="70" spans="1:9" s="24" customFormat="1" ht="54">
      <c r="A70" s="20" t="s">
        <v>165</v>
      </c>
      <c r="B70" s="20" t="s">
        <v>99</v>
      </c>
      <c r="C70" s="33" t="s">
        <v>86</v>
      </c>
      <c r="D70" s="55" t="s">
        <v>100</v>
      </c>
      <c r="E70" s="60" t="s">
        <v>166</v>
      </c>
      <c r="F70" s="62">
        <v>1244281</v>
      </c>
      <c r="G70" s="62">
        <v>1244281</v>
      </c>
      <c r="H70" s="38"/>
      <c r="I70" s="38"/>
    </row>
    <row r="71" spans="1:9" s="24" customFormat="1" ht="36">
      <c r="A71" s="20" t="s">
        <v>83</v>
      </c>
      <c r="B71" s="20" t="s">
        <v>84</v>
      </c>
      <c r="C71" s="33" t="s">
        <v>86</v>
      </c>
      <c r="D71" s="55" t="s">
        <v>85</v>
      </c>
      <c r="E71" s="17" t="s">
        <v>10</v>
      </c>
      <c r="F71" s="59">
        <f>F72</f>
        <v>1980702</v>
      </c>
      <c r="G71" s="59">
        <f>G72</f>
        <v>1980702</v>
      </c>
      <c r="H71" s="38"/>
      <c r="I71" s="38"/>
    </row>
    <row r="72" spans="1:9" s="24" customFormat="1" ht="90">
      <c r="A72" s="20"/>
      <c r="B72" s="20"/>
      <c r="C72" s="33"/>
      <c r="D72" s="55"/>
      <c r="E72" s="27" t="s">
        <v>223</v>
      </c>
      <c r="F72" s="59">
        <f>F73</f>
        <v>1980702</v>
      </c>
      <c r="G72" s="59">
        <f>G73</f>
        <v>1980702</v>
      </c>
      <c r="H72" s="38"/>
      <c r="I72" s="38"/>
    </row>
    <row r="73" spans="1:9" s="24" customFormat="1" ht="72">
      <c r="A73" s="26"/>
      <c r="B73" s="26"/>
      <c r="C73" s="63"/>
      <c r="D73" s="64"/>
      <c r="E73" s="30" t="s">
        <v>87</v>
      </c>
      <c r="F73" s="58">
        <f>495000+1485702</f>
        <v>1980702</v>
      </c>
      <c r="G73" s="58">
        <f>495000+1485702</f>
        <v>1980702</v>
      </c>
      <c r="H73" s="39"/>
      <c r="I73" s="39"/>
    </row>
    <row r="74" spans="1:9" s="24" customFormat="1" ht="144">
      <c r="A74" s="20" t="s">
        <v>220</v>
      </c>
      <c r="B74" s="20" t="s">
        <v>221</v>
      </c>
      <c r="C74" s="69" t="s">
        <v>86</v>
      </c>
      <c r="D74" s="70" t="s">
        <v>222</v>
      </c>
      <c r="E74" s="48" t="s">
        <v>224</v>
      </c>
      <c r="F74" s="59">
        <v>1200000</v>
      </c>
      <c r="G74" s="59">
        <v>1200000</v>
      </c>
      <c r="H74" s="39"/>
      <c r="I74" s="39"/>
    </row>
    <row r="75" spans="1:9" s="24" customFormat="1" ht="36">
      <c r="A75" s="20" t="s">
        <v>88</v>
      </c>
      <c r="B75" s="20" t="s">
        <v>89</v>
      </c>
      <c r="C75" s="33" t="s">
        <v>86</v>
      </c>
      <c r="D75" s="55" t="s">
        <v>91</v>
      </c>
      <c r="E75" s="17" t="s">
        <v>10</v>
      </c>
      <c r="F75" s="59">
        <f>F76</f>
        <v>839500</v>
      </c>
      <c r="G75" s="59">
        <f>G76</f>
        <v>839500</v>
      </c>
      <c r="H75" s="38"/>
      <c r="I75" s="38"/>
    </row>
    <row r="76" spans="1:9" s="24" customFormat="1" ht="36">
      <c r="A76" s="20"/>
      <c r="B76" s="20"/>
      <c r="C76" s="33"/>
      <c r="D76" s="27"/>
      <c r="E76" s="48" t="s">
        <v>90</v>
      </c>
      <c r="F76" s="59">
        <v>839500</v>
      </c>
      <c r="G76" s="59">
        <v>839500</v>
      </c>
      <c r="H76" s="38"/>
      <c r="I76" s="38"/>
    </row>
    <row r="77" spans="1:9" s="24" customFormat="1" ht="54">
      <c r="A77" s="20" t="s">
        <v>167</v>
      </c>
      <c r="B77" s="20" t="s">
        <v>65</v>
      </c>
      <c r="C77" s="33" t="s">
        <v>67</v>
      </c>
      <c r="D77" s="27" t="s">
        <v>66</v>
      </c>
      <c r="E77" s="17" t="s">
        <v>10</v>
      </c>
      <c r="F77" s="59">
        <f>SUM(F78:F80)</f>
        <v>1163000</v>
      </c>
      <c r="G77" s="59">
        <f>SUM(G78:G80)</f>
        <v>1163000</v>
      </c>
      <c r="H77" s="28"/>
      <c r="I77" s="28"/>
    </row>
    <row r="78" spans="1:9" s="24" customFormat="1" ht="54">
      <c r="A78" s="20"/>
      <c r="B78" s="20"/>
      <c r="C78" s="33"/>
      <c r="D78" s="27"/>
      <c r="E78" s="48" t="s">
        <v>168</v>
      </c>
      <c r="F78" s="59">
        <v>150000</v>
      </c>
      <c r="G78" s="59">
        <v>150000</v>
      </c>
      <c r="H78" s="28"/>
      <c r="I78" s="28"/>
    </row>
    <row r="79" spans="1:9" s="24" customFormat="1" ht="90">
      <c r="A79" s="20"/>
      <c r="B79" s="20"/>
      <c r="C79" s="33"/>
      <c r="D79" s="27"/>
      <c r="E79" s="48" t="s">
        <v>210</v>
      </c>
      <c r="F79" s="59">
        <v>419000</v>
      </c>
      <c r="G79" s="59">
        <v>419000</v>
      </c>
      <c r="H79" s="28"/>
      <c r="I79" s="28"/>
    </row>
    <row r="80" spans="1:9" s="24" customFormat="1" ht="36">
      <c r="A80" s="20"/>
      <c r="B80" s="20"/>
      <c r="C80" s="33"/>
      <c r="D80" s="27"/>
      <c r="E80" s="48" t="s">
        <v>217</v>
      </c>
      <c r="F80" s="59">
        <v>594000</v>
      </c>
      <c r="G80" s="59">
        <v>594000</v>
      </c>
      <c r="H80" s="28"/>
      <c r="I80" s="28"/>
    </row>
    <row r="81" spans="1:11" s="24" customFormat="1" ht="78">
      <c r="A81" s="20" t="s">
        <v>184</v>
      </c>
      <c r="B81" s="20" t="s">
        <v>185</v>
      </c>
      <c r="C81" s="74" t="s">
        <v>186</v>
      </c>
      <c r="D81" s="70" t="s">
        <v>187</v>
      </c>
      <c r="E81" s="70" t="s">
        <v>201</v>
      </c>
      <c r="F81" s="59">
        <v>674628</v>
      </c>
      <c r="G81" s="59">
        <v>674628</v>
      </c>
      <c r="H81" s="28"/>
      <c r="I81" s="28"/>
    </row>
    <row r="82" spans="1:11" s="24" customFormat="1" ht="62.4">
      <c r="A82" s="20" t="s">
        <v>199</v>
      </c>
      <c r="B82" s="20" t="s">
        <v>198</v>
      </c>
      <c r="C82" s="74" t="s">
        <v>152</v>
      </c>
      <c r="D82" s="70" t="s">
        <v>197</v>
      </c>
      <c r="E82" s="70" t="s">
        <v>200</v>
      </c>
      <c r="F82" s="59">
        <v>500000</v>
      </c>
      <c r="G82" s="59">
        <v>500000</v>
      </c>
      <c r="H82" s="28"/>
      <c r="I82" s="28"/>
    </row>
    <row r="83" spans="1:11" ht="36" customHeight="1">
      <c r="A83" s="19" t="s">
        <v>93</v>
      </c>
      <c r="B83" s="19"/>
      <c r="C83" s="19"/>
      <c r="D83" s="81" t="s">
        <v>95</v>
      </c>
      <c r="E83" s="82"/>
      <c r="F83" s="22">
        <f t="shared" ref="F83:I83" si="9">F84</f>
        <v>83890284</v>
      </c>
      <c r="G83" s="37">
        <f>G84</f>
        <v>78728384</v>
      </c>
      <c r="H83" s="37">
        <f t="shared" si="9"/>
        <v>362900</v>
      </c>
      <c r="I83" s="37">
        <f t="shared" si="9"/>
        <v>4799000</v>
      </c>
      <c r="J83" s="1"/>
      <c r="K83" s="1"/>
    </row>
    <row r="84" spans="1:11" ht="36.6" customHeight="1">
      <c r="A84" s="19" t="s">
        <v>94</v>
      </c>
      <c r="B84" s="18"/>
      <c r="C84" s="18"/>
      <c r="D84" s="81" t="s">
        <v>95</v>
      </c>
      <c r="E84" s="82"/>
      <c r="F84" s="22">
        <f>F85+F86+F87+F100+F102+F107+F111+F118</f>
        <v>83890284</v>
      </c>
      <c r="G84" s="22">
        <f t="shared" ref="G84:H84" si="10">G85+G86+G87+G100+G102+G107+G111+G118</f>
        <v>78728384</v>
      </c>
      <c r="H84" s="22">
        <f t="shared" si="10"/>
        <v>362900</v>
      </c>
      <c r="I84" s="22">
        <f>I85+I86+I87+I100+I102+I107+I111+I118</f>
        <v>4799000</v>
      </c>
      <c r="J84" s="1"/>
    </row>
    <row r="85" spans="1:11" s="24" customFormat="1" ht="126">
      <c r="A85" s="20" t="s">
        <v>96</v>
      </c>
      <c r="B85" s="20" t="s">
        <v>40</v>
      </c>
      <c r="C85" s="33" t="s">
        <v>42</v>
      </c>
      <c r="D85" s="27" t="s">
        <v>41</v>
      </c>
      <c r="E85" s="48" t="s">
        <v>97</v>
      </c>
      <c r="F85" s="28">
        <f>1205627-30000-25000</f>
        <v>1150627</v>
      </c>
      <c r="G85" s="38">
        <f>1205627-30000-25000</f>
        <v>1150627</v>
      </c>
      <c r="H85" s="38"/>
      <c r="I85" s="38"/>
    </row>
    <row r="86" spans="1:11" s="24" customFormat="1" ht="54">
      <c r="A86" s="20" t="s">
        <v>98</v>
      </c>
      <c r="B86" s="20" t="s">
        <v>99</v>
      </c>
      <c r="C86" s="33" t="s">
        <v>86</v>
      </c>
      <c r="D86" s="27" t="s">
        <v>100</v>
      </c>
      <c r="E86" s="44" t="s">
        <v>101</v>
      </c>
      <c r="F86" s="28">
        <v>382750</v>
      </c>
      <c r="G86" s="38">
        <v>382750</v>
      </c>
      <c r="H86" s="38"/>
      <c r="I86" s="38"/>
    </row>
    <row r="87" spans="1:11" s="24" customFormat="1" ht="36">
      <c r="A87" s="20" t="s">
        <v>102</v>
      </c>
      <c r="B87" s="20" t="s">
        <v>84</v>
      </c>
      <c r="C87" s="33" t="s">
        <v>86</v>
      </c>
      <c r="D87" s="27" t="s">
        <v>85</v>
      </c>
      <c r="E87" s="17" t="s">
        <v>10</v>
      </c>
      <c r="F87" s="28">
        <f>SUM(F88:F99)</f>
        <v>23415217</v>
      </c>
      <c r="G87" s="28">
        <f>SUM(G88:G99)</f>
        <v>20616217</v>
      </c>
      <c r="H87" s="28">
        <f t="shared" ref="H87:I87" si="11">SUM(H88:H99)</f>
        <v>0</v>
      </c>
      <c r="I87" s="28">
        <f t="shared" si="11"/>
        <v>2799000</v>
      </c>
    </row>
    <row r="88" spans="1:11" s="24" customFormat="1" ht="54">
      <c r="A88" s="20"/>
      <c r="B88" s="20"/>
      <c r="C88" s="33"/>
      <c r="D88" s="55"/>
      <c r="E88" s="65" t="s">
        <v>104</v>
      </c>
      <c r="F88" s="28">
        <f>2056596.21+7494.74+0.05</f>
        <v>2064091</v>
      </c>
      <c r="G88" s="28">
        <f>2056596.21+7494.74+0.05</f>
        <v>2064091</v>
      </c>
      <c r="H88" s="38"/>
      <c r="I88" s="38"/>
    </row>
    <row r="89" spans="1:11" s="24" customFormat="1" ht="54">
      <c r="A89" s="20"/>
      <c r="B89" s="20"/>
      <c r="C89" s="33"/>
      <c r="D89" s="55"/>
      <c r="E89" s="65" t="s">
        <v>105</v>
      </c>
      <c r="F89" s="28">
        <f>1499167.78+4111.79+0.43</f>
        <v>1503280</v>
      </c>
      <c r="G89" s="28">
        <f>1499167.78+4111.79+0.43</f>
        <v>1503280</v>
      </c>
      <c r="H89" s="38"/>
      <c r="I89" s="38"/>
    </row>
    <row r="90" spans="1:11" s="24" customFormat="1" ht="36">
      <c r="A90" s="20"/>
      <c r="B90" s="20"/>
      <c r="C90" s="33"/>
      <c r="D90" s="55"/>
      <c r="E90" s="65" t="s">
        <v>106</v>
      </c>
      <c r="F90" s="62">
        <v>1100020</v>
      </c>
      <c r="G90" s="62">
        <v>1100020</v>
      </c>
      <c r="H90" s="38"/>
      <c r="I90" s="38"/>
    </row>
    <row r="91" spans="1:11" s="24" customFormat="1" ht="54">
      <c r="A91" s="20"/>
      <c r="B91" s="20"/>
      <c r="C91" s="33"/>
      <c r="D91" s="55"/>
      <c r="E91" s="65" t="s">
        <v>107</v>
      </c>
      <c r="F91" s="62">
        <f>38956.27+2126763.13+0.6</f>
        <v>2165720</v>
      </c>
      <c r="G91" s="62">
        <f>38956.27+2126763.13+0.6</f>
        <v>2165720</v>
      </c>
      <c r="H91" s="38"/>
      <c r="I91" s="38"/>
    </row>
    <row r="92" spans="1:11" s="24" customFormat="1" ht="54">
      <c r="A92" s="20"/>
      <c r="B92" s="20"/>
      <c r="C92" s="33"/>
      <c r="D92" s="55"/>
      <c r="E92" s="65" t="s">
        <v>108</v>
      </c>
      <c r="F92" s="62">
        <f>1971768.08+7494.74+0.18</f>
        <v>1979263</v>
      </c>
      <c r="G92" s="62">
        <f>1971768.08+7494.74+0.18</f>
        <v>1979263</v>
      </c>
      <c r="H92" s="38"/>
      <c r="I92" s="38"/>
    </row>
    <row r="93" spans="1:11" s="24" customFormat="1" ht="54">
      <c r="A93" s="20"/>
      <c r="B93" s="20"/>
      <c r="C93" s="33"/>
      <c r="D93" s="55"/>
      <c r="E93" s="65" t="s">
        <v>109</v>
      </c>
      <c r="F93" s="62">
        <f>1496810.5+4111.98+0.52</f>
        <v>1500923</v>
      </c>
      <c r="G93" s="62">
        <f>1496810.5+4111.98+0.52</f>
        <v>1500923</v>
      </c>
      <c r="H93" s="38"/>
      <c r="I93" s="38"/>
    </row>
    <row r="94" spans="1:11" s="24" customFormat="1" ht="54">
      <c r="A94" s="20"/>
      <c r="B94" s="20"/>
      <c r="C94" s="33"/>
      <c r="D94" s="55"/>
      <c r="E94" s="65" t="s">
        <v>110</v>
      </c>
      <c r="F94" s="62">
        <f>1496069.17+4111.98+0.85</f>
        <v>1500182</v>
      </c>
      <c r="G94" s="62">
        <f>1496069.17+4111.98+0.85</f>
        <v>1500182</v>
      </c>
      <c r="H94" s="38"/>
      <c r="I94" s="38"/>
    </row>
    <row r="95" spans="1:11" s="24" customFormat="1" ht="54">
      <c r="A95" s="20"/>
      <c r="B95" s="20"/>
      <c r="C95" s="33"/>
      <c r="D95" s="55"/>
      <c r="E95" s="65" t="s">
        <v>111</v>
      </c>
      <c r="F95" s="62">
        <f>1499053.98+4111.79+0.23</f>
        <v>1503166</v>
      </c>
      <c r="G95" s="62">
        <f>1499053.98+4111.79+0.23</f>
        <v>1503166</v>
      </c>
      <c r="H95" s="38"/>
      <c r="I95" s="38"/>
    </row>
    <row r="96" spans="1:11" s="24" customFormat="1" ht="54">
      <c r="A96" s="20"/>
      <c r="B96" s="20"/>
      <c r="C96" s="33"/>
      <c r="D96" s="55"/>
      <c r="E96" s="65" t="s">
        <v>112</v>
      </c>
      <c r="F96" s="62">
        <f>1444898.12+3747.36+0.52</f>
        <v>1448646.0000000002</v>
      </c>
      <c r="G96" s="62">
        <f>1444898.12+3747.36+0.52</f>
        <v>1448646.0000000002</v>
      </c>
      <c r="H96" s="38"/>
      <c r="I96" s="38"/>
    </row>
    <row r="97" spans="1:10" s="24" customFormat="1" ht="36">
      <c r="A97" s="20"/>
      <c r="B97" s="20"/>
      <c r="C97" s="33"/>
      <c r="D97" s="55"/>
      <c r="E97" s="65" t="s">
        <v>113</v>
      </c>
      <c r="F97" s="62">
        <v>1100020</v>
      </c>
      <c r="G97" s="62">
        <v>1100020</v>
      </c>
      <c r="H97" s="38"/>
      <c r="I97" s="38"/>
    </row>
    <row r="98" spans="1:10" s="24" customFormat="1" ht="54">
      <c r="A98" s="20"/>
      <c r="B98" s="20"/>
      <c r="C98" s="33"/>
      <c r="D98" s="55"/>
      <c r="E98" s="65" t="s">
        <v>114</v>
      </c>
      <c r="F98" s="62">
        <f>1449158.58+3747.36+0.06</f>
        <v>1452906.0000000002</v>
      </c>
      <c r="G98" s="62">
        <f>1449158.58+3747.36+0.06</f>
        <v>1452906.0000000002</v>
      </c>
      <c r="H98" s="38"/>
      <c r="I98" s="38"/>
    </row>
    <row r="99" spans="1:10" s="24" customFormat="1" ht="72">
      <c r="A99" s="20"/>
      <c r="B99" s="20"/>
      <c r="C99" s="33"/>
      <c r="D99" s="55"/>
      <c r="E99" s="27" t="s">
        <v>103</v>
      </c>
      <c r="F99" s="62">
        <f>6097000</f>
        <v>6097000</v>
      </c>
      <c r="G99" s="62">
        <f>6097000-2799000</f>
        <v>3298000</v>
      </c>
      <c r="H99" s="38"/>
      <c r="I99" s="38">
        <f>2799000</f>
        <v>2799000</v>
      </c>
      <c r="J99" s="79"/>
    </row>
    <row r="100" spans="1:10" s="24" customFormat="1" ht="108">
      <c r="A100" s="46">
        <v>1516050</v>
      </c>
      <c r="B100" s="33" t="s">
        <v>115</v>
      </c>
      <c r="C100" s="33" t="s">
        <v>86</v>
      </c>
      <c r="D100" s="27" t="s">
        <v>116</v>
      </c>
      <c r="E100" s="17" t="s">
        <v>10</v>
      </c>
      <c r="F100" s="62">
        <f>F101</f>
        <v>1194873</v>
      </c>
      <c r="G100" s="62">
        <f>G101</f>
        <v>1194873</v>
      </c>
      <c r="H100" s="38"/>
      <c r="I100" s="38"/>
    </row>
    <row r="101" spans="1:10" s="24" customFormat="1" ht="72">
      <c r="A101" s="20"/>
      <c r="B101" s="20"/>
      <c r="C101" s="33"/>
      <c r="D101" s="55"/>
      <c r="E101" s="60" t="s">
        <v>117</v>
      </c>
      <c r="F101" s="62">
        <v>1194873</v>
      </c>
      <c r="G101" s="62">
        <v>1194873</v>
      </c>
      <c r="H101" s="38"/>
      <c r="I101" s="38"/>
    </row>
    <row r="102" spans="1:10" s="24" customFormat="1" ht="36">
      <c r="A102" s="20" t="s">
        <v>211</v>
      </c>
      <c r="B102" s="20" t="s">
        <v>212</v>
      </c>
      <c r="C102" s="33" t="s">
        <v>142</v>
      </c>
      <c r="D102" s="48" t="s">
        <v>213</v>
      </c>
      <c r="E102" s="17" t="s">
        <v>10</v>
      </c>
      <c r="F102" s="62">
        <f>SUM(F103:F106)</f>
        <v>10001250</v>
      </c>
      <c r="G102" s="62">
        <f>SUM(G103:G106)</f>
        <v>10001250</v>
      </c>
      <c r="H102" s="38"/>
      <c r="I102" s="38"/>
    </row>
    <row r="103" spans="1:10" s="24" customFormat="1" ht="54">
      <c r="A103" s="20"/>
      <c r="B103" s="20"/>
      <c r="C103" s="33"/>
      <c r="D103" s="55"/>
      <c r="E103" s="27" t="s">
        <v>214</v>
      </c>
      <c r="F103" s="62">
        <v>600000</v>
      </c>
      <c r="G103" s="62">
        <v>600000</v>
      </c>
      <c r="H103" s="38"/>
      <c r="I103" s="38"/>
    </row>
    <row r="104" spans="1:10" s="24" customFormat="1" ht="72">
      <c r="A104" s="20"/>
      <c r="B104" s="20"/>
      <c r="C104" s="33"/>
      <c r="D104" s="55"/>
      <c r="E104" s="27" t="s">
        <v>215</v>
      </c>
      <c r="F104" s="28">
        <v>4634170</v>
      </c>
      <c r="G104" s="28">
        <v>4634170</v>
      </c>
      <c r="H104" s="38"/>
      <c r="I104" s="38"/>
    </row>
    <row r="105" spans="1:10" s="24" customFormat="1" ht="54">
      <c r="A105" s="20"/>
      <c r="B105" s="20"/>
      <c r="C105" s="33"/>
      <c r="D105" s="55"/>
      <c r="E105" s="80" t="s">
        <v>218</v>
      </c>
      <c r="F105" s="28">
        <v>1392820</v>
      </c>
      <c r="G105" s="28">
        <v>1392820</v>
      </c>
      <c r="H105" s="38"/>
      <c r="I105" s="38"/>
    </row>
    <row r="106" spans="1:10" s="24" customFormat="1" ht="54">
      <c r="A106" s="20"/>
      <c r="B106" s="20"/>
      <c r="C106" s="33"/>
      <c r="D106" s="55"/>
      <c r="E106" s="80" t="s">
        <v>219</v>
      </c>
      <c r="F106" s="28">
        <v>3374260</v>
      </c>
      <c r="G106" s="28">
        <v>3374260</v>
      </c>
      <c r="H106" s="38"/>
      <c r="I106" s="38"/>
    </row>
    <row r="107" spans="1:10" s="24" customFormat="1" ht="54">
      <c r="A107" s="46">
        <v>1517370</v>
      </c>
      <c r="B107" s="33" t="s">
        <v>118</v>
      </c>
      <c r="C107" s="33" t="s">
        <v>119</v>
      </c>
      <c r="D107" s="27" t="s">
        <v>120</v>
      </c>
      <c r="E107" s="17" t="s">
        <v>10</v>
      </c>
      <c r="F107" s="62">
        <f>SUM(F108:F110)</f>
        <v>27740698</v>
      </c>
      <c r="G107" s="62">
        <f>SUM(G108:G110)</f>
        <v>25740698</v>
      </c>
      <c r="H107" s="62">
        <f t="shared" ref="H107:I107" si="12">SUM(H108:H110)</f>
        <v>0</v>
      </c>
      <c r="I107" s="62">
        <f t="shared" si="12"/>
        <v>2000000</v>
      </c>
    </row>
    <row r="108" spans="1:10" s="24" customFormat="1" ht="36">
      <c r="A108" s="20"/>
      <c r="B108" s="20"/>
      <c r="C108" s="33"/>
      <c r="D108" s="55"/>
      <c r="E108" s="65" t="s">
        <v>202</v>
      </c>
      <c r="F108" s="62">
        <f>7664771+2000000+17920251</f>
        <v>27585022</v>
      </c>
      <c r="G108" s="62">
        <f>7664771+17920251</f>
        <v>25585022</v>
      </c>
      <c r="H108" s="38"/>
      <c r="I108" s="38">
        <v>2000000</v>
      </c>
      <c r="J108" s="75"/>
    </row>
    <row r="109" spans="1:10" s="24" customFormat="1" ht="36">
      <c r="A109" s="20"/>
      <c r="B109" s="20"/>
      <c r="C109" s="33"/>
      <c r="D109" s="55"/>
      <c r="E109" s="65" t="s">
        <v>121</v>
      </c>
      <c r="F109" s="62">
        <v>37107</v>
      </c>
      <c r="G109" s="62">
        <v>37107</v>
      </c>
      <c r="H109" s="38"/>
      <c r="I109" s="38"/>
    </row>
    <row r="110" spans="1:10" s="24" customFormat="1" ht="54">
      <c r="A110" s="20"/>
      <c r="B110" s="20"/>
      <c r="C110" s="33"/>
      <c r="D110" s="55"/>
      <c r="E110" s="48" t="s">
        <v>122</v>
      </c>
      <c r="F110" s="62">
        <v>118569</v>
      </c>
      <c r="G110" s="62">
        <v>118569</v>
      </c>
      <c r="H110" s="38"/>
      <c r="I110" s="38"/>
    </row>
    <row r="111" spans="1:10" s="24" customFormat="1">
      <c r="A111" s="20" t="s">
        <v>123</v>
      </c>
      <c r="B111" s="20" t="s">
        <v>124</v>
      </c>
      <c r="C111" s="33" t="s">
        <v>125</v>
      </c>
      <c r="D111" s="27" t="s">
        <v>126</v>
      </c>
      <c r="E111" s="17" t="s">
        <v>10</v>
      </c>
      <c r="F111" s="62">
        <f>SUM(F112:F117)</f>
        <v>7720091</v>
      </c>
      <c r="G111" s="62">
        <f>SUM(G112:G117)</f>
        <v>7720091</v>
      </c>
      <c r="H111" s="38"/>
      <c r="I111" s="38"/>
    </row>
    <row r="112" spans="1:10" s="24" customFormat="1" ht="36">
      <c r="A112" s="20"/>
      <c r="B112" s="20"/>
      <c r="C112" s="33"/>
      <c r="D112" s="55"/>
      <c r="E112" s="27" t="s">
        <v>129</v>
      </c>
      <c r="F112" s="62">
        <v>15339</v>
      </c>
      <c r="G112" s="62">
        <v>15339</v>
      </c>
      <c r="H112" s="38"/>
      <c r="I112" s="38"/>
    </row>
    <row r="113" spans="1:9" s="24" customFormat="1" ht="36">
      <c r="A113" s="20"/>
      <c r="B113" s="20"/>
      <c r="C113" s="33"/>
      <c r="D113" s="55"/>
      <c r="E113" s="27" t="s">
        <v>130</v>
      </c>
      <c r="F113" s="62">
        <v>73574</v>
      </c>
      <c r="G113" s="62">
        <v>73574</v>
      </c>
      <c r="H113" s="38"/>
      <c r="I113" s="38"/>
    </row>
    <row r="114" spans="1:9" s="24" customFormat="1" ht="36">
      <c r="A114" s="20"/>
      <c r="B114" s="20"/>
      <c r="C114" s="33"/>
      <c r="D114" s="55"/>
      <c r="E114" s="27" t="s">
        <v>131</v>
      </c>
      <c r="F114" s="62">
        <v>14952</v>
      </c>
      <c r="G114" s="62">
        <v>14952</v>
      </c>
      <c r="H114" s="38"/>
      <c r="I114" s="38"/>
    </row>
    <row r="115" spans="1:9" s="24" customFormat="1" ht="36">
      <c r="A115" s="20"/>
      <c r="B115" s="20"/>
      <c r="C115" s="33"/>
      <c r="D115" s="55"/>
      <c r="E115" s="27" t="s">
        <v>132</v>
      </c>
      <c r="F115" s="62">
        <v>17357</v>
      </c>
      <c r="G115" s="62">
        <v>17357</v>
      </c>
      <c r="H115" s="38"/>
      <c r="I115" s="38"/>
    </row>
    <row r="116" spans="1:9" s="24" customFormat="1" ht="90">
      <c r="A116" s="20"/>
      <c r="B116" s="20"/>
      <c r="C116" s="33"/>
      <c r="D116" s="55"/>
      <c r="E116" s="65" t="s">
        <v>127</v>
      </c>
      <c r="F116" s="62">
        <v>4787741</v>
      </c>
      <c r="G116" s="62">
        <v>4787741</v>
      </c>
      <c r="H116" s="38"/>
      <c r="I116" s="38"/>
    </row>
    <row r="117" spans="1:9" s="24" customFormat="1" ht="72">
      <c r="A117" s="20"/>
      <c r="B117" s="20"/>
      <c r="C117" s="33"/>
      <c r="D117" s="55"/>
      <c r="E117" s="65" t="s">
        <v>128</v>
      </c>
      <c r="F117" s="62">
        <v>2811128</v>
      </c>
      <c r="G117" s="62">
        <v>2811128</v>
      </c>
      <c r="H117" s="38"/>
      <c r="I117" s="38"/>
    </row>
    <row r="118" spans="1:9" s="24" customFormat="1" ht="54">
      <c r="A118" s="20" t="s">
        <v>133</v>
      </c>
      <c r="B118" s="20" t="s">
        <v>65</v>
      </c>
      <c r="C118" s="33" t="s">
        <v>67</v>
      </c>
      <c r="D118" s="27" t="s">
        <v>66</v>
      </c>
      <c r="E118" s="17" t="s">
        <v>10</v>
      </c>
      <c r="F118" s="62">
        <f>SUM(F119:F121)</f>
        <v>12284778</v>
      </c>
      <c r="G118" s="62">
        <f t="shared" ref="G118:I118" si="13">SUM(G119:G121)</f>
        <v>11921878</v>
      </c>
      <c r="H118" s="62">
        <f t="shared" si="13"/>
        <v>362900</v>
      </c>
      <c r="I118" s="62">
        <f t="shared" si="13"/>
        <v>0</v>
      </c>
    </row>
    <row r="119" spans="1:9" s="24" customFormat="1" ht="108">
      <c r="A119" s="20"/>
      <c r="B119" s="20"/>
      <c r="C119" s="33"/>
      <c r="D119" s="55"/>
      <c r="E119" s="65" t="s">
        <v>134</v>
      </c>
      <c r="F119" s="28">
        <f>3707457-49000</f>
        <v>3658457</v>
      </c>
      <c r="G119" s="28">
        <f>3707457-49000</f>
        <v>3658457</v>
      </c>
      <c r="H119" s="38"/>
      <c r="I119" s="38"/>
    </row>
    <row r="120" spans="1:9" s="24" customFormat="1" ht="90">
      <c r="A120" s="20"/>
      <c r="B120" s="20"/>
      <c r="C120" s="33"/>
      <c r="D120" s="27"/>
      <c r="E120" s="65" t="s">
        <v>135</v>
      </c>
      <c r="F120" s="62">
        <v>1520477</v>
      </c>
      <c r="G120" s="62">
        <v>1520477</v>
      </c>
      <c r="H120" s="38"/>
      <c r="I120" s="38"/>
    </row>
    <row r="121" spans="1:9" s="24" customFormat="1" ht="90">
      <c r="A121" s="20"/>
      <c r="B121" s="20"/>
      <c r="C121" s="33"/>
      <c r="D121" s="27"/>
      <c r="E121" s="27" t="s">
        <v>136</v>
      </c>
      <c r="F121" s="62">
        <v>7105844</v>
      </c>
      <c r="G121" s="62">
        <f>2384785+4358159</f>
        <v>6742944</v>
      </c>
      <c r="H121" s="38">
        <v>362900</v>
      </c>
      <c r="I121" s="38"/>
    </row>
    <row r="122" spans="1:9" s="24" customFormat="1">
      <c r="A122" s="45" t="s">
        <v>28</v>
      </c>
      <c r="B122" s="20" t="s">
        <v>29</v>
      </c>
      <c r="C122" s="20" t="s">
        <v>29</v>
      </c>
      <c r="D122" s="83" t="s">
        <v>30</v>
      </c>
      <c r="E122" s="84"/>
      <c r="F122" s="22">
        <f>F123</f>
        <v>50202767</v>
      </c>
      <c r="G122" s="22">
        <f>G123</f>
        <v>50202767</v>
      </c>
      <c r="H122" s="39"/>
      <c r="I122" s="39"/>
    </row>
    <row r="123" spans="1:9" s="24" customFormat="1">
      <c r="A123" s="45" t="s">
        <v>31</v>
      </c>
      <c r="B123" s="20" t="s">
        <v>29</v>
      </c>
      <c r="C123" s="20" t="s">
        <v>29</v>
      </c>
      <c r="D123" s="83" t="s">
        <v>30</v>
      </c>
      <c r="E123" s="84"/>
      <c r="F123" s="22">
        <f>F124+F127</f>
        <v>50202767</v>
      </c>
      <c r="G123" s="22">
        <f>G124+G127</f>
        <v>50202767</v>
      </c>
      <c r="H123" s="39"/>
      <c r="I123" s="39"/>
    </row>
    <row r="124" spans="1:9" ht="36">
      <c r="A124" s="20" t="s">
        <v>159</v>
      </c>
      <c r="B124" s="46" t="s">
        <v>160</v>
      </c>
      <c r="C124" s="68" t="s">
        <v>34</v>
      </c>
      <c r="D124" s="48" t="s">
        <v>161</v>
      </c>
      <c r="E124" s="48" t="s">
        <v>36</v>
      </c>
      <c r="F124" s="28">
        <f>F125+F126</f>
        <v>3300000</v>
      </c>
      <c r="G124" s="28">
        <f>G125+G126</f>
        <v>3300000</v>
      </c>
      <c r="H124" s="38"/>
      <c r="I124" s="38"/>
    </row>
    <row r="125" spans="1:9" s="24" customFormat="1" ht="72">
      <c r="A125" s="26"/>
      <c r="B125" s="31"/>
      <c r="C125" s="76"/>
      <c r="D125" s="77"/>
      <c r="E125" s="49" t="s">
        <v>137</v>
      </c>
      <c r="F125" s="29">
        <v>1800000</v>
      </c>
      <c r="G125" s="29">
        <v>1800000</v>
      </c>
      <c r="H125" s="39"/>
      <c r="I125" s="39"/>
    </row>
    <row r="126" spans="1:9" s="24" customFormat="1" ht="126">
      <c r="A126" s="26"/>
      <c r="B126" s="31"/>
      <c r="C126" s="76"/>
      <c r="D126" s="77"/>
      <c r="E126" s="49" t="s">
        <v>225</v>
      </c>
      <c r="F126" s="29">
        <v>1500000</v>
      </c>
      <c r="G126" s="29">
        <v>1500000</v>
      </c>
      <c r="H126" s="39"/>
      <c r="I126" s="39"/>
    </row>
    <row r="127" spans="1:9" s="24" customFormat="1" ht="72">
      <c r="A127" s="20" t="s">
        <v>32</v>
      </c>
      <c r="B127" s="46" t="s">
        <v>33</v>
      </c>
      <c r="C127" s="47" t="s">
        <v>34</v>
      </c>
      <c r="D127" s="48" t="s">
        <v>35</v>
      </c>
      <c r="E127" s="48" t="s">
        <v>36</v>
      </c>
      <c r="F127" s="28">
        <f>F129+F130+F131+F132</f>
        <v>46902767</v>
      </c>
      <c r="G127" s="28">
        <f>G129+G130+G131+G132</f>
        <v>46902767</v>
      </c>
      <c r="H127" s="39"/>
      <c r="I127" s="39"/>
    </row>
    <row r="128" spans="1:9" s="24" customFormat="1">
      <c r="A128" s="20"/>
      <c r="B128" s="46"/>
      <c r="C128" s="47"/>
      <c r="D128" s="48"/>
      <c r="E128" s="48" t="s">
        <v>37</v>
      </c>
      <c r="F128" s="29"/>
      <c r="G128" s="39"/>
      <c r="H128" s="39"/>
      <c r="I128" s="39"/>
    </row>
    <row r="129" spans="1:9" s="24" customFormat="1" ht="108">
      <c r="A129" s="26"/>
      <c r="B129" s="26"/>
      <c r="C129" s="31"/>
      <c r="D129" s="30"/>
      <c r="E129" s="49" t="s">
        <v>38</v>
      </c>
      <c r="F129" s="29">
        <f>1300000+6800000+1902000+4750000+1943963+2204400+5202404+4100000</f>
        <v>28202767</v>
      </c>
      <c r="G129" s="39">
        <f>1300000+6800000+1902000+4750000+1943963+2204400+5202404+4100000</f>
        <v>28202767</v>
      </c>
      <c r="H129" s="39"/>
      <c r="I129" s="39"/>
    </row>
    <row r="130" spans="1:9" s="24" customFormat="1" ht="72">
      <c r="A130" s="26"/>
      <c r="B130" s="26"/>
      <c r="C130" s="31"/>
      <c r="D130" s="30"/>
      <c r="E130" s="49" t="s">
        <v>137</v>
      </c>
      <c r="F130" s="29">
        <f>5000000+3200000+8000000</f>
        <v>16200000</v>
      </c>
      <c r="G130" s="39">
        <f>5000000+3200000+8000000</f>
        <v>16200000</v>
      </c>
      <c r="H130" s="39"/>
      <c r="I130" s="39"/>
    </row>
    <row r="131" spans="1:9" s="24" customFormat="1" ht="54">
      <c r="A131" s="26"/>
      <c r="B131" s="26"/>
      <c r="C131" s="31"/>
      <c r="D131" s="30"/>
      <c r="E131" s="49" t="s">
        <v>138</v>
      </c>
      <c r="F131" s="29">
        <v>1550000</v>
      </c>
      <c r="G131" s="39">
        <v>1550000</v>
      </c>
      <c r="H131" s="39"/>
      <c r="I131" s="39"/>
    </row>
    <row r="132" spans="1:9" s="24" customFormat="1" ht="54">
      <c r="A132" s="26"/>
      <c r="B132" s="26"/>
      <c r="C132" s="31"/>
      <c r="D132" s="30"/>
      <c r="E132" s="49" t="s">
        <v>150</v>
      </c>
      <c r="F132" s="29">
        <v>950000</v>
      </c>
      <c r="G132" s="39">
        <v>950000</v>
      </c>
      <c r="H132" s="39"/>
      <c r="I132" s="39"/>
    </row>
    <row r="133" spans="1:9" ht="21.6" customHeight="1">
      <c r="A133" s="25"/>
      <c r="B133" s="18"/>
      <c r="C133" s="18"/>
      <c r="D133" s="2"/>
      <c r="E133" s="13" t="s">
        <v>0</v>
      </c>
      <c r="F133" s="32">
        <f>F15+F30+F50+F54+F83+F122</f>
        <v>179817796.36000001</v>
      </c>
      <c r="G133" s="32">
        <f>G15+G30+G50+G54+G83+G122</f>
        <v>174655896.36000001</v>
      </c>
      <c r="H133" s="32">
        <f>H15+H30+H50+H54+H83+H122</f>
        <v>362900</v>
      </c>
      <c r="I133" s="32">
        <f>I15+I30+I50+I54+I83+I122</f>
        <v>4799000</v>
      </c>
    </row>
    <row r="134" spans="1:9" s="21" customFormat="1">
      <c r="A134" s="5"/>
      <c r="B134" s="4"/>
      <c r="C134" s="4"/>
      <c r="D134" s="5"/>
      <c r="E134" s="14"/>
      <c r="F134" s="15"/>
      <c r="G134" s="40"/>
      <c r="H134" s="40"/>
      <c r="I134" s="40"/>
    </row>
    <row r="135" spans="1:9">
      <c r="A135" s="23"/>
      <c r="B135" s="21" t="s">
        <v>21</v>
      </c>
      <c r="C135" s="21"/>
      <c r="D135" s="21"/>
      <c r="E135" s="21"/>
      <c r="F135" s="21"/>
    </row>
    <row r="136" spans="1:9">
      <c r="F136" s="1"/>
      <c r="G136" s="41"/>
      <c r="H136" s="41"/>
      <c r="I136" s="41"/>
    </row>
    <row r="137" spans="1:9">
      <c r="E137" s="78"/>
      <c r="F137" s="66"/>
      <c r="G137" s="41"/>
      <c r="I137" s="41"/>
    </row>
    <row r="138" spans="1:9">
      <c r="E138" s="78"/>
      <c r="F138" s="1"/>
      <c r="G138" s="1"/>
      <c r="H138" s="1"/>
      <c r="I138" s="1"/>
    </row>
    <row r="140" spans="1:9">
      <c r="F140" s="1"/>
      <c r="G140" s="41"/>
    </row>
    <row r="141" spans="1:9">
      <c r="F141" s="1"/>
      <c r="G141" s="41"/>
    </row>
  </sheetData>
  <mergeCells count="24">
    <mergeCell ref="D30:E30"/>
    <mergeCell ref="D31:E31"/>
    <mergeCell ref="D54:E54"/>
    <mergeCell ref="D15:E15"/>
    <mergeCell ref="D16:E16"/>
    <mergeCell ref="D50:E50"/>
    <mergeCell ref="D51:E51"/>
    <mergeCell ref="D52:E52"/>
    <mergeCell ref="D53:E53"/>
    <mergeCell ref="A8:B8"/>
    <mergeCell ref="A9:B9"/>
    <mergeCell ref="A10:I10"/>
    <mergeCell ref="A12:A13"/>
    <mergeCell ref="B12:B13"/>
    <mergeCell ref="C12:C13"/>
    <mergeCell ref="D12:D13"/>
    <mergeCell ref="E12:E13"/>
    <mergeCell ref="F12:F13"/>
    <mergeCell ref="G12:I12"/>
    <mergeCell ref="D55:E55"/>
    <mergeCell ref="D83:E83"/>
    <mergeCell ref="D84:E84"/>
    <mergeCell ref="D122:E122"/>
    <mergeCell ref="D123:E123"/>
  </mergeCells>
  <pageMargins left="0.59055118110236227" right="0.19685039370078741" top="0.59055118110236227" bottom="0.59055118110236227" header="0" footer="0"/>
  <pageSetup paperSize="9" scale="56" fitToWidth="5" fitToHeight="5" orientation="portrait" r:id="rId1"/>
  <headerFooter differentFirst="1">
    <oddHeader>&amp;C&amp;P</oddHeader>
  </headerFooter>
  <colBreaks count="1" manualBreakCount="1">
    <brk id="6" max="10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2024</vt:lpstr>
      <vt:lpstr>'2024'!Заголовки_для_друку</vt:lpstr>
      <vt:lpstr>'2024'!Область_друку</vt:lpstr>
    </vt:vector>
  </TitlesOfParts>
  <Company>УКХиЭ</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dc:creator>
  <cp:lastModifiedBy>220FU6</cp:lastModifiedBy>
  <cp:lastPrinted>2024-07-11T05:32:41Z</cp:lastPrinted>
  <dcterms:created xsi:type="dcterms:W3CDTF">2005-08-15T04:40:30Z</dcterms:created>
  <dcterms:modified xsi:type="dcterms:W3CDTF">2024-08-05T14:26:50Z</dcterms:modified>
</cp:coreProperties>
</file>