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на сайт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1" i="1"/>
  <c r="D54" i="1"/>
  <c r="D46" i="1"/>
  <c r="D45" i="1"/>
  <c r="D44" i="1"/>
  <c r="D43" i="1"/>
  <c r="D36" i="1"/>
  <c r="D35" i="1"/>
  <c r="D28" i="1"/>
  <c r="D26" i="1"/>
  <c r="D19" i="1"/>
  <c r="D17" i="1"/>
  <c r="E73" i="1" l="1"/>
  <c r="F73" i="1"/>
  <c r="E75" i="1" l="1"/>
  <c r="E68" i="1"/>
  <c r="E48" i="1"/>
  <c r="D63" i="1"/>
  <c r="D53" i="1"/>
  <c r="D21" i="1"/>
  <c r="F81" i="1" l="1"/>
  <c r="C55" i="1"/>
  <c r="C52" i="1"/>
  <c r="E81" i="1" l="1"/>
  <c r="D81" i="1"/>
  <c r="C82" i="1"/>
  <c r="C86" i="1" l="1"/>
  <c r="C83" i="1" l="1"/>
  <c r="C90" i="1" l="1"/>
  <c r="C87" i="1"/>
  <c r="D62" i="1" l="1"/>
  <c r="D51" i="1"/>
  <c r="D50" i="1" s="1"/>
  <c r="C67" i="1" l="1"/>
  <c r="D65" i="1"/>
  <c r="C51" i="1"/>
  <c r="E50" i="1"/>
  <c r="C50" i="1" s="1"/>
  <c r="F50" i="1"/>
  <c r="D39" i="1" l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C37" i="1" s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D22" i="1" l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8" i="1"/>
  <c r="E77" i="1" s="1"/>
  <c r="C57" i="1"/>
  <c r="C58" i="1"/>
  <c r="C65" i="1"/>
  <c r="D78" i="1"/>
  <c r="D77" i="1" s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6" i="1"/>
  <c r="F93" i="1" s="1"/>
  <c r="C30" i="1"/>
  <c r="C77" i="1"/>
  <c r="C71" i="1"/>
  <c r="E15" i="1"/>
  <c r="E76" i="1" s="1"/>
  <c r="E93" i="1" s="1"/>
  <c r="D15" i="1"/>
  <c r="D76" i="1" s="1"/>
  <c r="C31" i="1"/>
  <c r="C32" i="1"/>
  <c r="C49" i="1"/>
  <c r="C78" i="1"/>
  <c r="C76" i="1" l="1"/>
  <c r="C15" i="1"/>
  <c r="D93" i="1" l="1"/>
  <c r="C93" i="1" l="1"/>
</calcChain>
</file>

<file path=xl/sharedStrings.xml><?xml version="1.0" encoding="utf-8"?>
<sst xmlns="http://schemas.openxmlformats.org/spreadsheetml/2006/main" count="160" uniqueCount="158">
  <si>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</si>
  <si>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</si>
  <si>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</si>
  <si>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</si>
  <si>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</si>
  <si>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</si>
  <si>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</si>
  <si>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</si>
  <si>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</si>
  <si>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</si>
  <si>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</si>
  <si>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</si>
  <si>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</si>
  <si>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</si>
  <si>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</si>
  <si>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</si>
  <si>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</si>
  <si>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</si>
  <si>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</si>
  <si>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</si>
  <si>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</si>
  <si>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</si>
  <si>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</si>
  <si>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</si>
  <si>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</si>
  <si>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</si>
  <si>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</si>
  <si>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</si>
  <si>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</si>
  <si>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</si>
  <si>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</si>
  <si>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</si>
  <si>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</si>
  <si>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</si>
  <si>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</si>
  <si>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</si>
  <si>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</si>
  <si>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</si>
  <si>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</si>
  <si>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</si>
  <si>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</si>
  <si>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</si>
  <si>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</si>
  <si>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</si>
  <si>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</si>
  <si>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</si>
  <si>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</si>
  <si>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</si>
  <si>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</si>
  <si>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</si>
  <si>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</si>
  <si>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</si>
  <si>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</si>
  <si>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</si>
  <si>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</si>
  <si>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</si>
  <si>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</si>
  <si>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</si>
  <si>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</si>
  <si>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</si>
  <si>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</si>
  <si>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</si>
  <si>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</si>
  <si>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</si>
  <si>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</si>
  <si>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</si>
  <si>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</si>
  <si>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</si>
  <si>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</si>
  <si>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</si>
  <si>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</si>
  <si>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</si>
  <si>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</si>
  <si>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</si>
  <si>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</si>
  <si>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</si>
  <si>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</si>
  <si>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</si>
  <si>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</si>
  <si>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</si>
  <si>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</si>
  <si>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</si>
  <si>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</si>
  <si>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</si>
  <si>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</si>
  <si>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</si>
  <si>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</si>
  <si>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</si>
  <si>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</si>
  <si>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</si>
  <si>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</si>
  <si>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</si>
  <si>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</si>
  <si>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</si>
  <si>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</si>
  <si>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</si>
  <si>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</si>
  <si>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</si>
  <si>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</si>
  <si>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</si>
  <si>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</si>
  <si>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</si>
  <si>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</si>
  <si>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</si>
  <si>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</si>
  <si>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</si>
  <si>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</si>
  <si>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</si>
  <si>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</si>
  <si>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</si>
  <si>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</si>
  <si>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</si>
  <si>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</si>
  <si>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</si>
  <si>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</si>
  <si>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</si>
  <si>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</si>
  <si>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</si>
  <si>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</si>
  <si>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</si>
  <si>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</si>
  <si>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</si>
  <si>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</si>
  <si>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</si>
  <si>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</si>
  <si>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</si>
  <si>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</si>
  <si>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</si>
  <si>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</si>
  <si>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</si>
  <si>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</si>
  <si>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</si>
  <si>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</si>
  <si>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</si>
  <si>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</si>
  <si>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</si>
  <si>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</si>
  <si>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</si>
  <si>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</si>
  <si>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</si>
  <si>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</si>
  <si>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</si>
  <si>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</si>
  <si>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</si>
  <si>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</si>
  <si>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</si>
  <si>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</si>
  <si>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</si>
  <si>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</si>
  <si>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</si>
  <si>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</si>
  <si>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</si>
  <si>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</si>
  <si>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</si>
  <si>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</si>
  <si>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</si>
  <si>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</si>
  <si>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від                 2024    № 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</si>
</sst>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view="pageBreakPreview" topLeftCell="A94" zoomScaleNormal="100" zoomScaleSheetLayoutView="100" workbookViewId="0">
      <selection activeCell="A98" sqref="A98:XFD102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157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3" t="s">
        <v>130</v>
      </c>
      <c r="B8" s="24"/>
      <c r="C8" s="24"/>
      <c r="D8" s="24"/>
      <c r="E8" s="24"/>
      <c r="F8" s="24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3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3">
      <c r="A13" s="25"/>
      <c r="B13" s="25"/>
      <c r="C13" s="25"/>
      <c r="D13" s="25"/>
      <c r="E13" s="25"/>
      <c r="F13" s="25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841446122</v>
      </c>
      <c r="D15" s="7">
        <f>D16+D20+D22+D30+D47</f>
        <v>841096171</v>
      </c>
      <c r="E15" s="7">
        <f>E16+E20+E22+E30+E47</f>
        <v>349951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476840171</v>
      </c>
      <c r="D16" s="7">
        <f>D17+D18</f>
        <v>476840171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475140171</v>
      </c>
      <c r="D17" s="7">
        <f>448820000+5000000+2135171+50000+19135000</f>
        <v>475140171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1700000</v>
      </c>
      <c r="D18" s="7">
        <f>D19</f>
        <v>1700000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1700000</v>
      </c>
      <c r="D19" s="9">
        <f>1000000+500000+200000</f>
        <v>1700000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9000</v>
      </c>
      <c r="D20" s="7">
        <f>D21</f>
        <v>9000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9000</v>
      </c>
      <c r="D21" s="9">
        <f>7000+2000</f>
        <v>9000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43480000</v>
      </c>
      <c r="D22" s="7">
        <f>D23+D25+D27</f>
        <v>43480000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2500000</v>
      </c>
      <c r="D23" s="7">
        <f>D24</f>
        <v>2500000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2500000</v>
      </c>
      <c r="D24" s="9">
        <v>2500000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11000000</v>
      </c>
      <c r="D25" s="7">
        <f>D26</f>
        <v>11000000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11000000</v>
      </c>
      <c r="D26" s="9">
        <f>9000000+2000000</f>
        <v>11000000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29980000</v>
      </c>
      <c r="D27" s="7">
        <f>SUM(D28:D29)</f>
        <v>29980000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15780000</v>
      </c>
      <c r="D28" s="9">
        <f>15480000+300000</f>
        <v>15780000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14200000</v>
      </c>
      <c r="D29" s="9">
        <v>14200000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320767000</v>
      </c>
      <c r="D30" s="7">
        <f>D31+D45+D46</f>
        <v>320767000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230447000</v>
      </c>
      <c r="D31" s="7">
        <f>D32+D37+D42</f>
        <v>230447000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33750000</v>
      </c>
      <c r="D32" s="7">
        <f>SUM(D33:D36)</f>
        <v>33750000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2580000</v>
      </c>
      <c r="D34" s="9">
        <v>2580000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9000000</v>
      </c>
      <c r="D35" s="9">
        <f>8000000+1000000</f>
        <v>9000000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22100000</v>
      </c>
      <c r="D36" s="9">
        <f>18100000+2000000+2000000</f>
        <v>22100000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196500000</v>
      </c>
      <c r="D37" s="7">
        <f>SUM(D38:D41)</f>
        <v>196500000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58400000</v>
      </c>
      <c r="D38" s="9">
        <v>58400000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1600000</v>
      </c>
      <c r="D40" s="9">
        <v>1600000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10400000</v>
      </c>
      <c r="D41" s="9">
        <v>10400000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197000</v>
      </c>
      <c r="D42" s="7">
        <f>SUM(D43:D44)</f>
        <v>197000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37000</v>
      </c>
      <c r="D43" s="9">
        <f>30000+7000</f>
        <v>37000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160000</v>
      </c>
      <c r="D44" s="9">
        <f>120000+40000</f>
        <v>160000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320000</v>
      </c>
      <c r="D45" s="7">
        <f>300000+20000</f>
        <v>320000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90000000</v>
      </c>
      <c r="D46" s="7">
        <f>85000000+5000000</f>
        <v>90000000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349951</v>
      </c>
      <c r="D47" s="7">
        <f>D48</f>
        <v>0</v>
      </c>
      <c r="E47" s="7">
        <f>E48</f>
        <v>349951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349951</v>
      </c>
      <c r="D48" s="9">
        <v>0</v>
      </c>
      <c r="E48" s="9">
        <f>300000+49951</f>
        <v>349951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32033049</v>
      </c>
      <c r="D49" s="7">
        <f>D50+D57+D65+D69</f>
        <v>14033000</v>
      </c>
      <c r="E49" s="7">
        <f>E50+E57+E65+E69</f>
        <v>18000049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915300</v>
      </c>
      <c r="D50" s="7">
        <f>SUM(D51:D56)</f>
        <v>915300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5" t="s">
        <v>146</v>
      </c>
      <c r="C51" s="9">
        <f t="shared" si="14"/>
        <v>2300</v>
      </c>
      <c r="D51" s="9">
        <f>2000+300</f>
        <v>2300</v>
      </c>
      <c r="E51" s="7"/>
      <c r="F51" s="7"/>
    </row>
    <row r="52" spans="1:6" ht="62.4" x14ac:dyDescent="0.3">
      <c r="A52" s="4">
        <v>21080900</v>
      </c>
      <c r="B52" s="15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215000</v>
      </c>
      <c r="D55" s="9">
        <v>215000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11717200</v>
      </c>
      <c r="D57" s="7">
        <f>D58+D63+D64</f>
        <v>11717200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7382200</v>
      </c>
      <c r="D58" s="7">
        <f>SUM(D59:D62)</f>
        <v>7382200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250000</v>
      </c>
      <c r="D61" s="9">
        <f>230000+20000</f>
        <v>250000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4300000</v>
      </c>
      <c r="D63" s="7">
        <f>4000000+300000</f>
        <v>4300000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1400549</v>
      </c>
      <c r="D65" s="7">
        <f>SUM(D66:D68)</f>
        <v>1400500</v>
      </c>
      <c r="E65" s="7">
        <f>SUM(E66:E68)</f>
        <v>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49</v>
      </c>
      <c r="D68" s="9">
        <v>0</v>
      </c>
      <c r="E68" s="9">
        <f>50000-49951</f>
        <v>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13">
        <v>50000000</v>
      </c>
      <c r="B74" s="14" t="s">
        <v>135</v>
      </c>
      <c r="C74" s="7">
        <f>D74+E74</f>
        <v>580802.88</v>
      </c>
      <c r="D74" s="7">
        <f>D75</f>
        <v>0</v>
      </c>
      <c r="E74" s="7">
        <f>E75</f>
        <v>580802.88</v>
      </c>
      <c r="F74" s="7">
        <f>F75</f>
        <v>0</v>
      </c>
    </row>
    <row r="75" spans="1:6" ht="46.8" x14ac:dyDescent="0.3">
      <c r="A75" s="4">
        <v>50110000</v>
      </c>
      <c r="B75" s="15" t="s">
        <v>136</v>
      </c>
      <c r="C75" s="9">
        <f>D75+E75</f>
        <v>580802.88</v>
      </c>
      <c r="D75" s="9"/>
      <c r="E75" s="9">
        <f>393146+187656.88</f>
        <v>580802.88</v>
      </c>
      <c r="F75" s="9"/>
    </row>
    <row r="76" spans="1:6" ht="19.2" customHeight="1" x14ac:dyDescent="0.3">
      <c r="A76" s="10"/>
      <c r="B76" s="10" t="s">
        <v>113</v>
      </c>
      <c r="C76" s="11">
        <f>D76 + E76</f>
        <v>876858973.88</v>
      </c>
      <c r="D76" s="11">
        <f>D15+D49+D70+D74</f>
        <v>855129171</v>
      </c>
      <c r="E76" s="11">
        <f>E15+E49+E70+E74</f>
        <v>21729802.879999999</v>
      </c>
      <c r="F76" s="11">
        <f>F15+F49+F70+F74</f>
        <v>2799000</v>
      </c>
    </row>
    <row r="77" spans="1:6" ht="19.2" customHeight="1" x14ac:dyDescent="0.3">
      <c r="A77" s="5" t="s">
        <v>114</v>
      </c>
      <c r="B77" s="6" t="s">
        <v>115</v>
      </c>
      <c r="C77" s="7">
        <f>D77+E77</f>
        <v>203535349.44</v>
      </c>
      <c r="D77" s="7">
        <f>D78+D91</f>
        <v>173090190</v>
      </c>
      <c r="E77" s="7">
        <f>E78+E91</f>
        <v>30445159.440000001</v>
      </c>
      <c r="F77" s="7">
        <f>F78+F91</f>
        <v>28491442</v>
      </c>
    </row>
    <row r="78" spans="1:6" x14ac:dyDescent="0.3">
      <c r="A78" s="5" t="s">
        <v>116</v>
      </c>
      <c r="B78" s="6" t="s">
        <v>117</v>
      </c>
      <c r="C78" s="7">
        <f>D78+E78</f>
        <v>203114548</v>
      </c>
      <c r="D78" s="7">
        <f>D79+D81</f>
        <v>173090190</v>
      </c>
      <c r="E78" s="7">
        <f t="shared" ref="E78" si="22">E79+E81</f>
        <v>30024358</v>
      </c>
      <c r="F78" s="7">
        <f>F79+F81</f>
        <v>28491442</v>
      </c>
    </row>
    <row r="79" spans="1:6" ht="19.95" customHeight="1" x14ac:dyDescent="0.3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3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95" customHeight="1" x14ac:dyDescent="0.3">
      <c r="A81" s="5" t="s">
        <v>122</v>
      </c>
      <c r="B81" s="6" t="s">
        <v>123</v>
      </c>
      <c r="C81" s="7">
        <f>SUM(C82:C90)</f>
        <v>43921648</v>
      </c>
      <c r="D81" s="7">
        <f>SUM(D82:D90)</f>
        <v>13897290</v>
      </c>
      <c r="E81" s="7">
        <f t="shared" ref="E81" si="24">SUM(E82:E90)</f>
        <v>30024358</v>
      </c>
      <c r="F81" s="7">
        <f>SUM(F82:F90)</f>
        <v>28491442</v>
      </c>
    </row>
    <row r="82" spans="1:6" ht="265.2" x14ac:dyDescent="0.3">
      <c r="A82" s="4">
        <v>41050400</v>
      </c>
      <c r="B82" s="20" t="s">
        <v>152</v>
      </c>
      <c r="C82" s="9">
        <f>D82+E82</f>
        <v>1859158</v>
      </c>
      <c r="D82" s="9">
        <v>1859158</v>
      </c>
      <c r="E82" s="9"/>
      <c r="F82" s="9"/>
    </row>
    <row r="83" spans="1:6" ht="187.2" x14ac:dyDescent="0.3">
      <c r="A83" s="4">
        <v>41050500</v>
      </c>
      <c r="B83" s="20" t="s">
        <v>150</v>
      </c>
      <c r="C83" s="9">
        <f>D83+E83</f>
        <v>4744689</v>
      </c>
      <c r="D83" s="9">
        <v>4744689</v>
      </c>
      <c r="E83" s="9"/>
      <c r="F83" s="9"/>
    </row>
    <row r="84" spans="1:6" ht="31.2" x14ac:dyDescent="0.3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2" x14ac:dyDescent="0.3">
      <c r="A85" s="4">
        <v>41051100</v>
      </c>
      <c r="B85" s="8" t="s">
        <v>139</v>
      </c>
      <c r="C85" s="9">
        <f t="shared" si="25"/>
        <v>1532916</v>
      </c>
      <c r="D85" s="9"/>
      <c r="E85" s="9">
        <v>1532916</v>
      </c>
      <c r="F85" s="9"/>
    </row>
    <row r="86" spans="1:6" ht="46.8" x14ac:dyDescent="0.3">
      <c r="A86" s="4">
        <v>41051200</v>
      </c>
      <c r="B86" s="20" t="s">
        <v>151</v>
      </c>
      <c r="C86" s="9">
        <f t="shared" si="25"/>
        <v>292110</v>
      </c>
      <c r="D86" s="9">
        <v>292110</v>
      </c>
      <c r="E86" s="9"/>
      <c r="F86" s="9"/>
    </row>
    <row r="87" spans="1:6" ht="46.8" x14ac:dyDescent="0.3">
      <c r="A87" s="4">
        <v>41051700</v>
      </c>
      <c r="B87" s="15" t="s">
        <v>148</v>
      </c>
      <c r="C87" s="9">
        <f t="shared" si="25"/>
        <v>97284</v>
      </c>
      <c r="D87" s="9">
        <v>97284</v>
      </c>
      <c r="E87" s="9"/>
      <c r="F87" s="9"/>
    </row>
    <row r="88" spans="1:6" ht="22.95" customHeight="1" x14ac:dyDescent="0.3">
      <c r="A88" s="4">
        <v>41053400</v>
      </c>
      <c r="B88" s="8" t="s">
        <v>140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2" customHeight="1" x14ac:dyDescent="0.3">
      <c r="A89" s="4" t="s">
        <v>126</v>
      </c>
      <c r="B89" s="8" t="s">
        <v>127</v>
      </c>
      <c r="C89" s="9">
        <f t="shared" si="25"/>
        <v>5794465</v>
      </c>
      <c r="D89" s="9">
        <v>3794465</v>
      </c>
      <c r="E89" s="9">
        <v>2000000</v>
      </c>
      <c r="F89" s="9">
        <v>2000000</v>
      </c>
    </row>
    <row r="90" spans="1:6" ht="54.6" customHeight="1" x14ac:dyDescent="0.3">
      <c r="A90" s="4">
        <v>41057700</v>
      </c>
      <c r="B90" s="8" t="s">
        <v>149</v>
      </c>
      <c r="C90" s="9">
        <f t="shared" si="25"/>
        <v>103944</v>
      </c>
      <c r="D90" s="9">
        <v>103944</v>
      </c>
      <c r="E90" s="9"/>
      <c r="F90" s="9"/>
    </row>
    <row r="91" spans="1:6" ht="22.2" customHeight="1" x14ac:dyDescent="0.3">
      <c r="A91" s="17" t="s">
        <v>141</v>
      </c>
      <c r="B91" s="18" t="s">
        <v>142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2" customHeight="1" x14ac:dyDescent="0.3">
      <c r="A92" s="19" t="s">
        <v>143</v>
      </c>
      <c r="B92" s="8" t="s">
        <v>144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3">
      <c r="A93" s="12" t="s">
        <v>129</v>
      </c>
      <c r="B93" s="10" t="s">
        <v>128</v>
      </c>
      <c r="C93" s="11">
        <f>D93 + E93</f>
        <v>1080394323.3199999</v>
      </c>
      <c r="D93" s="11">
        <f>D76+D77</f>
        <v>1028219361</v>
      </c>
      <c r="E93" s="11">
        <f>E76+E77</f>
        <v>52174962.32</v>
      </c>
      <c r="F93" s="11">
        <f>F76+F77</f>
        <v>31290442</v>
      </c>
    </row>
    <row r="95" spans="1:6" x14ac:dyDescent="0.3">
      <c r="A95" s="22" t="s">
        <v>134</v>
      </c>
      <c r="B95" s="22"/>
      <c r="C95" s="22"/>
      <c r="D95" s="22"/>
      <c r="E95" s="22"/>
      <c r="F95" s="22"/>
    </row>
    <row r="98" spans="2:6" x14ac:dyDescent="0.3">
      <c r="C98" s="21"/>
      <c r="D98" s="21"/>
      <c r="E98" s="21"/>
      <c r="F98" s="21"/>
    </row>
    <row r="99" spans="2:6" x14ac:dyDescent="0.3">
      <c r="B99" s="3"/>
      <c r="C99" s="16"/>
      <c r="D99" s="16"/>
      <c r="E99" s="16"/>
      <c r="F99" s="16"/>
    </row>
    <row r="100" spans="2:6" x14ac:dyDescent="0.3">
      <c r="B100" s="3"/>
      <c r="C100" s="16"/>
      <c r="D100" s="16"/>
      <c r="E100" s="16"/>
      <c r="F100" s="16"/>
    </row>
  </sheetData>
  <mergeCells count="9">
    <mergeCell ref="A95:F95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2024-08-02T16:36:39Z</cp:lastPrinted>
  <dcterms:created xsi:type="dcterms:W3CDTF">2023-12-17T10:55:25Z</dcterms:created>
  <dcterms:modified xsi:type="dcterms:W3CDTF">2024-08-05T14:28:50Z</dcterms:modified>
</cp:coreProperties>
</file>