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ВИКОНАННЯ\1 півріччя\"/>
    </mc:Choice>
  </mc:AlternateContent>
  <bookViews>
    <workbookView xWindow="120" yWindow="60" windowWidth="19320" windowHeight="10128"/>
  </bookViews>
  <sheets>
    <sheet name="БР" sheetId="1" r:id="rId1"/>
  </sheets>
  <externalReferences>
    <externalReference r:id="rId2"/>
  </externalReferences>
  <definedNames>
    <definedName name="Z_02AC496F_F7D9_465B_9A66_D319977CD4A2_.wvu.PrintArea" localSheetId="0" hidden="1">БР!$A$1:$H$8</definedName>
    <definedName name="Z_02AC496F_F7D9_465B_9A66_D319977CD4A2_.wvu.PrintTitles" localSheetId="0" hidden="1">БР!$7:$8</definedName>
    <definedName name="Z_6174BFC3_8EFC_491A_B8A3_28DB8186A904_.wvu.PrintArea" localSheetId="0" hidden="1">БР!$A$1:$H$8</definedName>
    <definedName name="Z_6174BFC3_8EFC_491A_B8A3_28DB8186A904_.wvu.PrintTitles" localSheetId="0" hidden="1">БР!$7:$8</definedName>
    <definedName name="Z_71B4C162_96A9_4CA7_B3F0_0C57B820C4BA_.wvu.PrintArea" localSheetId="0" hidden="1">БР!$A$1:$H$8</definedName>
    <definedName name="Z_71B4C162_96A9_4CA7_B3F0_0C57B820C4BA_.wvu.PrintTitles" localSheetId="0" hidden="1">БР!$7:$8</definedName>
    <definedName name="Z_9D5EF3DD_3431_45D7_BCA1_2268CCD9FD10_.wvu.PrintArea" localSheetId="0" hidden="1">БР!$A$1:$H$8</definedName>
    <definedName name="Z_9D5EF3DD_3431_45D7_BCA1_2268CCD9FD10_.wvu.PrintTitles" localSheetId="0" hidden="1">БР!$7:$8</definedName>
    <definedName name="_xlnm.Print_Titles" localSheetId="0">БР!$7:$8</definedName>
    <definedName name="_xlnm.Print_Area" localSheetId="0">БР!$A$1:$H$109</definedName>
  </definedNames>
  <calcPr calcId="152511"/>
  <customWorkbookViews>
    <customWorkbookView name="220FU6 - Личное представление" guid="{6174BFC3-8EFC-491A-B8A3-28DB8186A904}" mergeInterval="0" personalView="1" maximized="1" xWindow="-8" yWindow="-8" windowWidth="1616" windowHeight="876" activeSheetId="1"/>
    <customWorkbookView name="220FU5 - Личное представление" guid="{71B4C162-96A9-4CA7-B3F0-0C57B820C4BA}" mergeInterval="0" personalView="1" maximized="1" xWindow="-8" yWindow="-8" windowWidth="1936" windowHeight="1056" activeSheetId="1"/>
    <customWorkbookView name="220FU3 - Личное представление" guid="{9D5EF3DD-3431-45D7-BCA1-2268CCD9FD10}" mergeInterval="0" personalView="1" maximized="1" xWindow="-8" yWindow="-8" windowWidth="1382" windowHeight="744" activeSheetId="1"/>
    <customWorkbookView name="220FU1 - Личное представление" guid="{02AC496F-F7D9-465B-9A66-D319977CD4A2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I10" i="1" l="1"/>
  <c r="G39" i="1"/>
  <c r="F39" i="1"/>
  <c r="H62" i="1"/>
  <c r="G15" i="1" l="1"/>
  <c r="H92" i="1" l="1"/>
  <c r="H99" i="1"/>
  <c r="H102" i="1"/>
  <c r="H103" i="1"/>
  <c r="H104" i="1"/>
  <c r="H105" i="1"/>
  <c r="G56" i="1"/>
  <c r="G55" i="1" s="1"/>
  <c r="G12" i="1"/>
  <c r="G11" i="1" s="1"/>
  <c r="G10" i="1" s="1"/>
  <c r="G23" i="1"/>
  <c r="G29" i="1"/>
  <c r="G34" i="1"/>
  <c r="G42" i="1"/>
  <c r="G41" i="1" s="1"/>
  <c r="G58" i="1"/>
  <c r="G67" i="1"/>
  <c r="G80" i="1"/>
  <c r="G82" i="1"/>
  <c r="G86" i="1"/>
  <c r="G93" i="1"/>
  <c r="G100" i="1"/>
  <c r="G98" i="1" s="1"/>
  <c r="G97" i="1" s="1"/>
  <c r="H97" i="1" s="1"/>
  <c r="F103" i="1"/>
  <c r="F102" i="1"/>
  <c r="F100" i="1"/>
  <c r="F98" i="1"/>
  <c r="F97" i="1"/>
  <c r="F94" i="1"/>
  <c r="F93" i="1"/>
  <c r="F86" i="1"/>
  <c r="F82" i="1"/>
  <c r="F80" i="1"/>
  <c r="F79" i="1"/>
  <c r="F78" i="1"/>
  <c r="F76" i="1"/>
  <c r="F75" i="1"/>
  <c r="F74" i="1"/>
  <c r="F67" i="1" s="1"/>
  <c r="F64" i="1" s="1"/>
  <c r="F63" i="1" s="1"/>
  <c r="F73" i="1"/>
  <c r="F72" i="1"/>
  <c r="F71" i="1"/>
  <c r="F69" i="1"/>
  <c r="F68" i="1"/>
  <c r="F65" i="1"/>
  <c r="F58" i="1"/>
  <c r="F55" i="1"/>
  <c r="F47" i="1"/>
  <c r="F46" i="1"/>
  <c r="F42" i="1"/>
  <c r="F41" i="1"/>
  <c r="F38" i="1"/>
  <c r="F36" i="1"/>
  <c r="F35" i="1"/>
  <c r="F34" i="1"/>
  <c r="F29" i="1"/>
  <c r="F23" i="1"/>
  <c r="F22" i="1"/>
  <c r="F21" i="1"/>
  <c r="F17" i="1"/>
  <c r="F15" i="1"/>
  <c r="F12" i="1" s="1"/>
  <c r="F11" i="1" s="1"/>
  <c r="F10" i="1" s="1"/>
  <c r="H100" i="1" l="1"/>
  <c r="H98" i="1"/>
  <c r="G38" i="1"/>
  <c r="G22" i="1"/>
  <c r="G21" i="1" s="1"/>
  <c r="G64" i="1"/>
  <c r="G63" i="1" s="1"/>
  <c r="I63" i="1" s="1"/>
  <c r="F106" i="1"/>
  <c r="G106" i="1" l="1"/>
  <c r="H93" i="1"/>
  <c r="H94" i="1"/>
  <c r="H95" i="1"/>
  <c r="H106" i="1" l="1"/>
  <c r="H96" i="1"/>
  <c r="H14" i="1"/>
  <c r="H15" i="1"/>
  <c r="H16" i="1"/>
  <c r="H18" i="1"/>
  <c r="H19" i="1"/>
  <c r="H20" i="1"/>
  <c r="H21" i="1"/>
  <c r="H22" i="1"/>
  <c r="H24" i="1"/>
  <c r="H25" i="1"/>
  <c r="H28" i="1"/>
  <c r="H34" i="1"/>
  <c r="H36" i="1"/>
  <c r="H37" i="1"/>
  <c r="H38" i="1"/>
  <c r="H42" i="1"/>
  <c r="H43" i="1"/>
  <c r="H45" i="1"/>
  <c r="H47" i="1"/>
  <c r="H50" i="1"/>
  <c r="H51" i="1"/>
  <c r="H54" i="1"/>
  <c r="H55" i="1"/>
  <c r="H61" i="1"/>
  <c r="H64" i="1"/>
  <c r="H65" i="1"/>
  <c r="H67" i="1"/>
  <c r="H69" i="1"/>
  <c r="H70" i="1"/>
  <c r="H71" i="1"/>
  <c r="H72" i="1"/>
  <c r="H73" i="1"/>
  <c r="H74" i="1"/>
  <c r="H75" i="1"/>
  <c r="H76" i="1"/>
  <c r="H77" i="1"/>
  <c r="H78" i="1"/>
  <c r="H81" i="1"/>
  <c r="H82" i="1"/>
  <c r="H41" i="1" l="1"/>
  <c r="H91" i="1"/>
  <c r="H90" i="1"/>
  <c r="H89" i="1"/>
  <c r="H88" i="1"/>
  <c r="H87" i="1"/>
  <c r="H86" i="1"/>
  <c r="H85" i="1"/>
  <c r="H84" i="1"/>
  <c r="H80" i="1"/>
  <c r="H79" i="1"/>
  <c r="H68" i="1"/>
  <c r="H66" i="1"/>
  <c r="H53" i="1"/>
  <c r="H48" i="1"/>
  <c r="H46" i="1"/>
  <c r="H44" i="1"/>
  <c r="H40" i="1"/>
  <c r="H39" i="1"/>
  <c r="H35" i="1"/>
  <c r="H33" i="1"/>
  <c r="H31" i="1"/>
  <c r="H27" i="1"/>
  <c r="H26" i="1"/>
  <c r="H23" i="1"/>
  <c r="H17" i="1"/>
  <c r="H52" i="1" l="1"/>
  <c r="H13" i="1"/>
  <c r="H58" i="1"/>
  <c r="H49" i="1"/>
  <c r="H63" i="1"/>
  <c r="H83" i="1"/>
  <c r="H12" i="1" l="1"/>
  <c r="H32" i="1"/>
  <c r="H56" i="1"/>
  <c r="H57" i="1"/>
  <c r="H60" i="1"/>
  <c r="H29" i="1" l="1"/>
  <c r="H30" i="1"/>
  <c r="H11" i="1"/>
  <c r="H10" i="1" l="1"/>
  <c r="H59" i="1"/>
</calcChain>
</file>

<file path=xl/sharedStrings.xml><?xml version="1.0" encoding="utf-8"?>
<sst xmlns="http://schemas.openxmlformats.org/spreadsheetml/2006/main" count="223" uniqueCount="179">
  <si>
    <t>% виконання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</si>
  <si>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</si>
  <si>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</si>
  <si>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</si>
  <si>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</si>
  <si>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0600000</t>
  </si>
  <si>
    <t>0610000</t>
  </si>
  <si>
    <t>3700000</t>
  </si>
  <si>
    <t>3710000</t>
  </si>
  <si>
    <t>0180</t>
  </si>
  <si>
    <t>ВСЬОГО</t>
  </si>
  <si>
    <t>(код бюджету)</t>
  </si>
  <si>
    <t>0200000</t>
  </si>
  <si>
    <t>0210000</t>
  </si>
  <si>
    <t>Капітальні видатки</t>
  </si>
  <si>
    <t>0731</t>
  </si>
  <si>
    <t>Багатопрофільна стаціонарна медична допомога населенню</t>
  </si>
  <si>
    <t>6030</t>
  </si>
  <si>
    <t>0620</t>
  </si>
  <si>
    <t>Організація благоустрою населених пунктів</t>
  </si>
  <si>
    <t>0490</t>
  </si>
  <si>
    <t>0611021</t>
  </si>
  <si>
    <t>1021</t>
  </si>
  <si>
    <t>0921</t>
  </si>
  <si>
    <t>Капітальні видатки разом, в т.ч.:</t>
  </si>
  <si>
    <t>0610</t>
  </si>
  <si>
    <t>1200000</t>
  </si>
  <si>
    <t>1210000</t>
  </si>
  <si>
    <t>Експлуатація та технічне обслуговування житлового фонду</t>
  </si>
  <si>
    <t>Забезпечення діяльності водопровідно-каналізаційного господарства</t>
  </si>
  <si>
    <t>1216015</t>
  </si>
  <si>
    <t>6015</t>
  </si>
  <si>
    <t>Забезпечення надійної та безперебійної експлуатації ліфтів</t>
  </si>
  <si>
    <t>1216030</t>
  </si>
  <si>
    <t>0470</t>
  </si>
  <si>
    <t>Заходи з енергозбереження</t>
  </si>
  <si>
    <t>1500000</t>
  </si>
  <si>
    <t>1510000</t>
  </si>
  <si>
    <t>Реалізація інших заходів щодо соціально-економічного розвитку територій</t>
  </si>
  <si>
    <t>Збільшення електропотужностей для 13-го мікрорайону міста Чорноморська, Одеської області</t>
  </si>
  <si>
    <t>Виконавчий комітет Чорноморської  міської ради  Одеського району Одеської області</t>
  </si>
  <si>
    <t>1518110</t>
  </si>
  <si>
    <t>8110</t>
  </si>
  <si>
    <t>Заходи із запобігання та ліквідації надзвичайних ситуацій та наслідків стихійного лиха</t>
  </si>
  <si>
    <t>Субвенція з місцевого бюджету державному бюджету на виконання програм соціально-економічного розвитку регіонів</t>
  </si>
  <si>
    <t>Начальник фінансового управління</t>
  </si>
  <si>
    <t>Ольга ЯКОВЕНКО</t>
  </si>
  <si>
    <t>0320</t>
  </si>
  <si>
    <t>0212010</t>
  </si>
  <si>
    <t>2010</t>
  </si>
  <si>
    <t/>
  </si>
  <si>
    <t>Надання загальної середньої освіти закладами загальної середньої освіти за рахунок коштів місцевого бюджету</t>
  </si>
  <si>
    <t>6011</t>
  </si>
  <si>
    <t>1516013</t>
  </si>
  <si>
    <t>6013</t>
  </si>
  <si>
    <t>1516015</t>
  </si>
  <si>
    <t>7370</t>
  </si>
  <si>
    <t>1517640</t>
  </si>
  <si>
    <t>7640</t>
  </si>
  <si>
    <t xml:space="preserve">Капітальний ремонт з заміною вікон та заходами з енергозбереження в будівлі поліклініки КНП "Чорноморська лікарня" ЧМР, за адресою: вул. 1 Травня, буд.1, м.Чорноморськ, Одеського району, Одеської області </t>
  </si>
  <si>
    <t>Капітальний ремонт системи пожежної сигналізації, системи керування евакуюванням, системи централізованого пожежного спостерігання  будинку побуту "Райдуга" за адресою: Одеська область, Одеський район, м.Чорноморськ,вул.1-го Травня буд.3</t>
  </si>
  <si>
    <t>Фiнансове управлiння Чорноморської мiської ради Одеського району Одеської областi</t>
  </si>
  <si>
    <t>3719800</t>
  </si>
  <si>
    <t>9800</t>
  </si>
  <si>
    <t>до рішення Чорноморської міської ради</t>
  </si>
  <si>
    <t>0380</t>
  </si>
  <si>
    <t>Капітальний ремонт каналізаційного колектору Ду 800 мм за адресою: Одеська область, Одеський район, м.Чорноморськ, вул.1 Травня (частково) - парк Молодіжний</t>
  </si>
  <si>
    <t>0611010</t>
  </si>
  <si>
    <t>1010</t>
  </si>
  <si>
    <t>0910</t>
  </si>
  <si>
    <t>Надання дошкільної освіти</t>
  </si>
  <si>
    <t>0618110</t>
  </si>
  <si>
    <t>Найменування робіт</t>
  </si>
  <si>
    <t>0218240</t>
  </si>
  <si>
    <t>8240</t>
  </si>
  <si>
    <t>Заходи та роботи з територіальної оборони</t>
  </si>
  <si>
    <t>Придбання затворів (засувок) з демонтажними вставками для заміни на водогонах</t>
  </si>
  <si>
    <t>Капітальний ремонт підвального приміщення будівлі КНП "Чорноморська лікарня" Чорноморської міської ради Одеського району Одеської області, з улаштуванням під найпростіше укриття, за адресою: Одеська область, м.Чорноморськ, вул.Віталія Шума, 4, літ.А</t>
  </si>
  <si>
    <t>Затверджено розписом на звітний рік з урахуванням змін, грн</t>
  </si>
  <si>
    <t>Додаток 5</t>
  </si>
  <si>
    <t>Реконструкція частини приміщення акушерського відділення головного корпусу Комунального некомерційного підприємства "Чорноморська лікарня" Чорноморської міської ради Одеського району Одеської області під гінекологічне відділення за адресою: м.Чорноморськ, вул.В.Шума, 4</t>
  </si>
  <si>
    <t xml:space="preserve">Реконструкція приміщень дитячого відділення з прибудовою ліфта із ліфтовим холом до головного корпусу  Комунального некомерційного підприємства "Чорноморська лікарня" Чорноморської міської ради Одеського району Одеської області за адресою: м.Чорноморськ, вул.В.Шума, 4 </t>
  </si>
  <si>
    <t>Придбання обладнання для облаштування реабілітаційного відділення КНП "Чорноморська лікарня" Чорноморської міської ради Одеського району Одеської області за адресою: м.Чорноморськ, вул.В.Шума, 4</t>
  </si>
  <si>
    <t>Управління освіти Чорноморської  міської ради  Одеського району Одеської області</t>
  </si>
  <si>
    <t xml:space="preserve">Капітальний ремонт вимощення, водовідведення, вхідних груп закладу дошкільної освіти (ясла - садок) № 1 за адресою: Одеська область, Одеський район, місто Чорноморськ, вулиця 1 Травня, 4-Б </t>
  </si>
  <si>
    <t>Капітальний ремонт покрівлі з встановленням геліосистеми в закладі дошкільної освіти (ясла - садок) № 1 за адресою: Одеська область, Одеський район, місто Чорноморськ, вулиця 1 Травня, 4-Б</t>
  </si>
  <si>
    <t>Проектно-кошторисна документація з встановлення сонячних колекторів на даху закладу дошкільної освіти (ясла - садок) № 1 за адресою: Одеська область, Одеський район, місто Чорноморськ, вулиця 1 Травня, 4-Б</t>
  </si>
  <si>
    <t>Капітальний ремонт покрівлі та вимощення закладу дошкільної освіти (ясла-садок) № 12 за адресою: Одеська область, Одеський район, місто Чорноморськ, вулиця 1 Травня, 11-А</t>
  </si>
  <si>
    <t xml:space="preserve">Капітальний ремонт системи опалення та покрівлі Чорноморського ліцею № 2 за адресою: місто Чорноморськ, проспект Миру, 17А </t>
  </si>
  <si>
    <t xml:space="preserve">Капітальний ремонт системи опалення та покрівлі Чорноморського ліцею № 3 за адресою: місто Чорноморськ, вулиця Паркова, 10-А </t>
  </si>
  <si>
    <t>Капітальний ремонт покрівлі та харчоблоку Малодолинської ЗЗСО за адресою: Одеська область, місто Чорноморськ, селище  Малодолинське, вулиця Зелена, 2</t>
  </si>
  <si>
    <t>Капітальний ремонт найпростішого укриття Чорноморського ліцею № 4  за адресою:  місто Чорноморськ, вулиця 1 Травня, 9-А</t>
  </si>
  <si>
    <t>Капітальний ремонт з розширення та облаштування запасного виходу найпростішого укриття № 2 Чорноморського ліцею № 7 за адресою: місто Чорноморськ, проспект Миру, 43А</t>
  </si>
  <si>
    <t>Відділ комунального господарства та благоустрою Чорноморської  міської ради  Одеського району Одеської області</t>
  </si>
  <si>
    <t>1216011</t>
  </si>
  <si>
    <t>Міська програма сприяння діяльності об'єднань співвласників багатоквартирних будинків, житлово-будівельних кооперативів в багатоквартирних будинках на території Чорноморської міської ради Одеської області (проєкт), всього - в т ч:</t>
  </si>
  <si>
    <t>Капітальний ремонт фасаду житлового будинку за адресою: Одеська область, Одеський район, м.Чорноморськ, вул.Паркова, 22-А (ОСББ "Паркова - 22-А"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</si>
  <si>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</t>
  </si>
  <si>
    <t>Капітальний ремонт покрівлі над 3 та 4 під'їздами житлового будинку за адресою: Одеська область, Одеський район, м.Чорноморськ, вул.Шевченка, 9-А (ОСББ "Номер шість")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</si>
  <si>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</t>
  </si>
  <si>
    <t>Реконструкція скверу за адресою: Одеська область, м.Чорноморськ, проспект Миру, 14. Коригування</t>
  </si>
  <si>
    <t>Управління капітального будівництва Чорноморської  міської ради  Одеського району Одеської області</t>
  </si>
  <si>
    <t>1512010</t>
  </si>
  <si>
    <t>Капітальний ремонт системи  протипожежного захисту: системи пожежної сигналізації, системи оповіщення та управління евакуацією людей на об'єкті Комунального некомерційного підприємства "Чорноморська лікарня" Чорноморської міської ради  Одеського району Одеської області за адресою: м.Чорноморськ, вул.В.Шума, 4. Коригування</t>
  </si>
  <si>
    <t>Експертне обстеження, капітальний ремонт, заміна ліфтів (Міська програма модернізації ліфтового господарства Чорноморської міської ради Одеської області на 2019 - 2025 роки)</t>
  </si>
  <si>
    <t>6050</t>
  </si>
  <si>
    <t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t>
  </si>
  <si>
    <t>Будівництво паркової зони біля головної КНС в м.Чорноморськ. Проектні роботи.</t>
  </si>
  <si>
    <t>Будівництво автобусної зупинки біля Малодолинської ЗОШ по вул.Зелена, 2 в с.Малодолинське, м.Чорноморськ, Одеського району Одеської області. Коригування</t>
  </si>
  <si>
    <t xml:space="preserve">Капітальний ремонт з заміною вікон та заходами з енергозбереження в будівлі КНП "Чорноморська лікарня" ЧМР, за адресою: вул. Віталія Шума, буд.4, м.Чорноморськ, Одеського району, Одеської області </t>
  </si>
  <si>
    <t xml:space="preserve">Капітальний ремонт системи протипожежного захисту будівлі поліклініки № 1 з вбудованою захисною спорудою цивільного захисту (цивільної оборони) сховище обліковий № 57620. розташованої за адресою: вул.1 Травня, буд.1 м.Чорноморськ, Одеської області (інв.номер № 101310011) </t>
  </si>
  <si>
    <t>Капітальні видатки, разом -</t>
  </si>
  <si>
    <t>в т.ч. за програмами</t>
  </si>
  <si>
    <t xml:space="preserve">Міська цільова програма підтримки Сил територіальної оборони Збройних Сил України, військових частин Збройних Сил України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</t>
  </si>
  <si>
    <t>Міська цільова програма зміцнення законності, безпеки та порядку на території Чорноморської міської територіальної громади "Безпечне місто Чорноморськ" на 2023-2024 роки</t>
  </si>
  <si>
    <t>Міська цільова програма протидії злочинності на території Чорноморської міської територіальної громади на 2024 рік</t>
  </si>
  <si>
    <r>
      <t xml:space="preserve">Міська цільова програма підтримки Сил територіальної оборони Збройних Сил України, військових частин Збройних Сил України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/ </t>
    </r>
    <r>
      <rPr>
        <i/>
        <sz val="12"/>
        <rFont val="Times New Roman"/>
        <family val="1"/>
        <charset val="204"/>
      </rPr>
      <t>Капітальні видатки</t>
    </r>
  </si>
  <si>
    <r>
      <t xml:space="preserve">Капітальний ремонт інженерних мереж холодного водопостачання з улаштуванням приладів колективного обліку та водовідведення, електропостачання з улаштуванням приладів індивідуального обліку, автоматичної системи пожежної сигналізації, капітальний ремонт ліфтів, гідроізоляція душових </t>
    </r>
    <r>
      <rPr>
        <sz val="12"/>
        <color indexed="8"/>
        <rFont val="Times New Roman"/>
        <family val="1"/>
        <charset val="204"/>
      </rPr>
      <t>в гуртожитку за адресою: Одеська область, Одеський район, м.Чорноморськ, вул.Олександрійська, 16 (розробка проектно-кошторисної документації стадії "РП" (Робочий проект))</t>
    </r>
  </si>
  <si>
    <r>
      <t xml:space="preserve">Капітальний ремонт інженерних мереж холодного водопостачання з улаштуванням приладів колективного обліку та водовідведення, електропостачання з улаштуванням приладів індивідуального обліку, автоматичної системи пожежної сигналізації, капітальний ремонт фасаду, гідроізоляція душових </t>
    </r>
    <r>
      <rPr>
        <sz val="12"/>
        <color indexed="8"/>
        <rFont val="Times New Roman"/>
        <family val="1"/>
        <charset val="204"/>
      </rPr>
      <t>в гуртожитку за адресою: Одеська область, Одеський район, м.Чорноморськ, провул.Шкільний, 4-А (розробка проектно-кошторисної документації стадії "РП" (Робочий проект))</t>
    </r>
  </si>
  <si>
    <r>
      <t xml:space="preserve">Капітальний ремонт системи протипожежної безпеки багатоквартирного будинку підвищеної поверховості за адресою: м.Чорноморськ, </t>
    </r>
    <r>
      <rPr>
        <sz val="12"/>
        <color indexed="8"/>
        <rFont val="Times New Roman"/>
        <family val="1"/>
        <charset val="204"/>
      </rPr>
      <t>вул.Данченка, 3-Б (розробка пректно-кошторисної документації, експертиза)</t>
    </r>
  </si>
  <si>
    <r>
      <t xml:space="preserve">Реконструкція системи центрального опалення в багатоквартирному будинку за адресою: м. Чорноморськ, </t>
    </r>
    <r>
      <rPr>
        <sz val="12"/>
        <color indexed="8"/>
        <rFont val="Times New Roman"/>
        <family val="1"/>
        <charset val="204"/>
      </rPr>
      <t>вул. Данченка, 3-Б (проведення експертизи проектно-кошторисної документації)</t>
    </r>
  </si>
  <si>
    <r>
      <t xml:space="preserve">Капітальний ремонт системи протипожежної безпеки багатоквартирного будинку підвищеної поверховості за адресою: м.Чорноморськ, </t>
    </r>
    <r>
      <rPr>
        <sz val="12"/>
        <color indexed="8"/>
        <rFont val="Times New Roman"/>
        <family val="1"/>
        <charset val="204"/>
      </rPr>
      <t>проспект Миру, 35-Б (розробка пректно-кошторисної документації, експертиза)</t>
    </r>
  </si>
  <si>
    <r>
      <t xml:space="preserve">Капітальний ремонт системи протипожежної безпеки багатоквартирного будинку підвищеної поверховості за адресою: м.Чорноморськ, </t>
    </r>
    <r>
      <rPr>
        <sz val="12"/>
        <color indexed="8"/>
        <rFont val="Times New Roman"/>
        <family val="1"/>
        <charset val="204"/>
      </rPr>
      <t>проспект Миру, 35-Г (розробка пректно-кошторисної документації, експертиза)</t>
    </r>
  </si>
  <si>
    <r>
      <t xml:space="preserve">Реконструкція системи центрального опалення в багатоквартирному будинку за адресою: м. Чорноморськ, </t>
    </r>
    <r>
      <rPr>
        <sz val="12"/>
        <color indexed="8"/>
        <rFont val="Times New Roman"/>
        <family val="1"/>
        <charset val="204"/>
      </rPr>
      <t>вул. 1 Травня, 2 (проведення експертизи проектно-кошторисної документації)</t>
    </r>
  </si>
  <si>
    <r>
      <t xml:space="preserve">Капітальний ремонт системи протипожежної безпеки багатоквартирного будинку підвищеної поверховості за адресою: м.Чорноморськ, </t>
    </r>
    <r>
      <rPr>
        <sz val="12"/>
        <color indexed="8"/>
        <rFont val="Times New Roman"/>
        <family val="1"/>
        <charset val="204"/>
      </rPr>
      <t>вул.1 Травня, 2 (розробка пректно-кошторисної документації, експертиза)</t>
    </r>
  </si>
  <si>
    <r>
      <t xml:space="preserve">Капітальний ремонт (заміна) ліфту за адресою: Одеський район, Одеська область, м.Чорноморськ, </t>
    </r>
    <r>
      <rPr>
        <sz val="12"/>
        <color indexed="8"/>
        <rFont val="Times New Roman"/>
        <family val="1"/>
        <charset val="204"/>
      </rPr>
      <t>вул.Данченка, 3-Б (2П)</t>
    </r>
  </si>
  <si>
    <r>
      <t xml:space="preserve">Капітальний ремонт (заміна) ліфту за адресою: Одеський район, Одеська область, м.Чорноморськ, </t>
    </r>
    <r>
      <rPr>
        <sz val="12"/>
        <color indexed="8"/>
        <rFont val="Times New Roman"/>
        <family val="1"/>
        <charset val="204"/>
      </rPr>
      <t>вул.Лазурна, 7 (1)</t>
    </r>
  </si>
  <si>
    <r>
      <t>Капітальний ремонт (заміна) ліфтів за адресою: м. Чорноморськ,</t>
    </r>
    <r>
      <rPr>
        <sz val="12"/>
        <color indexed="8"/>
        <rFont val="Times New Roman"/>
        <family val="1"/>
        <charset val="204"/>
      </rPr>
      <t xml:space="preserve"> пр.Миру, 28 (5п.)</t>
    </r>
  </si>
  <si>
    <r>
      <t xml:space="preserve">Капітальний ремонт (заміна) ліфту за адресою: Одеський район, Одеська область, м.Чорноморськ, </t>
    </r>
    <r>
      <rPr>
        <sz val="12"/>
        <color indexed="8"/>
        <rFont val="Times New Roman"/>
        <family val="1"/>
        <charset val="204"/>
      </rPr>
      <t>проспект Миру, 28 (4)</t>
    </r>
  </si>
  <si>
    <r>
      <t xml:space="preserve">Капітальний ремонт (заміна) ліфту за адресою: Одеський район, Одеська область, м.Чорноморськ, </t>
    </r>
    <r>
      <rPr>
        <sz val="12"/>
        <color indexed="8"/>
        <rFont val="Times New Roman"/>
        <family val="1"/>
        <charset val="204"/>
      </rPr>
      <t>проспект Миру, 35-Г</t>
    </r>
  </si>
  <si>
    <r>
      <t xml:space="preserve">Капітальний ремонт (заміна) ліфту за адресою: Одеський район, Одеська область, м.Чорноморськ, </t>
    </r>
    <r>
      <rPr>
        <sz val="12"/>
        <color indexed="8"/>
        <rFont val="Times New Roman"/>
        <family val="1"/>
        <charset val="204"/>
      </rPr>
      <t>вул.Олександрійська, 4-А (1)</t>
    </r>
  </si>
  <si>
    <r>
      <t xml:space="preserve">Капітальний ремонт (заміна) ліфту за адресою: Одеський район, Одеська область, м.Чорноморськ, </t>
    </r>
    <r>
      <rPr>
        <sz val="12"/>
        <color indexed="8"/>
        <rFont val="Times New Roman"/>
        <family val="1"/>
        <charset val="204"/>
      </rPr>
      <t>вул.Олександрійська, 10 (4)</t>
    </r>
  </si>
  <si>
    <r>
      <t xml:space="preserve">Капітальний ремонт (заміна) ліфту за адресою: Одеський район, Одеська область, м.Чорноморськ, </t>
    </r>
    <r>
      <rPr>
        <sz val="12"/>
        <color indexed="8"/>
        <rFont val="Times New Roman"/>
        <family val="1"/>
        <charset val="204"/>
      </rPr>
      <t>вул.Паркова, 36 (4)</t>
    </r>
  </si>
  <si>
    <r>
      <t xml:space="preserve">Капітальний ремонт (заміна) ліфту за адресою: Одеський район, Одеська область, м.Чорноморськ, </t>
    </r>
    <r>
      <rPr>
        <sz val="12"/>
        <color indexed="8"/>
        <rFont val="Times New Roman"/>
        <family val="1"/>
        <charset val="204"/>
      </rPr>
      <t>вул.Парусна, 10 (2)</t>
    </r>
  </si>
  <si>
    <r>
      <t>Капітальний ремонт (заміна) ліфтів за адресою: м. Чорноморськ,</t>
    </r>
    <r>
      <rPr>
        <sz val="12"/>
        <color indexed="8"/>
        <rFont val="Times New Roman"/>
        <family val="1"/>
        <charset val="204"/>
      </rPr>
      <t xml:space="preserve"> вул.Парусна, 16 (6п.)</t>
    </r>
  </si>
  <si>
    <r>
      <t xml:space="preserve">Капітальний ремонт (заміна) ліфту за адресою: Одеський район, Одеська область, м.Чорноморськ, </t>
    </r>
    <r>
      <rPr>
        <sz val="12"/>
        <color indexed="8"/>
        <rFont val="Times New Roman"/>
        <family val="1"/>
        <charset val="204"/>
      </rPr>
      <t>вул.1 Травня, 5 (1)</t>
    </r>
  </si>
  <si>
    <r>
      <t xml:space="preserve">Капітальний ремонт (заміна вікон) в багатоквартирному будинку за адресою: м.Чорноморськ, </t>
    </r>
    <r>
      <rPr>
        <sz val="12"/>
        <color indexed="8"/>
        <rFont val="Times New Roman"/>
        <family val="1"/>
        <charset val="204"/>
      </rPr>
      <t>проспект Миру, 3</t>
    </r>
  </si>
  <si>
    <r>
      <t xml:space="preserve">Капітальний ремонт (заміна вікон) в багатоквартирному будинку за адресою: м.Чорноморськ, </t>
    </r>
    <r>
      <rPr>
        <sz val="12"/>
        <color indexed="8"/>
        <rFont val="Times New Roman"/>
        <family val="1"/>
        <charset val="204"/>
      </rPr>
      <t>проспект Миру, 3а</t>
    </r>
  </si>
  <si>
    <r>
      <t xml:space="preserve">Капітальний ремонт (заміна вікон) в багатоквартирному будинку за адресою: м.Чорноморськ, </t>
    </r>
    <r>
      <rPr>
        <sz val="12"/>
        <color indexed="8"/>
        <rFont val="Times New Roman"/>
        <family val="1"/>
        <charset val="204"/>
      </rPr>
      <t>проспект Миру, 5а</t>
    </r>
  </si>
  <si>
    <r>
      <t xml:space="preserve">Капітальний ремонт (заміна вікон) в багатоквартирному будинку за адресою: м.Чорноморськ, </t>
    </r>
    <r>
      <rPr>
        <sz val="12"/>
        <color indexed="8"/>
        <rFont val="Times New Roman"/>
        <family val="1"/>
        <charset val="204"/>
      </rPr>
      <t>проспект Миру, 7</t>
    </r>
  </si>
  <si>
    <t>Виконано за звітний період, грн</t>
  </si>
  <si>
    <t xml:space="preserve">Звіт про використання коштів бюджету розвитку у складі бюджету Чорноморської міської територіальної громади  за 1 півріччя 2024 року </t>
  </si>
  <si>
    <t>Реконструкція системи забезпечення медичним киснем лікарняних ліжок частини приміщень акушерського відділення Комунального некомерційного підприємства  "Чорноморська лікарня" Чорноморської міської ради Одеського району Одеської області за адресою:  68004, Одеська обл., м. Чорноморськ, вул. Віталія Шума, буд. 4, літ. "А"</t>
  </si>
  <si>
    <t>0212111</t>
  </si>
  <si>
    <t>2111</t>
  </si>
  <si>
    <t>0726</t>
  </si>
  <si>
    <t xml:space="preserve"> Первинна медична допомога населенню, що надається центрами первинної медичної (медико-санітарної) допомоги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</si>
  <si>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</si>
  <si>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</si>
  <si>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</si>
  <si>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</si>
  <si>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Розроблення детального плану частини території 13-го мікрорайону м. Чорноморська Одеського району Одеської області загальною площею 1,5 га для будівництва багатоповерхового житлового будинку</t>
  </si>
  <si>
    <t>0218210</t>
  </si>
  <si>
    <t>8210</t>
  </si>
  <si>
    <t>Муніципальні формування з охорони громадського порядку</t>
  </si>
  <si>
    <t>Капітальний ремонт будівельних та огороджувальних конструкцій закладу дошкільної освіти (ясла-садок) № 12 "Мальва", розташованого за адресою: Одеська область, Одеський район, місто Чорноморськ, вулиця 1 Травня, 11-А</t>
  </si>
  <si>
    <t>0611291</t>
  </si>
  <si>
    <t>1291</t>
  </si>
  <si>
    <t>0990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</si>
  <si>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</si>
  <si>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Капітальний ремонт (система вентиляції) найпростішого укриття Чорноморського ліцею № 4 за адресою: місто Чорноморськ, вулиця 1 Травня, 9-А</t>
  </si>
  <si>
    <t>1210160</t>
  </si>
  <si>
    <t>0160</t>
  </si>
  <si>
    <t>0111</t>
  </si>
  <si>
    <t>Керівництво і управління у відповідній сфері у містах (місті Києві), селищах, селах, територіальних громадах</t>
  </si>
  <si>
    <t>1216013</t>
  </si>
  <si>
    <t>Придбання насосних станцій підвищеного тиску</t>
  </si>
  <si>
    <t>Капітальний ремонт зеленої зони - улаштування Алеї Пам'яті в парку Приморському на честь загиблих Захисників України</t>
  </si>
  <si>
    <t>1218110</t>
  </si>
  <si>
    <t>Капітальний ремонт покрівлі будівлі  Пункту Незламності (ЦТП № 57) за адресою: вул.Паркова, буд.14-В, м.Чорноморськ Одеського району Одеської області</t>
  </si>
  <si>
    <t>3719770</t>
  </si>
  <si>
    <t>9770</t>
  </si>
  <si>
    <t>Інші субвенції з місцевого бюджету</t>
  </si>
  <si>
    <t>Міська цільова соціальна програма розвитку цивільного захисту Чорноморської міської територіальної громади на 2021-2025 роки</t>
  </si>
  <si>
    <t>від                          2024 №      - VІII</t>
  </si>
  <si>
    <t>1218761</t>
  </si>
  <si>
    <t>8761</t>
  </si>
  <si>
    <t>0540</t>
  </si>
  <si>
    <t>Заходи із запобігання та ліквідації наслідків надзвичайної ситуації внаслідок стихійного лиха за рахунок коштів резервного фонду місцевого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</si>
</sst>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%"/>
  </numFmts>
  <fonts count="2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3"/>
      <color indexed="12"/>
      <name val="Times New Roman"/>
      <family val="1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0"/>
      <color rgb="FF000000"/>
      <name val="Arimo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4" fillId="0" borderId="0"/>
    <xf numFmtId="0" fontId="15" fillId="0" borderId="0"/>
    <xf numFmtId="9" fontId="16" fillId="0" borderId="0" applyFont="0" applyFill="0" applyBorder="0" applyAlignment="0" applyProtection="0"/>
  </cellStyleXfs>
  <cellXfs count="75"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12" fillId="0" borderId="5" xfId="5" applyFont="1" applyBorder="1" applyAlignment="1" applyProtection="1">
      <alignment horizontal="left"/>
    </xf>
    <xf numFmtId="0" fontId="11" fillId="0" borderId="0" xfId="5" applyFont="1" applyAlignment="1" applyProtection="1">
      <alignment horizontal="center"/>
    </xf>
    <xf numFmtId="9" fontId="6" fillId="2" borderId="0" xfId="9" applyFont="1" applyFill="1" applyAlignment="1">
      <alignment horizontal="left"/>
    </xf>
    <xf numFmtId="9" fontId="7" fillId="2" borderId="0" xfId="9" applyFont="1" applyFill="1"/>
    <xf numFmtId="9" fontId="7" fillId="2" borderId="0" xfId="9" applyFont="1" applyFill="1" applyAlignment="1">
      <alignment horizontal="center"/>
    </xf>
    <xf numFmtId="9" fontId="7" fillId="2" borderId="0" xfId="9" applyFont="1" applyFill="1" applyAlignment="1">
      <alignment horizontal="left" vertical="center"/>
    </xf>
    <xf numFmtId="49" fontId="2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19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quotePrefix="1" applyFont="1" applyFill="1" applyBorder="1" applyAlignment="1">
      <alignment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left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left" vertical="center" wrapText="1"/>
    </xf>
    <xf numFmtId="4" fontId="3" fillId="2" borderId="0" xfId="0" applyNumberFormat="1" applyFont="1" applyFill="1"/>
    <xf numFmtId="0" fontId="18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3" fillId="2" borderId="1" xfId="0" quotePrefix="1" applyFont="1" applyFill="1" applyBorder="1" applyAlignment="1">
      <alignment vertical="center" wrapText="1"/>
    </xf>
    <xf numFmtId="0" fontId="18" fillId="2" borderId="1" xfId="0" quotePrefix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wrapText="1"/>
    </xf>
    <xf numFmtId="0" fontId="9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19" fillId="2" borderId="1" xfId="0" applyNumberFormat="1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18" fillId="2" borderId="3" xfId="0" quotePrefix="1" applyFont="1" applyFill="1" applyBorder="1" applyAlignment="1">
      <alignment vertical="center" wrapText="1"/>
    </xf>
    <xf numFmtId="0" fontId="3" fillId="0" borderId="1" xfId="0" quotePrefix="1" applyFont="1" applyFill="1" applyBorder="1" applyAlignment="1">
      <alignment vertical="center" wrapText="1"/>
    </xf>
    <xf numFmtId="0" fontId="20" fillId="2" borderId="3" xfId="0" quotePrefix="1" applyFont="1" applyFill="1" applyBorder="1" applyAlignment="1">
      <alignment vertical="center" wrapText="1"/>
    </xf>
    <xf numFmtId="0" fontId="19" fillId="2" borderId="4" xfId="0" quotePrefix="1" applyFont="1" applyFill="1" applyBorder="1" applyAlignment="1">
      <alignment horizontal="left" vertical="center" wrapText="1"/>
    </xf>
    <xf numFmtId="0" fontId="3" fillId="2" borderId="4" xfId="4" applyFont="1" applyFill="1" applyBorder="1" applyAlignment="1">
      <alignment horizontal="left" vertical="center" wrapText="1"/>
    </xf>
    <xf numFmtId="0" fontId="18" fillId="2" borderId="1" xfId="8" quotePrefix="1" applyFont="1" applyFill="1" applyBorder="1" applyAlignment="1">
      <alignment vertical="center" wrapText="1"/>
    </xf>
    <xf numFmtId="49" fontId="18" fillId="2" borderId="1" xfId="0" quotePrefix="1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7" fillId="2" borderId="0" xfId="0" applyNumberFormat="1" applyFont="1" applyFill="1"/>
    <xf numFmtId="3" fontId="3" fillId="2" borderId="0" xfId="0" applyNumberFormat="1" applyFont="1" applyFill="1"/>
    <xf numFmtId="0" fontId="2" fillId="2" borderId="3" xfId="4" applyFont="1" applyFill="1" applyBorder="1" applyAlignment="1">
      <alignment horizontal="center" vertical="center" wrapText="1"/>
    </xf>
    <xf numFmtId="0" fontId="2" fillId="2" borderId="4" xfId="4" applyFont="1" applyFill="1" applyBorder="1" applyAlignment="1">
      <alignment horizontal="center" vertical="center" wrapText="1"/>
    </xf>
    <xf numFmtId="0" fontId="2" fillId="2" borderId="3" xfId="4" applyFont="1" applyFill="1" applyBorder="1" applyAlignment="1">
      <alignment horizontal="center" wrapText="1"/>
    </xf>
    <xf numFmtId="0" fontId="2" fillId="2" borderId="4" xfId="4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8" fillId="2" borderId="3" xfId="0" quotePrefix="1" applyFont="1" applyFill="1" applyBorder="1" applyAlignment="1">
      <alignment horizontal="left" vertical="center" wrapText="1"/>
    </xf>
    <xf numFmtId="0" fontId="18" fillId="2" borderId="4" xfId="0" quotePrefix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7" fillId="0" borderId="6" xfId="0" applyFont="1" applyBorder="1"/>
    <xf numFmtId="0" fontId="3" fillId="2" borderId="6" xfId="0" applyFont="1" applyFill="1" applyBorder="1" applyAlignment="1">
      <alignment horizontal="center" vertical="center" wrapText="1"/>
    </xf>
    <xf numFmtId="0" fontId="11" fillId="0" borderId="0" xfId="5" applyFont="1" applyAlignment="1" applyProtection="1">
      <alignment horizontal="left"/>
    </xf>
    <xf numFmtId="9" fontId="13" fillId="0" borderId="0" xfId="9" applyFont="1" applyAlignment="1">
      <alignment horizontal="left"/>
    </xf>
    <xf numFmtId="9" fontId="3" fillId="2" borderId="0" xfId="9" applyFont="1" applyFill="1" applyAlignment="1">
      <alignment horizontal="left"/>
    </xf>
    <xf numFmtId="9" fontId="18" fillId="0" borderId="0" xfId="9" applyFont="1" applyAlignment="1">
      <alignment horizontal="left"/>
    </xf>
  </cellXfs>
  <cellStyles count="10">
    <cellStyle name="Відсотковий" xfId="9" builtinId="5"/>
    <cellStyle name="Гіперпосилання" xfId="5" builtinId="8"/>
    <cellStyle name="Звичайний" xfId="0" builtinId="0"/>
    <cellStyle name="Обычный 10" xfId="7"/>
    <cellStyle name="Обычный 2" xfId="1"/>
    <cellStyle name="Обычный 2 2" xfId="6"/>
    <cellStyle name="Обычный 3" xfId="3"/>
    <cellStyle name="Обычный 9" xfId="8"/>
    <cellStyle name="Обычный_дод 3" xfId="4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76;.6%20&#1030;&#1085;&#1074;&#1077;&#1089;&#1090;.&#1087;&#1088;&#1086;&#1077;&#1082;&#1090;&#1080;%20&#1074;%20&#1088;&#1086;&#1073;&#1086;&#1090;&#11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Інвест"/>
    </sheetNames>
    <sheetDataSet>
      <sheetData sheetId="0">
        <row r="10">
          <cell r="G10">
            <v>0</v>
          </cell>
        </row>
        <row r="13">
          <cell r="G13">
            <v>3689136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3"/>
  <sheetViews>
    <sheetView tabSelected="1" view="pageBreakPreview" zoomScale="80" zoomScaleNormal="90" zoomScaleSheetLayoutView="80" workbookViewId="0">
      <selection activeCell="E7" sqref="E7:E8"/>
    </sheetView>
  </sheetViews>
  <sheetFormatPr defaultColWidth="9.109375" defaultRowHeight="18"/>
  <cols>
    <col min="1" max="1" width="15.88671875" style="2" customWidth="1"/>
    <col min="2" max="2" width="14.88671875" style="1" customWidth="1"/>
    <col min="3" max="3" width="16" style="1" customWidth="1"/>
    <col min="4" max="4" width="50" style="1" customWidth="1"/>
    <col min="5" max="5" width="55.5546875" style="3" customWidth="1"/>
    <col min="6" max="6" width="18.33203125" style="1" customWidth="1"/>
    <col min="7" max="7" width="18" style="1" customWidth="1"/>
    <col min="8" max="8" width="12.6640625" style="2" customWidth="1"/>
    <col min="9" max="9" width="24" style="1" customWidth="1"/>
    <col min="10" max="10" width="18.44140625" style="1" bestFit="1" customWidth="1"/>
    <col min="11" max="11" width="16.88671875" style="1" bestFit="1" customWidth="1"/>
    <col min="12" max="12" width="15.5546875" style="1" bestFit="1" customWidth="1"/>
    <col min="13" max="16384" width="9.109375" style="1"/>
  </cols>
  <sheetData>
    <row r="1" spans="1:9" s="9" customFormat="1">
      <c r="A1" s="8"/>
      <c r="D1" s="10"/>
      <c r="E1" s="11"/>
      <c r="F1" s="72" t="s">
        <v>79</v>
      </c>
      <c r="G1" s="72"/>
      <c r="H1" s="72"/>
    </row>
    <row r="2" spans="1:9" s="9" customFormat="1">
      <c r="A2" s="8"/>
      <c r="D2" s="10"/>
      <c r="E2" s="11"/>
      <c r="F2" s="73" t="s">
        <v>64</v>
      </c>
      <c r="G2" s="73"/>
      <c r="H2" s="73"/>
    </row>
    <row r="3" spans="1:9" s="9" customFormat="1">
      <c r="A3" s="8"/>
      <c r="D3" s="10"/>
      <c r="E3" s="11"/>
      <c r="F3" s="74" t="s">
        <v>174</v>
      </c>
      <c r="G3" s="74"/>
      <c r="H3" s="74"/>
    </row>
    <row r="4" spans="1:9" s="4" customFormat="1" ht="21">
      <c r="A4" s="65" t="s">
        <v>141</v>
      </c>
      <c r="B4" s="65"/>
      <c r="C4" s="65"/>
      <c r="D4" s="65"/>
      <c r="E4" s="65"/>
      <c r="F4" s="65"/>
      <c r="G4" s="65"/>
      <c r="H4" s="65"/>
    </row>
    <row r="5" spans="1:9" s="4" customFormat="1" ht="21">
      <c r="A5" s="71">
        <v>1558900000</v>
      </c>
      <c r="B5" s="71"/>
      <c r="C5" s="5"/>
      <c r="D5" s="5"/>
      <c r="E5" s="5"/>
      <c r="F5" s="5"/>
      <c r="G5" s="5"/>
      <c r="H5" s="37"/>
    </row>
    <row r="6" spans="1:9" s="4" customFormat="1" ht="21">
      <c r="A6" s="6" t="s">
        <v>11</v>
      </c>
      <c r="B6" s="7"/>
      <c r="C6" s="5"/>
      <c r="D6" s="5"/>
      <c r="E6" s="5"/>
      <c r="F6" s="5"/>
      <c r="G6" s="5"/>
      <c r="H6" s="37"/>
    </row>
    <row r="7" spans="1:9" ht="59.4" customHeight="1">
      <c r="A7" s="68" t="s">
        <v>1</v>
      </c>
      <c r="B7" s="68" t="s">
        <v>2</v>
      </c>
      <c r="C7" s="68" t="s">
        <v>3</v>
      </c>
      <c r="D7" s="68" t="s">
        <v>4</v>
      </c>
      <c r="E7" s="68" t="s">
        <v>72</v>
      </c>
      <c r="F7" s="68" t="s">
        <v>78</v>
      </c>
      <c r="G7" s="68" t="s">
        <v>140</v>
      </c>
      <c r="H7" s="68" t="s">
        <v>0</v>
      </c>
    </row>
    <row r="8" spans="1:9" ht="47.4" customHeight="1">
      <c r="A8" s="69"/>
      <c r="B8" s="69"/>
      <c r="C8" s="69"/>
      <c r="D8" s="70"/>
      <c r="E8" s="70"/>
      <c r="F8" s="70"/>
      <c r="G8" s="70"/>
      <c r="H8" s="70"/>
    </row>
    <row r="9" spans="1:9">
      <c r="A9" s="30">
        <v>1</v>
      </c>
      <c r="B9" s="30">
        <v>2</v>
      </c>
      <c r="C9" s="30">
        <v>3</v>
      </c>
      <c r="D9" s="38">
        <v>4</v>
      </c>
      <c r="E9" s="38">
        <v>5</v>
      </c>
      <c r="F9" s="38">
        <v>6</v>
      </c>
      <c r="G9" s="38">
        <v>7</v>
      </c>
      <c r="H9" s="38">
        <v>8</v>
      </c>
    </row>
    <row r="10" spans="1:9" s="13" customFormat="1" ht="15.6">
      <c r="A10" s="12" t="s">
        <v>12</v>
      </c>
      <c r="B10" s="12"/>
      <c r="C10" s="12"/>
      <c r="D10" s="63" t="s">
        <v>40</v>
      </c>
      <c r="E10" s="64"/>
      <c r="F10" s="51">
        <f t="shared" ref="F10:G10" si="0">F11</f>
        <v>5438204</v>
      </c>
      <c r="G10" s="51">
        <f t="shared" si="0"/>
        <v>3971136.25</v>
      </c>
      <c r="H10" s="39">
        <f>G10/F10</f>
        <v>0.73022936432689911</v>
      </c>
      <c r="I10" s="60">
        <f>G10+[1]Інвест!$G$10</f>
        <v>3971136.25</v>
      </c>
    </row>
    <row r="11" spans="1:9" s="13" customFormat="1" ht="15.6">
      <c r="A11" s="12" t="s">
        <v>13</v>
      </c>
      <c r="B11" s="14"/>
      <c r="C11" s="14"/>
      <c r="D11" s="63" t="s">
        <v>40</v>
      </c>
      <c r="E11" s="64"/>
      <c r="F11" s="51">
        <f>F12+F17+F18+F19+F20</f>
        <v>5438204</v>
      </c>
      <c r="G11" s="51">
        <f>G12+G17+G18+G19+G20</f>
        <v>3971136.25</v>
      </c>
      <c r="H11" s="39">
        <f t="shared" ref="H11:H75" si="1">G11/F11</f>
        <v>0.73022936432689911</v>
      </c>
    </row>
    <row r="12" spans="1:9" s="13" customFormat="1" ht="31.2">
      <c r="A12" s="15" t="s">
        <v>48</v>
      </c>
      <c r="B12" s="15" t="s">
        <v>49</v>
      </c>
      <c r="C12" s="15" t="s">
        <v>15</v>
      </c>
      <c r="D12" s="42" t="s">
        <v>16</v>
      </c>
      <c r="E12" s="18" t="s">
        <v>24</v>
      </c>
      <c r="F12" s="52">
        <f>SUM(F13:F16)</f>
        <v>2900405</v>
      </c>
      <c r="G12" s="52">
        <f>SUM(G13:G16)</f>
        <v>2434637.25</v>
      </c>
      <c r="H12" s="40">
        <f t="shared" si="1"/>
        <v>0.83941285785950581</v>
      </c>
    </row>
    <row r="13" spans="1:9" s="13" customFormat="1" ht="93.6">
      <c r="A13" s="15"/>
      <c r="B13" s="15"/>
      <c r="C13" s="15"/>
      <c r="D13" s="43"/>
      <c r="E13" s="25" t="s">
        <v>80</v>
      </c>
      <c r="F13" s="52">
        <v>334805</v>
      </c>
      <c r="G13" s="52">
        <v>334804.25</v>
      </c>
      <c r="H13" s="40">
        <f t="shared" si="1"/>
        <v>0.99999775989008532</v>
      </c>
    </row>
    <row r="14" spans="1:9" s="13" customFormat="1" ht="93.6">
      <c r="A14" s="15"/>
      <c r="B14" s="15"/>
      <c r="C14" s="15"/>
      <c r="D14" s="43"/>
      <c r="E14" s="25" t="s">
        <v>81</v>
      </c>
      <c r="F14" s="52">
        <v>399600</v>
      </c>
      <c r="G14" s="52">
        <v>0</v>
      </c>
      <c r="H14" s="40">
        <f t="shared" si="1"/>
        <v>0</v>
      </c>
    </row>
    <row r="15" spans="1:9" s="13" customFormat="1" ht="78">
      <c r="A15" s="15"/>
      <c r="B15" s="15"/>
      <c r="C15" s="15"/>
      <c r="D15" s="43"/>
      <c r="E15" s="25" t="s">
        <v>82</v>
      </c>
      <c r="F15" s="52">
        <f>1400000+700000</f>
        <v>2100000</v>
      </c>
      <c r="G15" s="52">
        <f>1399833+700000</f>
        <v>2099833</v>
      </c>
      <c r="H15" s="40">
        <f t="shared" si="1"/>
        <v>0.99992047619047619</v>
      </c>
    </row>
    <row r="16" spans="1:9" s="13" customFormat="1" ht="124.8">
      <c r="A16" s="15"/>
      <c r="B16" s="15"/>
      <c r="C16" s="15"/>
      <c r="D16" s="43"/>
      <c r="E16" s="48" t="s">
        <v>142</v>
      </c>
      <c r="F16" s="52">
        <v>66000</v>
      </c>
      <c r="G16" s="52">
        <v>0</v>
      </c>
      <c r="H16" s="40">
        <f t="shared" si="1"/>
        <v>0</v>
      </c>
    </row>
    <row r="17" spans="1:8" s="13" customFormat="1" ht="46.8">
      <c r="A17" s="15" t="s">
        <v>143</v>
      </c>
      <c r="B17" s="15" t="s">
        <v>144</v>
      </c>
      <c r="C17" s="15" t="s">
        <v>145</v>
      </c>
      <c r="D17" s="25" t="s">
        <v>146</v>
      </c>
      <c r="E17" s="48" t="s">
        <v>14</v>
      </c>
      <c r="F17" s="52">
        <f>1000000-36000</f>
        <v>964000</v>
      </c>
      <c r="G17" s="52">
        <v>0</v>
      </c>
      <c r="H17" s="40">
        <f t="shared" si="1"/>
        <v>0</v>
      </c>
    </row>
    <row r="18" spans="1:8" s="13" customFormat="1" ht="62.4">
      <c r="A18" s="15" t="s">
        <v>147</v>
      </c>
      <c r="B18" s="15" t="s">
        <v>148</v>
      </c>
      <c r="C18" s="22" t="s">
        <v>149</v>
      </c>
      <c r="D18" s="17" t="s">
        <v>150</v>
      </c>
      <c r="E18" s="48" t="s">
        <v>151</v>
      </c>
      <c r="F18" s="52">
        <v>260000</v>
      </c>
      <c r="G18" s="52">
        <v>259999</v>
      </c>
      <c r="H18" s="40">
        <f t="shared" si="1"/>
        <v>0.99999615384615381</v>
      </c>
    </row>
    <row r="19" spans="1:8" s="13" customFormat="1" ht="31.2">
      <c r="A19" s="15" t="s">
        <v>152</v>
      </c>
      <c r="B19" s="15" t="s">
        <v>153</v>
      </c>
      <c r="C19" s="16" t="s">
        <v>65</v>
      </c>
      <c r="D19" s="17" t="s">
        <v>154</v>
      </c>
      <c r="E19" s="48" t="s">
        <v>14</v>
      </c>
      <c r="F19" s="52">
        <v>37299</v>
      </c>
      <c r="G19" s="52">
        <v>0</v>
      </c>
      <c r="H19" s="40">
        <f t="shared" si="1"/>
        <v>0</v>
      </c>
    </row>
    <row r="20" spans="1:8" s="13" customFormat="1" ht="109.2">
      <c r="A20" s="15" t="s">
        <v>73</v>
      </c>
      <c r="B20" s="15" t="s">
        <v>74</v>
      </c>
      <c r="C20" s="22" t="s">
        <v>65</v>
      </c>
      <c r="D20" s="17" t="s">
        <v>75</v>
      </c>
      <c r="E20" s="27" t="s">
        <v>116</v>
      </c>
      <c r="F20" s="52">
        <v>1276500</v>
      </c>
      <c r="G20" s="52">
        <v>1276500</v>
      </c>
      <c r="H20" s="40">
        <f t="shared" si="1"/>
        <v>1</v>
      </c>
    </row>
    <row r="21" spans="1:8" s="13" customFormat="1" ht="15.6">
      <c r="A21" s="12" t="s">
        <v>5</v>
      </c>
      <c r="B21" s="12"/>
      <c r="C21" s="12"/>
      <c r="D21" s="63" t="s">
        <v>83</v>
      </c>
      <c r="E21" s="64"/>
      <c r="F21" s="51">
        <f t="shared" ref="F21:G21" si="2">F22</f>
        <v>10510323</v>
      </c>
      <c r="G21" s="51">
        <f t="shared" si="2"/>
        <v>287282.61</v>
      </c>
      <c r="H21" s="39">
        <f t="shared" si="1"/>
        <v>2.7333375958093771E-2</v>
      </c>
    </row>
    <row r="22" spans="1:8" s="13" customFormat="1" ht="15.6">
      <c r="A22" s="12" t="s">
        <v>6</v>
      </c>
      <c r="B22" s="14"/>
      <c r="C22" s="14"/>
      <c r="D22" s="63" t="s">
        <v>83</v>
      </c>
      <c r="E22" s="64"/>
      <c r="F22" s="51">
        <f>F23+F29+F33+F34</f>
        <v>10510323</v>
      </c>
      <c r="G22" s="51">
        <f>G23+G29+G33+G34</f>
        <v>287282.61</v>
      </c>
      <c r="H22" s="39">
        <f t="shared" si="1"/>
        <v>2.7333375958093771E-2</v>
      </c>
    </row>
    <row r="23" spans="1:8" s="13" customFormat="1" ht="15.6">
      <c r="A23" s="15" t="s">
        <v>67</v>
      </c>
      <c r="B23" s="15" t="s">
        <v>68</v>
      </c>
      <c r="C23" s="15" t="s">
        <v>69</v>
      </c>
      <c r="D23" s="42" t="s">
        <v>70</v>
      </c>
      <c r="E23" s="18" t="s">
        <v>24</v>
      </c>
      <c r="F23" s="52">
        <f>SUM(F24:F28)</f>
        <v>3908713</v>
      </c>
      <c r="G23" s="52">
        <f>SUM(G24:G28)</f>
        <v>287282.61</v>
      </c>
      <c r="H23" s="40">
        <f t="shared" si="1"/>
        <v>7.3498005609519038E-2</v>
      </c>
    </row>
    <row r="24" spans="1:8" s="13" customFormat="1" ht="62.4">
      <c r="A24" s="15"/>
      <c r="B24" s="15"/>
      <c r="C24" s="22"/>
      <c r="D24" s="44"/>
      <c r="E24" s="45" t="s">
        <v>84</v>
      </c>
      <c r="F24" s="53">
        <v>1071430</v>
      </c>
      <c r="G24" s="53">
        <v>0</v>
      </c>
      <c r="H24" s="40">
        <f t="shared" si="1"/>
        <v>0</v>
      </c>
    </row>
    <row r="25" spans="1:8" s="13" customFormat="1" ht="62.4">
      <c r="A25" s="15"/>
      <c r="B25" s="15"/>
      <c r="C25" s="22"/>
      <c r="D25" s="44"/>
      <c r="E25" s="45" t="s">
        <v>85</v>
      </c>
      <c r="F25" s="53">
        <v>1100000</v>
      </c>
      <c r="G25" s="53">
        <v>0</v>
      </c>
      <c r="H25" s="40">
        <f t="shared" si="1"/>
        <v>0</v>
      </c>
    </row>
    <row r="26" spans="1:8" s="13" customFormat="1" ht="78">
      <c r="A26" s="15"/>
      <c r="B26" s="15"/>
      <c r="C26" s="22"/>
      <c r="D26" s="44"/>
      <c r="E26" s="32" t="s">
        <v>86</v>
      </c>
      <c r="F26" s="53">
        <v>200000</v>
      </c>
      <c r="G26" s="53">
        <v>0</v>
      </c>
      <c r="H26" s="40">
        <f t="shared" si="1"/>
        <v>0</v>
      </c>
    </row>
    <row r="27" spans="1:8" s="13" customFormat="1" ht="62.4">
      <c r="A27" s="15"/>
      <c r="B27" s="15"/>
      <c r="C27" s="22"/>
      <c r="D27" s="44"/>
      <c r="E27" s="45" t="s">
        <v>87</v>
      </c>
      <c r="F27" s="53">
        <v>1250000</v>
      </c>
      <c r="G27" s="53">
        <v>0</v>
      </c>
      <c r="H27" s="40">
        <f t="shared" si="1"/>
        <v>0</v>
      </c>
    </row>
    <row r="28" spans="1:8" s="13" customFormat="1" ht="78">
      <c r="A28" s="15"/>
      <c r="B28" s="15"/>
      <c r="C28" s="22"/>
      <c r="D28" s="44"/>
      <c r="E28" s="45" t="s">
        <v>155</v>
      </c>
      <c r="F28" s="53">
        <v>287283</v>
      </c>
      <c r="G28" s="53">
        <v>287282.61</v>
      </c>
      <c r="H28" s="40">
        <f t="shared" si="1"/>
        <v>0.99999864245360837</v>
      </c>
    </row>
    <row r="29" spans="1:8" s="13" customFormat="1" ht="46.8">
      <c r="A29" s="15" t="s">
        <v>21</v>
      </c>
      <c r="B29" s="15" t="s">
        <v>22</v>
      </c>
      <c r="C29" s="15" t="s">
        <v>23</v>
      </c>
      <c r="D29" s="42" t="s">
        <v>51</v>
      </c>
      <c r="E29" s="18" t="s">
        <v>24</v>
      </c>
      <c r="F29" s="52">
        <f>SUM(F30:F32)</f>
        <v>2254770</v>
      </c>
      <c r="G29" s="52">
        <f>SUM(G30:G32)</f>
        <v>0</v>
      </c>
      <c r="H29" s="40">
        <f t="shared" si="1"/>
        <v>0</v>
      </c>
    </row>
    <row r="30" spans="1:8" s="13" customFormat="1" ht="46.8">
      <c r="A30" s="15"/>
      <c r="B30" s="15"/>
      <c r="C30" s="22"/>
      <c r="D30" s="44"/>
      <c r="E30" s="23" t="s">
        <v>88</v>
      </c>
      <c r="F30" s="53">
        <v>1173330</v>
      </c>
      <c r="G30" s="53">
        <v>0</v>
      </c>
      <c r="H30" s="40">
        <f t="shared" si="1"/>
        <v>0</v>
      </c>
    </row>
    <row r="31" spans="1:8" s="13" customFormat="1" ht="46.8">
      <c r="A31" s="15"/>
      <c r="B31" s="15"/>
      <c r="C31" s="22"/>
      <c r="D31" s="44"/>
      <c r="E31" s="23" t="s">
        <v>89</v>
      </c>
      <c r="F31" s="53">
        <v>888180</v>
      </c>
      <c r="G31" s="53">
        <v>0</v>
      </c>
      <c r="H31" s="40">
        <f t="shared" si="1"/>
        <v>0</v>
      </c>
    </row>
    <row r="32" spans="1:8" s="13" customFormat="1" ht="62.4">
      <c r="A32" s="15"/>
      <c r="B32" s="15"/>
      <c r="C32" s="22"/>
      <c r="D32" s="44"/>
      <c r="E32" s="23" t="s">
        <v>90</v>
      </c>
      <c r="F32" s="53">
        <v>193260</v>
      </c>
      <c r="G32" s="53">
        <v>0</v>
      </c>
      <c r="H32" s="40">
        <f t="shared" si="1"/>
        <v>0</v>
      </c>
    </row>
    <row r="33" spans="1:8" s="13" customFormat="1" ht="109.2">
      <c r="A33" s="15" t="s">
        <v>156</v>
      </c>
      <c r="B33" s="15" t="s">
        <v>157</v>
      </c>
      <c r="C33" s="15" t="s">
        <v>158</v>
      </c>
      <c r="D33" s="17" t="s">
        <v>159</v>
      </c>
      <c r="E33" s="23" t="s">
        <v>14</v>
      </c>
      <c r="F33" s="53">
        <v>656964</v>
      </c>
      <c r="G33" s="53">
        <v>0</v>
      </c>
      <c r="H33" s="40">
        <f t="shared" si="1"/>
        <v>0</v>
      </c>
    </row>
    <row r="34" spans="1:8" s="13" customFormat="1" ht="31.2">
      <c r="A34" s="15" t="s">
        <v>71</v>
      </c>
      <c r="B34" s="15" t="s">
        <v>42</v>
      </c>
      <c r="C34" s="22" t="s">
        <v>47</v>
      </c>
      <c r="D34" s="44" t="s">
        <v>43</v>
      </c>
      <c r="E34" s="18" t="s">
        <v>24</v>
      </c>
      <c r="F34" s="52">
        <f>SUM(F35:F37)</f>
        <v>3689876</v>
      </c>
      <c r="G34" s="52">
        <f>SUM(G35:G37)</f>
        <v>0</v>
      </c>
      <c r="H34" s="40">
        <f t="shared" si="1"/>
        <v>0</v>
      </c>
    </row>
    <row r="35" spans="1:8" s="13" customFormat="1" ht="46.8">
      <c r="A35" s="15"/>
      <c r="B35" s="15"/>
      <c r="C35" s="22"/>
      <c r="D35" s="44"/>
      <c r="E35" s="23" t="s">
        <v>91</v>
      </c>
      <c r="F35" s="53">
        <f>1400000+383680</f>
        <v>1783680</v>
      </c>
      <c r="G35" s="53">
        <v>0</v>
      </c>
      <c r="H35" s="40">
        <f t="shared" si="1"/>
        <v>0</v>
      </c>
    </row>
    <row r="36" spans="1:8" s="13" customFormat="1" ht="46.8">
      <c r="A36" s="15"/>
      <c r="B36" s="15"/>
      <c r="C36" s="22"/>
      <c r="D36" s="44"/>
      <c r="E36" s="23" t="s">
        <v>160</v>
      </c>
      <c r="F36" s="53">
        <f>900000+306196</f>
        <v>1206196</v>
      </c>
      <c r="G36" s="53">
        <v>0</v>
      </c>
      <c r="H36" s="40">
        <f t="shared" si="1"/>
        <v>0</v>
      </c>
    </row>
    <row r="37" spans="1:8" s="13" customFormat="1" ht="62.4">
      <c r="A37" s="15"/>
      <c r="B37" s="15"/>
      <c r="C37" s="22"/>
      <c r="D37" s="44"/>
      <c r="E37" s="23" t="s">
        <v>92</v>
      </c>
      <c r="F37" s="53">
        <v>700000</v>
      </c>
      <c r="G37" s="53">
        <v>0</v>
      </c>
      <c r="H37" s="40">
        <f t="shared" si="1"/>
        <v>0</v>
      </c>
    </row>
    <row r="38" spans="1:8" s="13" customFormat="1" ht="15.6">
      <c r="A38" s="12" t="s">
        <v>26</v>
      </c>
      <c r="B38" s="12"/>
      <c r="C38" s="12"/>
      <c r="D38" s="63" t="s">
        <v>93</v>
      </c>
      <c r="E38" s="64"/>
      <c r="F38" s="51">
        <f t="shared" ref="F38:G38" si="3">F39</f>
        <v>8018896</v>
      </c>
      <c r="G38" s="51">
        <f t="shared" si="3"/>
        <v>44307.24</v>
      </c>
      <c r="H38" s="39">
        <f t="shared" si="1"/>
        <v>5.525354113583715E-3</v>
      </c>
    </row>
    <row r="39" spans="1:8" s="13" customFormat="1" ht="15.6">
      <c r="A39" s="12" t="s">
        <v>27</v>
      </c>
      <c r="B39" s="14"/>
      <c r="C39" s="14"/>
      <c r="D39" s="63" t="s">
        <v>93</v>
      </c>
      <c r="E39" s="64"/>
      <c r="F39" s="51">
        <f>F40+F41+F54+F55+F58+F61+F62</f>
        <v>8018896</v>
      </c>
      <c r="G39" s="51">
        <f>G40+G41+G54+G55+G58+G61+G62</f>
        <v>44307.24</v>
      </c>
      <c r="H39" s="39">
        <f t="shared" si="1"/>
        <v>5.525354113583715E-3</v>
      </c>
    </row>
    <row r="40" spans="1:8" s="13" customFormat="1" ht="46.8">
      <c r="A40" s="15" t="s">
        <v>161</v>
      </c>
      <c r="B40" s="15" t="s">
        <v>162</v>
      </c>
      <c r="C40" s="22" t="s">
        <v>163</v>
      </c>
      <c r="D40" s="44" t="s">
        <v>164</v>
      </c>
      <c r="E40" s="18" t="s">
        <v>14</v>
      </c>
      <c r="F40" s="53">
        <v>36000</v>
      </c>
      <c r="G40" s="53">
        <v>0</v>
      </c>
      <c r="H40" s="40">
        <f t="shared" si="1"/>
        <v>0</v>
      </c>
    </row>
    <row r="41" spans="1:8" s="13" customFormat="1" ht="31.2">
      <c r="A41" s="15" t="s">
        <v>94</v>
      </c>
      <c r="B41" s="15" t="s">
        <v>52</v>
      </c>
      <c r="C41" s="22" t="s">
        <v>25</v>
      </c>
      <c r="D41" s="44" t="s">
        <v>28</v>
      </c>
      <c r="E41" s="18" t="s">
        <v>24</v>
      </c>
      <c r="F41" s="53">
        <f>F42+F46+F47+F48+F49+F50+F51+F52+F53</f>
        <v>4029487</v>
      </c>
      <c r="G41" s="53">
        <f>G42+G46+G47+G48+G49+G50+G51+G52+G53</f>
        <v>9246.6</v>
      </c>
      <c r="H41" s="40">
        <f t="shared" si="1"/>
        <v>2.2947337961383174E-3</v>
      </c>
    </row>
    <row r="42" spans="1:8" s="13" customFormat="1" ht="78">
      <c r="A42" s="15"/>
      <c r="B42" s="15"/>
      <c r="C42" s="22"/>
      <c r="D42" s="44"/>
      <c r="E42" s="17" t="s">
        <v>95</v>
      </c>
      <c r="F42" s="52">
        <f t="shared" ref="F42:G42" si="4">F43+F44+F45</f>
        <v>3044185</v>
      </c>
      <c r="G42" s="52">
        <f t="shared" si="4"/>
        <v>9246.6</v>
      </c>
      <c r="H42" s="40">
        <f t="shared" si="1"/>
        <v>3.0374632290744484E-3</v>
      </c>
    </row>
    <row r="43" spans="1:8" s="13" customFormat="1" ht="62.4">
      <c r="A43" s="15"/>
      <c r="B43" s="15"/>
      <c r="C43" s="22"/>
      <c r="D43" s="44"/>
      <c r="E43" s="21" t="s">
        <v>96</v>
      </c>
      <c r="F43" s="54">
        <v>973214</v>
      </c>
      <c r="G43" s="54">
        <v>0</v>
      </c>
      <c r="H43" s="41">
        <f t="shared" si="1"/>
        <v>0</v>
      </c>
    </row>
    <row r="44" spans="1:8" s="13" customFormat="1" ht="62.4">
      <c r="A44" s="15"/>
      <c r="B44" s="15"/>
      <c r="C44" s="22"/>
      <c r="D44" s="44"/>
      <c r="E44" s="21" t="s">
        <v>97</v>
      </c>
      <c r="F44" s="54">
        <v>1878462</v>
      </c>
      <c r="G44" s="54">
        <v>9246.6</v>
      </c>
      <c r="H44" s="41">
        <f t="shared" si="1"/>
        <v>4.9224312229898719E-3</v>
      </c>
    </row>
    <row r="45" spans="1:8" s="13" customFormat="1" ht="62.4">
      <c r="A45" s="15"/>
      <c r="B45" s="15"/>
      <c r="C45" s="22"/>
      <c r="D45" s="44"/>
      <c r="E45" s="21" t="s">
        <v>98</v>
      </c>
      <c r="F45" s="54">
        <v>192509</v>
      </c>
      <c r="G45" s="54">
        <v>0</v>
      </c>
      <c r="H45" s="41">
        <f t="shared" si="1"/>
        <v>0</v>
      </c>
    </row>
    <row r="46" spans="1:8" s="13" customFormat="1" ht="171.6">
      <c r="A46" s="15"/>
      <c r="B46" s="15"/>
      <c r="C46" s="22"/>
      <c r="D46" s="44"/>
      <c r="E46" s="17" t="s">
        <v>117</v>
      </c>
      <c r="F46" s="55">
        <f>158368.14+0.86</f>
        <v>158369</v>
      </c>
      <c r="G46" s="55">
        <v>0</v>
      </c>
      <c r="H46" s="40">
        <f t="shared" si="1"/>
        <v>0</v>
      </c>
    </row>
    <row r="47" spans="1:8" s="13" customFormat="1" ht="171.6">
      <c r="A47" s="15"/>
      <c r="B47" s="15"/>
      <c r="C47" s="22"/>
      <c r="D47" s="44"/>
      <c r="E47" s="17" t="s">
        <v>118</v>
      </c>
      <c r="F47" s="55">
        <f>166805.43+0.57</f>
        <v>166806</v>
      </c>
      <c r="G47" s="55">
        <v>0</v>
      </c>
      <c r="H47" s="40">
        <f t="shared" si="1"/>
        <v>0</v>
      </c>
    </row>
    <row r="48" spans="1:8" s="13" customFormat="1" ht="78">
      <c r="A48" s="15"/>
      <c r="B48" s="15"/>
      <c r="C48" s="22"/>
      <c r="D48" s="44"/>
      <c r="E48" s="31" t="s">
        <v>119</v>
      </c>
      <c r="F48" s="55">
        <v>182708</v>
      </c>
      <c r="G48" s="55">
        <v>0</v>
      </c>
      <c r="H48" s="40">
        <f t="shared" si="1"/>
        <v>0</v>
      </c>
    </row>
    <row r="49" spans="1:10" s="13" customFormat="1" ht="62.4">
      <c r="A49" s="15"/>
      <c r="B49" s="15"/>
      <c r="C49" s="22"/>
      <c r="D49" s="44"/>
      <c r="E49" s="17" t="s">
        <v>120</v>
      </c>
      <c r="F49" s="55">
        <v>13964</v>
      </c>
      <c r="G49" s="55">
        <v>0</v>
      </c>
      <c r="H49" s="40">
        <f t="shared" si="1"/>
        <v>0</v>
      </c>
      <c r="J49" s="28"/>
    </row>
    <row r="50" spans="1:10" s="13" customFormat="1" ht="78">
      <c r="A50" s="15"/>
      <c r="B50" s="15"/>
      <c r="C50" s="22"/>
      <c r="D50" s="44"/>
      <c r="E50" s="31" t="s">
        <v>121</v>
      </c>
      <c r="F50" s="55">
        <v>151219</v>
      </c>
      <c r="G50" s="55">
        <v>0</v>
      </c>
      <c r="H50" s="40">
        <f t="shared" si="1"/>
        <v>0</v>
      </c>
    </row>
    <row r="51" spans="1:10" s="13" customFormat="1" ht="78">
      <c r="A51" s="15"/>
      <c r="B51" s="15"/>
      <c r="C51" s="22"/>
      <c r="D51" s="44"/>
      <c r="E51" s="31" t="s">
        <v>122</v>
      </c>
      <c r="F51" s="55">
        <v>151219</v>
      </c>
      <c r="G51" s="55">
        <v>0</v>
      </c>
      <c r="H51" s="40">
        <f t="shared" si="1"/>
        <v>0</v>
      </c>
    </row>
    <row r="52" spans="1:10" s="13" customFormat="1" ht="62.4">
      <c r="A52" s="15"/>
      <c r="B52" s="15"/>
      <c r="C52" s="22"/>
      <c r="D52" s="44"/>
      <c r="E52" s="17" t="s">
        <v>123</v>
      </c>
      <c r="F52" s="55">
        <v>13964</v>
      </c>
      <c r="G52" s="55">
        <v>0</v>
      </c>
      <c r="H52" s="40">
        <f t="shared" si="1"/>
        <v>0</v>
      </c>
      <c r="J52" s="28"/>
    </row>
    <row r="53" spans="1:10" s="13" customFormat="1" ht="62.4">
      <c r="A53" s="15"/>
      <c r="B53" s="15"/>
      <c r="C53" s="22"/>
      <c r="D53" s="44"/>
      <c r="E53" s="31" t="s">
        <v>124</v>
      </c>
      <c r="F53" s="55">
        <v>147053</v>
      </c>
      <c r="G53" s="55">
        <v>0</v>
      </c>
      <c r="H53" s="39">
        <f t="shared" si="1"/>
        <v>0</v>
      </c>
    </row>
    <row r="54" spans="1:10" s="13" customFormat="1" ht="31.2">
      <c r="A54" s="15" t="s">
        <v>165</v>
      </c>
      <c r="B54" s="15" t="s">
        <v>54</v>
      </c>
      <c r="C54" s="22" t="s">
        <v>18</v>
      </c>
      <c r="D54" s="44" t="s">
        <v>29</v>
      </c>
      <c r="E54" s="31" t="s">
        <v>166</v>
      </c>
      <c r="F54" s="55">
        <v>1244281</v>
      </c>
      <c r="G54" s="55">
        <v>0</v>
      </c>
      <c r="H54" s="39">
        <f t="shared" si="1"/>
        <v>0</v>
      </c>
    </row>
    <row r="55" spans="1:10" s="13" customFormat="1" ht="31.2">
      <c r="A55" s="15" t="s">
        <v>30</v>
      </c>
      <c r="B55" s="15" t="s">
        <v>31</v>
      </c>
      <c r="C55" s="22" t="s">
        <v>18</v>
      </c>
      <c r="D55" s="44" t="s">
        <v>32</v>
      </c>
      <c r="E55" s="18" t="s">
        <v>24</v>
      </c>
      <c r="F55" s="53">
        <f>F56</f>
        <v>495000</v>
      </c>
      <c r="G55" s="53">
        <f>G56</f>
        <v>35060.639999999999</v>
      </c>
      <c r="H55" s="40">
        <f t="shared" si="1"/>
        <v>7.0829575757575758E-2</v>
      </c>
    </row>
    <row r="56" spans="1:10" s="13" customFormat="1" ht="78">
      <c r="A56" s="15"/>
      <c r="B56" s="15"/>
      <c r="C56" s="22"/>
      <c r="D56" s="44"/>
      <c r="E56" s="17" t="s">
        <v>95</v>
      </c>
      <c r="F56" s="53">
        <v>495000</v>
      </c>
      <c r="G56" s="53">
        <f>G57</f>
        <v>35060.639999999999</v>
      </c>
      <c r="H56" s="40">
        <f t="shared" si="1"/>
        <v>7.0829575757575758E-2</v>
      </c>
    </row>
    <row r="57" spans="1:10" s="13" customFormat="1" ht="62.4">
      <c r="A57" s="19"/>
      <c r="B57" s="19"/>
      <c r="C57" s="26"/>
      <c r="D57" s="46"/>
      <c r="E57" s="21" t="s">
        <v>99</v>
      </c>
      <c r="F57" s="56">
        <v>495000</v>
      </c>
      <c r="G57" s="56">
        <v>35060.639999999999</v>
      </c>
      <c r="H57" s="40">
        <f t="shared" si="1"/>
        <v>7.0829575757575758E-2</v>
      </c>
    </row>
    <row r="58" spans="1:10" s="13" customFormat="1" ht="15.6">
      <c r="A58" s="15" t="s">
        <v>33</v>
      </c>
      <c r="B58" s="15" t="s">
        <v>17</v>
      </c>
      <c r="C58" s="22" t="s">
        <v>18</v>
      </c>
      <c r="D58" s="44" t="s">
        <v>19</v>
      </c>
      <c r="E58" s="18" t="s">
        <v>24</v>
      </c>
      <c r="F58" s="53">
        <f>F59+F60</f>
        <v>1389500</v>
      </c>
      <c r="G58" s="53">
        <f>G59+G60</f>
        <v>0</v>
      </c>
      <c r="H58" s="40">
        <f t="shared" si="1"/>
        <v>0</v>
      </c>
    </row>
    <row r="59" spans="1:10" s="13" customFormat="1" ht="31.2">
      <c r="A59" s="15"/>
      <c r="B59" s="15"/>
      <c r="C59" s="22"/>
      <c r="D59" s="17"/>
      <c r="E59" s="23" t="s">
        <v>100</v>
      </c>
      <c r="F59" s="53">
        <v>839500</v>
      </c>
      <c r="G59" s="53">
        <v>0</v>
      </c>
      <c r="H59" s="40">
        <f t="shared" si="1"/>
        <v>0</v>
      </c>
    </row>
    <row r="60" spans="1:10" s="13" customFormat="1" ht="46.8">
      <c r="A60" s="15"/>
      <c r="B60" s="15"/>
      <c r="C60" s="22"/>
      <c r="D60" s="17"/>
      <c r="E60" s="49" t="s">
        <v>167</v>
      </c>
      <c r="F60" s="53">
        <v>550000</v>
      </c>
      <c r="G60" s="53">
        <v>0</v>
      </c>
      <c r="H60" s="40">
        <f t="shared" si="1"/>
        <v>0</v>
      </c>
    </row>
    <row r="61" spans="1:10" s="13" customFormat="1" ht="62.4">
      <c r="A61" s="15" t="s">
        <v>168</v>
      </c>
      <c r="B61" s="15" t="s">
        <v>42</v>
      </c>
      <c r="C61" s="22" t="s">
        <v>47</v>
      </c>
      <c r="D61" s="17" t="s">
        <v>43</v>
      </c>
      <c r="E61" s="23" t="s">
        <v>169</v>
      </c>
      <c r="F61" s="53">
        <v>150000</v>
      </c>
      <c r="G61" s="53">
        <v>0</v>
      </c>
      <c r="H61" s="40">
        <f t="shared" si="1"/>
        <v>0</v>
      </c>
    </row>
    <row r="62" spans="1:10" s="13" customFormat="1" ht="62.4" customHeight="1">
      <c r="A62" s="15" t="s">
        <v>175</v>
      </c>
      <c r="B62" s="15" t="s">
        <v>176</v>
      </c>
      <c r="C62" s="22" t="s">
        <v>177</v>
      </c>
      <c r="D62" s="66" t="s">
        <v>178</v>
      </c>
      <c r="E62" s="67"/>
      <c r="F62" s="53">
        <v>674628</v>
      </c>
      <c r="G62" s="53">
        <v>0</v>
      </c>
      <c r="H62" s="40">
        <f t="shared" si="1"/>
        <v>0</v>
      </c>
    </row>
    <row r="63" spans="1:10" s="13" customFormat="1" ht="15.6">
      <c r="A63" s="12" t="s">
        <v>36</v>
      </c>
      <c r="B63" s="12"/>
      <c r="C63" s="12"/>
      <c r="D63" s="63" t="s">
        <v>101</v>
      </c>
      <c r="E63" s="64"/>
      <c r="F63" s="51">
        <f t="shared" ref="F63:G63" si="5">F64</f>
        <v>53993783</v>
      </c>
      <c r="G63" s="51">
        <f t="shared" si="5"/>
        <v>17821348.380000003</v>
      </c>
      <c r="H63" s="39">
        <f t="shared" si="1"/>
        <v>0.3300629700274938</v>
      </c>
      <c r="I63" s="60">
        <f>G63+[1]Інвест!$G$13</f>
        <v>21510484.380000003</v>
      </c>
    </row>
    <row r="64" spans="1:10" s="13" customFormat="1" ht="15.6">
      <c r="A64" s="12" t="s">
        <v>37</v>
      </c>
      <c r="B64" s="14"/>
      <c r="C64" s="14"/>
      <c r="D64" s="63" t="s">
        <v>101</v>
      </c>
      <c r="E64" s="64"/>
      <c r="F64" s="51">
        <f>F65+F66+F67+F80+F82+F86+F93</f>
        <v>53993783</v>
      </c>
      <c r="G64" s="51">
        <f>G65+G66+G67+G80+G82+G86+G93</f>
        <v>17821348.380000003</v>
      </c>
      <c r="H64" s="39">
        <f t="shared" si="1"/>
        <v>0.3300629700274938</v>
      </c>
    </row>
    <row r="65" spans="1:10" s="13" customFormat="1" ht="109.2">
      <c r="A65" s="15" t="s">
        <v>102</v>
      </c>
      <c r="B65" s="15" t="s">
        <v>49</v>
      </c>
      <c r="C65" s="22" t="s">
        <v>15</v>
      </c>
      <c r="D65" s="17" t="s">
        <v>16</v>
      </c>
      <c r="E65" s="23" t="s">
        <v>103</v>
      </c>
      <c r="F65" s="52">
        <f>1205627-30000</f>
        <v>1175627</v>
      </c>
      <c r="G65" s="52">
        <v>1110730.92</v>
      </c>
      <c r="H65" s="40">
        <f t="shared" si="1"/>
        <v>0.94479874994364699</v>
      </c>
    </row>
    <row r="66" spans="1:10" s="13" customFormat="1" ht="31.2">
      <c r="A66" s="15" t="s">
        <v>53</v>
      </c>
      <c r="B66" s="15" t="s">
        <v>54</v>
      </c>
      <c r="C66" s="22" t="s">
        <v>18</v>
      </c>
      <c r="D66" s="17" t="s">
        <v>29</v>
      </c>
      <c r="E66" s="27" t="s">
        <v>76</v>
      </c>
      <c r="F66" s="52">
        <v>382750</v>
      </c>
      <c r="G66" s="52">
        <v>382749.55</v>
      </c>
      <c r="H66" s="40">
        <f t="shared" si="1"/>
        <v>0.99999882429784448</v>
      </c>
    </row>
    <row r="67" spans="1:10" s="13" customFormat="1" ht="31.2">
      <c r="A67" s="15" t="s">
        <v>55</v>
      </c>
      <c r="B67" s="15" t="s">
        <v>31</v>
      </c>
      <c r="C67" s="22" t="s">
        <v>18</v>
      </c>
      <c r="D67" s="17" t="s">
        <v>32</v>
      </c>
      <c r="E67" s="18" t="s">
        <v>24</v>
      </c>
      <c r="F67" s="52">
        <f>SUM(F68:F79)</f>
        <v>23415217</v>
      </c>
      <c r="G67" s="52">
        <f>SUM(G68:G79)</f>
        <v>3666824.02</v>
      </c>
      <c r="H67" s="40">
        <f t="shared" si="1"/>
        <v>0.15660004432160504</v>
      </c>
    </row>
    <row r="68" spans="1:10" s="13" customFormat="1" ht="46.8">
      <c r="A68" s="15"/>
      <c r="B68" s="15"/>
      <c r="C68" s="22"/>
      <c r="D68" s="44"/>
      <c r="E68" s="29" t="s">
        <v>125</v>
      </c>
      <c r="F68" s="52">
        <f>2056596.21+7494.74+0.05</f>
        <v>2064091</v>
      </c>
      <c r="G68" s="52">
        <v>1822862.84</v>
      </c>
      <c r="H68" s="40">
        <f t="shared" si="1"/>
        <v>0.88313104412547705</v>
      </c>
    </row>
    <row r="69" spans="1:10" s="13" customFormat="1" ht="46.8">
      <c r="A69" s="15"/>
      <c r="B69" s="15"/>
      <c r="C69" s="22"/>
      <c r="D69" s="44"/>
      <c r="E69" s="29" t="s">
        <v>126</v>
      </c>
      <c r="F69" s="52">
        <f>1499167.78+4111.79+0.43</f>
        <v>1503280</v>
      </c>
      <c r="G69" s="52">
        <v>0</v>
      </c>
      <c r="H69" s="40">
        <f t="shared" si="1"/>
        <v>0</v>
      </c>
    </row>
    <row r="70" spans="1:10" s="13" customFormat="1" ht="31.2">
      <c r="A70" s="15"/>
      <c r="B70" s="15"/>
      <c r="C70" s="22"/>
      <c r="D70" s="44"/>
      <c r="E70" s="29" t="s">
        <v>127</v>
      </c>
      <c r="F70" s="55">
        <v>1100020</v>
      </c>
      <c r="G70" s="55">
        <v>0</v>
      </c>
      <c r="H70" s="40">
        <f t="shared" si="1"/>
        <v>0</v>
      </c>
    </row>
    <row r="71" spans="1:10" s="13" customFormat="1" ht="46.8">
      <c r="A71" s="15"/>
      <c r="B71" s="15"/>
      <c r="C71" s="22"/>
      <c r="D71" s="44"/>
      <c r="E71" s="29" t="s">
        <v>128</v>
      </c>
      <c r="F71" s="55">
        <f>38956.27+2126763.13+0.6</f>
        <v>2165720</v>
      </c>
      <c r="G71" s="55">
        <v>38956.269999999997</v>
      </c>
      <c r="H71" s="40">
        <f t="shared" si="1"/>
        <v>1.7987676153888774E-2</v>
      </c>
    </row>
    <row r="72" spans="1:10" s="13" customFormat="1" ht="46.8">
      <c r="A72" s="15"/>
      <c r="B72" s="15"/>
      <c r="C72" s="22"/>
      <c r="D72" s="44"/>
      <c r="E72" s="29" t="s">
        <v>129</v>
      </c>
      <c r="F72" s="55">
        <f>1971768.08+7494.74+0.18</f>
        <v>1979263</v>
      </c>
      <c r="G72" s="55">
        <v>1805004.91</v>
      </c>
      <c r="H72" s="40">
        <f t="shared" si="1"/>
        <v>0.91195809248189852</v>
      </c>
    </row>
    <row r="73" spans="1:10" s="13" customFormat="1" ht="46.8">
      <c r="A73" s="15"/>
      <c r="B73" s="15"/>
      <c r="C73" s="22"/>
      <c r="D73" s="44"/>
      <c r="E73" s="29" t="s">
        <v>130</v>
      </c>
      <c r="F73" s="55">
        <f>1496810.5+4111.98+0.52</f>
        <v>1500923</v>
      </c>
      <c r="G73" s="55">
        <v>0</v>
      </c>
      <c r="H73" s="40">
        <f t="shared" si="1"/>
        <v>0</v>
      </c>
    </row>
    <row r="74" spans="1:10" s="13" customFormat="1" ht="46.8">
      <c r="A74" s="15"/>
      <c r="B74" s="15"/>
      <c r="C74" s="22"/>
      <c r="D74" s="44"/>
      <c r="E74" s="29" t="s">
        <v>131</v>
      </c>
      <c r="F74" s="55">
        <f>1496069.17+4111.98+0.85</f>
        <v>1500182</v>
      </c>
      <c r="G74" s="55">
        <v>0</v>
      </c>
      <c r="H74" s="40">
        <f t="shared" si="1"/>
        <v>0</v>
      </c>
    </row>
    <row r="75" spans="1:10" s="13" customFormat="1" ht="46.8">
      <c r="A75" s="15"/>
      <c r="B75" s="15"/>
      <c r="C75" s="22"/>
      <c r="D75" s="44"/>
      <c r="E75" s="29" t="s">
        <v>132</v>
      </c>
      <c r="F75" s="55">
        <f>1499053.98+4111.79+0.23</f>
        <v>1503166</v>
      </c>
      <c r="G75" s="55">
        <v>0</v>
      </c>
      <c r="H75" s="40">
        <f t="shared" si="1"/>
        <v>0</v>
      </c>
    </row>
    <row r="76" spans="1:10" s="13" customFormat="1" ht="46.8">
      <c r="A76" s="15"/>
      <c r="B76" s="15"/>
      <c r="C76" s="22"/>
      <c r="D76" s="44"/>
      <c r="E76" s="29" t="s">
        <v>133</v>
      </c>
      <c r="F76" s="55">
        <f>1444898.12+3747.36+0.52</f>
        <v>1448646.0000000002</v>
      </c>
      <c r="G76" s="55">
        <v>0</v>
      </c>
      <c r="H76" s="40">
        <f t="shared" ref="H76:H106" si="6">G76/F76</f>
        <v>0</v>
      </c>
      <c r="J76" s="28"/>
    </row>
    <row r="77" spans="1:10" s="13" customFormat="1" ht="31.2">
      <c r="A77" s="15"/>
      <c r="B77" s="15"/>
      <c r="C77" s="22"/>
      <c r="D77" s="44"/>
      <c r="E77" s="29" t="s">
        <v>134</v>
      </c>
      <c r="F77" s="55">
        <v>1100020</v>
      </c>
      <c r="G77" s="55">
        <v>0</v>
      </c>
      <c r="H77" s="40">
        <f t="shared" si="6"/>
        <v>0</v>
      </c>
    </row>
    <row r="78" spans="1:10" s="13" customFormat="1" ht="46.8">
      <c r="A78" s="15"/>
      <c r="B78" s="15"/>
      <c r="C78" s="22"/>
      <c r="D78" s="44"/>
      <c r="E78" s="29" t="s">
        <v>135</v>
      </c>
      <c r="F78" s="55">
        <f>1449158.58+3747.36+0.06</f>
        <v>1452906.0000000002</v>
      </c>
      <c r="G78" s="55">
        <v>0</v>
      </c>
      <c r="H78" s="40">
        <f t="shared" si="6"/>
        <v>0</v>
      </c>
    </row>
    <row r="79" spans="1:10" s="13" customFormat="1" ht="62.4">
      <c r="A79" s="15"/>
      <c r="B79" s="15"/>
      <c r="C79" s="22"/>
      <c r="D79" s="44"/>
      <c r="E79" s="17" t="s">
        <v>104</v>
      </c>
      <c r="F79" s="55">
        <f>6097000</f>
        <v>6097000</v>
      </c>
      <c r="G79" s="55">
        <v>0</v>
      </c>
      <c r="H79" s="40">
        <f t="shared" si="6"/>
        <v>0</v>
      </c>
    </row>
    <row r="80" spans="1:10" s="13" customFormat="1" ht="62.4">
      <c r="A80" s="16">
        <v>1516050</v>
      </c>
      <c r="B80" s="22" t="s">
        <v>105</v>
      </c>
      <c r="C80" s="22" t="s">
        <v>18</v>
      </c>
      <c r="D80" s="17" t="s">
        <v>106</v>
      </c>
      <c r="E80" s="18" t="s">
        <v>24</v>
      </c>
      <c r="F80" s="55">
        <f>F81</f>
        <v>1194873</v>
      </c>
      <c r="G80" s="55">
        <f>G81</f>
        <v>0</v>
      </c>
      <c r="H80" s="40">
        <f t="shared" si="6"/>
        <v>0</v>
      </c>
    </row>
    <row r="81" spans="1:9" s="13" customFormat="1" ht="62.4">
      <c r="A81" s="15"/>
      <c r="B81" s="15"/>
      <c r="C81" s="22"/>
      <c r="D81" s="44"/>
      <c r="E81" s="31" t="s">
        <v>66</v>
      </c>
      <c r="F81" s="55">
        <v>1194873</v>
      </c>
      <c r="G81" s="55">
        <v>0</v>
      </c>
      <c r="H81" s="40">
        <f t="shared" si="6"/>
        <v>0</v>
      </c>
    </row>
    <row r="82" spans="1:9" s="13" customFormat="1" ht="31.2">
      <c r="A82" s="16">
        <v>1517370</v>
      </c>
      <c r="B82" s="22" t="s">
        <v>56</v>
      </c>
      <c r="C82" s="22" t="s">
        <v>20</v>
      </c>
      <c r="D82" s="17" t="s">
        <v>38</v>
      </c>
      <c r="E82" s="18" t="s">
        <v>24</v>
      </c>
      <c r="F82" s="55">
        <f>SUM(F83:F85)</f>
        <v>7820447</v>
      </c>
      <c r="G82" s="55">
        <f>SUM(G83:G85)</f>
        <v>0</v>
      </c>
      <c r="H82" s="40">
        <f t="shared" si="6"/>
        <v>0</v>
      </c>
      <c r="I82" s="28"/>
    </row>
    <row r="83" spans="1:9" s="13" customFormat="1" ht="31.2">
      <c r="A83" s="15"/>
      <c r="B83" s="15"/>
      <c r="C83" s="22"/>
      <c r="D83" s="44"/>
      <c r="E83" s="29" t="s">
        <v>39</v>
      </c>
      <c r="F83" s="55">
        <v>7664771</v>
      </c>
      <c r="G83" s="55">
        <v>0</v>
      </c>
      <c r="H83" s="40">
        <f t="shared" si="6"/>
        <v>0</v>
      </c>
    </row>
    <row r="84" spans="1:9" s="13" customFormat="1" ht="31.2">
      <c r="A84" s="15"/>
      <c r="B84" s="15"/>
      <c r="C84" s="22"/>
      <c r="D84" s="44"/>
      <c r="E84" s="29" t="s">
        <v>107</v>
      </c>
      <c r="F84" s="55">
        <v>37107</v>
      </c>
      <c r="G84" s="55">
        <v>0</v>
      </c>
      <c r="H84" s="40">
        <f t="shared" si="6"/>
        <v>0</v>
      </c>
    </row>
    <row r="85" spans="1:9" s="13" customFormat="1" ht="62.4">
      <c r="A85" s="15"/>
      <c r="B85" s="15"/>
      <c r="C85" s="22"/>
      <c r="D85" s="44"/>
      <c r="E85" s="23" t="s">
        <v>108</v>
      </c>
      <c r="F85" s="55">
        <v>118569</v>
      </c>
      <c r="G85" s="55">
        <v>0</v>
      </c>
      <c r="H85" s="40">
        <f t="shared" si="6"/>
        <v>0</v>
      </c>
    </row>
    <row r="86" spans="1:9" s="13" customFormat="1" ht="15.6">
      <c r="A86" s="15" t="s">
        <v>57</v>
      </c>
      <c r="B86" s="15" t="s">
        <v>58</v>
      </c>
      <c r="C86" s="22" t="s">
        <v>34</v>
      </c>
      <c r="D86" s="17" t="s">
        <v>35</v>
      </c>
      <c r="E86" s="18" t="s">
        <v>24</v>
      </c>
      <c r="F86" s="55">
        <f>SUM(F87:F92)</f>
        <v>7720091</v>
      </c>
      <c r="G86" s="55">
        <f>SUM(G87:G92)</f>
        <v>5577695.79</v>
      </c>
      <c r="H86" s="40">
        <f t="shared" si="6"/>
        <v>0.72249093825448429</v>
      </c>
    </row>
    <row r="87" spans="1:9" s="13" customFormat="1" ht="46.8">
      <c r="A87" s="15"/>
      <c r="B87" s="15"/>
      <c r="C87" s="22"/>
      <c r="D87" s="44"/>
      <c r="E87" s="17" t="s">
        <v>136</v>
      </c>
      <c r="F87" s="55">
        <v>15339</v>
      </c>
      <c r="G87" s="55">
        <v>6015.5</v>
      </c>
      <c r="H87" s="40">
        <f t="shared" si="6"/>
        <v>0.39217028489471284</v>
      </c>
    </row>
    <row r="88" spans="1:9" s="13" customFormat="1" ht="46.8">
      <c r="A88" s="15"/>
      <c r="B88" s="15"/>
      <c r="C88" s="22"/>
      <c r="D88" s="44"/>
      <c r="E88" s="17" t="s">
        <v>137</v>
      </c>
      <c r="F88" s="55">
        <v>73574</v>
      </c>
      <c r="G88" s="55">
        <v>54375.05</v>
      </c>
      <c r="H88" s="40">
        <f t="shared" si="6"/>
        <v>0.73905251855274967</v>
      </c>
    </row>
    <row r="89" spans="1:9" s="13" customFormat="1" ht="46.8">
      <c r="A89" s="15"/>
      <c r="B89" s="15"/>
      <c r="C89" s="22"/>
      <c r="D89" s="44"/>
      <c r="E89" s="17" t="s">
        <v>138</v>
      </c>
      <c r="F89" s="55">
        <v>14952</v>
      </c>
      <c r="G89" s="55">
        <v>5774.85</v>
      </c>
      <c r="H89" s="39">
        <f t="shared" si="6"/>
        <v>0.3862259229534511</v>
      </c>
    </row>
    <row r="90" spans="1:9" s="13" customFormat="1" ht="46.8">
      <c r="A90" s="15"/>
      <c r="B90" s="15"/>
      <c r="C90" s="22"/>
      <c r="D90" s="44"/>
      <c r="E90" s="17" t="s">
        <v>139</v>
      </c>
      <c r="F90" s="55">
        <v>17357</v>
      </c>
      <c r="G90" s="55">
        <v>7792.94</v>
      </c>
      <c r="H90" s="39">
        <f t="shared" si="6"/>
        <v>0.44897966238405251</v>
      </c>
    </row>
    <row r="91" spans="1:9" s="13" customFormat="1" ht="78">
      <c r="A91" s="15"/>
      <c r="B91" s="15"/>
      <c r="C91" s="22"/>
      <c r="D91" s="44"/>
      <c r="E91" s="29" t="s">
        <v>59</v>
      </c>
      <c r="F91" s="55">
        <v>4787741</v>
      </c>
      <c r="G91" s="55">
        <v>3705178.08</v>
      </c>
      <c r="H91" s="40">
        <f t="shared" si="6"/>
        <v>0.77388857918588327</v>
      </c>
    </row>
    <row r="92" spans="1:9" s="13" customFormat="1" ht="62.4">
      <c r="A92" s="15"/>
      <c r="B92" s="15"/>
      <c r="C92" s="22"/>
      <c r="D92" s="44"/>
      <c r="E92" s="29" t="s">
        <v>109</v>
      </c>
      <c r="F92" s="55">
        <v>2811128</v>
      </c>
      <c r="G92" s="55">
        <v>1798559.37</v>
      </c>
      <c r="H92" s="40">
        <f t="shared" si="6"/>
        <v>0.63979988460148385</v>
      </c>
    </row>
    <row r="93" spans="1:9" s="13" customFormat="1" ht="31.2">
      <c r="A93" s="15" t="s">
        <v>41</v>
      </c>
      <c r="B93" s="15" t="s">
        <v>42</v>
      </c>
      <c r="C93" s="22" t="s">
        <v>47</v>
      </c>
      <c r="D93" s="17" t="s">
        <v>43</v>
      </c>
      <c r="E93" s="18" t="s">
        <v>24</v>
      </c>
      <c r="F93" s="55">
        <f>SUM(F94:F96)</f>
        <v>12284778</v>
      </c>
      <c r="G93" s="55">
        <f>SUM(G94:G96)</f>
        <v>7083348.0999999996</v>
      </c>
      <c r="H93" s="40">
        <f t="shared" si="6"/>
        <v>0.57659553147806164</v>
      </c>
    </row>
    <row r="94" spans="1:9" s="13" customFormat="1" ht="93.6">
      <c r="A94" s="15"/>
      <c r="B94" s="15"/>
      <c r="C94" s="22"/>
      <c r="D94" s="44"/>
      <c r="E94" s="29" t="s">
        <v>110</v>
      </c>
      <c r="F94" s="52">
        <f>3707457-49000</f>
        <v>3658457</v>
      </c>
      <c r="G94" s="52">
        <v>3575938.72</v>
      </c>
      <c r="H94" s="40">
        <f t="shared" si="6"/>
        <v>0.9774445128096354</v>
      </c>
    </row>
    <row r="95" spans="1:9" s="13" customFormat="1" ht="78">
      <c r="A95" s="15"/>
      <c r="B95" s="15"/>
      <c r="C95" s="22"/>
      <c r="D95" s="17"/>
      <c r="E95" s="29" t="s">
        <v>60</v>
      </c>
      <c r="F95" s="55">
        <v>1520477</v>
      </c>
      <c r="G95" s="55">
        <v>1238271.78</v>
      </c>
      <c r="H95" s="40">
        <f t="shared" si="6"/>
        <v>0.81439691623089339</v>
      </c>
    </row>
    <row r="96" spans="1:9" s="13" customFormat="1" ht="93.6">
      <c r="A96" s="15"/>
      <c r="B96" s="15"/>
      <c r="C96" s="22"/>
      <c r="D96" s="17"/>
      <c r="E96" s="17" t="s">
        <v>77</v>
      </c>
      <c r="F96" s="55">
        <v>7105844</v>
      </c>
      <c r="G96" s="55">
        <v>2269137.6</v>
      </c>
      <c r="H96" s="40">
        <f t="shared" si="6"/>
        <v>0.31933400170338672</v>
      </c>
    </row>
    <row r="97" spans="1:8" s="13" customFormat="1" ht="15.6">
      <c r="A97" s="24" t="s">
        <v>7</v>
      </c>
      <c r="B97" s="15" t="s">
        <v>50</v>
      </c>
      <c r="C97" s="15" t="s">
        <v>50</v>
      </c>
      <c r="D97" s="61" t="s">
        <v>61</v>
      </c>
      <c r="E97" s="62"/>
      <c r="F97" s="51">
        <f>F98</f>
        <v>31400363</v>
      </c>
      <c r="G97" s="51">
        <f>G98</f>
        <v>29138363</v>
      </c>
      <c r="H97" s="39">
        <f t="shared" si="6"/>
        <v>0.92796261622835374</v>
      </c>
    </row>
    <row r="98" spans="1:8" s="13" customFormat="1" ht="15.6">
      <c r="A98" s="24" t="s">
        <v>8</v>
      </c>
      <c r="B98" s="15" t="s">
        <v>50</v>
      </c>
      <c r="C98" s="15" t="s">
        <v>50</v>
      </c>
      <c r="D98" s="61" t="s">
        <v>61</v>
      </c>
      <c r="E98" s="62"/>
      <c r="F98" s="51">
        <f>F99+F100</f>
        <v>31400363</v>
      </c>
      <c r="G98" s="51">
        <f>G99+G100</f>
        <v>29138363</v>
      </c>
      <c r="H98" s="39">
        <f t="shared" si="6"/>
        <v>0.92796261622835374</v>
      </c>
    </row>
    <row r="99" spans="1:8" ht="62.4">
      <c r="A99" s="15" t="s">
        <v>170</v>
      </c>
      <c r="B99" s="16" t="s">
        <v>171</v>
      </c>
      <c r="C99" s="50" t="s">
        <v>9</v>
      </c>
      <c r="D99" s="23" t="s">
        <v>172</v>
      </c>
      <c r="E99" s="27" t="s">
        <v>114</v>
      </c>
      <c r="F99" s="52">
        <v>1800000</v>
      </c>
      <c r="G99" s="52">
        <v>1800000</v>
      </c>
      <c r="H99" s="40">
        <f t="shared" si="6"/>
        <v>1</v>
      </c>
    </row>
    <row r="100" spans="1:8" ht="46.8">
      <c r="A100" s="15" t="s">
        <v>62</v>
      </c>
      <c r="B100" s="16" t="s">
        <v>63</v>
      </c>
      <c r="C100" s="33" t="s">
        <v>9</v>
      </c>
      <c r="D100" s="23" t="s">
        <v>44</v>
      </c>
      <c r="E100" s="23" t="s">
        <v>111</v>
      </c>
      <c r="F100" s="52">
        <f>F102+F103+F104+F105</f>
        <v>29600363</v>
      </c>
      <c r="G100" s="52">
        <f>G102+G103+G104+G105</f>
        <v>27338363</v>
      </c>
      <c r="H100" s="40">
        <f t="shared" si="6"/>
        <v>0.92358201823403319</v>
      </c>
    </row>
    <row r="101" spans="1:8">
      <c r="A101" s="15"/>
      <c r="B101" s="16"/>
      <c r="C101" s="33"/>
      <c r="D101" s="23"/>
      <c r="E101" s="23" t="s">
        <v>112</v>
      </c>
      <c r="F101" s="57"/>
      <c r="G101" s="57"/>
      <c r="H101" s="39"/>
    </row>
    <row r="102" spans="1:8" ht="93.6">
      <c r="A102" s="19"/>
      <c r="B102" s="19"/>
      <c r="C102" s="20"/>
      <c r="D102" s="21"/>
      <c r="E102" s="47" t="s">
        <v>113</v>
      </c>
      <c r="F102" s="57">
        <f>1300000+6800000+1902000+4750000+1943963+2204400</f>
        <v>18900363</v>
      </c>
      <c r="G102" s="57">
        <v>16638363</v>
      </c>
      <c r="H102" s="41">
        <f t="shared" si="6"/>
        <v>0.88031975893796321</v>
      </c>
    </row>
    <row r="103" spans="1:8" ht="62.4">
      <c r="A103" s="19"/>
      <c r="B103" s="19"/>
      <c r="C103" s="20"/>
      <c r="D103" s="21"/>
      <c r="E103" s="47" t="s">
        <v>114</v>
      </c>
      <c r="F103" s="57">
        <f>5000000+3200000</f>
        <v>8200000</v>
      </c>
      <c r="G103" s="57">
        <v>8200000</v>
      </c>
      <c r="H103" s="41">
        <f t="shared" si="6"/>
        <v>1</v>
      </c>
    </row>
    <row r="104" spans="1:8" ht="46.8">
      <c r="A104" s="19"/>
      <c r="B104" s="19"/>
      <c r="C104" s="20"/>
      <c r="D104" s="21"/>
      <c r="E104" s="47" t="s">
        <v>115</v>
      </c>
      <c r="F104" s="57">
        <v>1550000</v>
      </c>
      <c r="G104" s="57">
        <v>1550000</v>
      </c>
      <c r="H104" s="41">
        <f t="shared" si="6"/>
        <v>1</v>
      </c>
    </row>
    <row r="105" spans="1:8" ht="46.8">
      <c r="A105" s="19"/>
      <c r="B105" s="19"/>
      <c r="C105" s="20"/>
      <c r="D105" s="21"/>
      <c r="E105" s="47" t="s">
        <v>173</v>
      </c>
      <c r="F105" s="57">
        <v>950000</v>
      </c>
      <c r="G105" s="57">
        <v>950000</v>
      </c>
      <c r="H105" s="41">
        <f t="shared" si="6"/>
        <v>1</v>
      </c>
    </row>
    <row r="106" spans="1:8">
      <c r="A106" s="34"/>
      <c r="B106" s="14"/>
      <c r="C106" s="14"/>
      <c r="D106" s="35"/>
      <c r="E106" s="36" t="s">
        <v>10</v>
      </c>
      <c r="F106" s="58">
        <f>F10+F21+F38+F63+F97</f>
        <v>109361569</v>
      </c>
      <c r="G106" s="58">
        <f>G10+G21+G38+G63+G97</f>
        <v>51262437.480000004</v>
      </c>
      <c r="H106" s="39">
        <f t="shared" si="6"/>
        <v>0.46874270320682765</v>
      </c>
    </row>
    <row r="108" spans="1:8">
      <c r="D108" s="1" t="s">
        <v>45</v>
      </c>
      <c r="F108" s="1" t="s">
        <v>46</v>
      </c>
    </row>
    <row r="111" spans="1:8">
      <c r="F111" s="59"/>
      <c r="G111" s="59"/>
    </row>
    <row r="113" spans="7:7">
      <c r="G113" s="59"/>
    </row>
  </sheetData>
  <customSheetViews>
    <customSheetView guid="{6174BFC3-8EFC-491A-B8A3-28DB8186A904}" scale="80" showPageBreaks="1" fitToPage="1" printArea="1" view="pageBreakPreview">
      <selection activeCell="G142" sqref="G142"/>
      <rowBreaks count="1" manualBreakCount="1">
        <brk id="101" max="7" man="1"/>
      </rowBreaks>
      <pageMargins left="0.19685039370078741" right="0.19685039370078741" top="0.19685039370078741" bottom="0.19685039370078741" header="0.19685039370078741" footer="0.19685039370078741"/>
      <pageSetup paperSize="9" scale="47" fitToHeight="36" orientation="portrait" r:id="rId1"/>
    </customSheetView>
    <customSheetView guid="{71B4C162-96A9-4CA7-B3F0-0C57B820C4BA}" scale="80" showPageBreaks="1" printArea="1" view="pageBreakPreview" topLeftCell="A48">
      <selection activeCell="G35" sqref="G35"/>
      <rowBreaks count="1" manualBreakCount="1">
        <brk id="102" max="7" man="1"/>
      </rowBreaks>
      <pageMargins left="0.19685039370078741" right="0.19685039370078741" top="0.19685039370078741" bottom="0.19685039370078741" header="0.19685039370078741" footer="0.19685039370078741"/>
      <pageSetup paperSize="9" scale="70" fitToHeight="35" orientation="landscape" r:id="rId2"/>
    </customSheetView>
    <customSheetView guid="{9D5EF3DD-3431-45D7-BCA1-2268CCD9FD10}" scale="80" showPageBreaks="1" printArea="1" view="pageBreakPreview">
      <selection activeCell="G407" sqref="G407"/>
      <rowBreaks count="1" manualBreakCount="1">
        <brk id="102" max="7" man="1"/>
      </rowBreaks>
      <pageMargins left="0.19685039370078741" right="0.19685039370078741" top="0.19685039370078741" bottom="0.19685039370078741" header="0.19685039370078741" footer="0.19685039370078741"/>
      <pageSetup paperSize="9" scale="70" fitToHeight="35" orientation="landscape" r:id="rId3"/>
    </customSheetView>
    <customSheetView guid="{02AC496F-F7D9-465B-9A66-D319977CD4A2}" scale="80" showPageBreaks="1" printArea="1" view="pageBreakPreview" topLeftCell="A88">
      <selection activeCell="K94" sqref="K94"/>
      <rowBreaks count="1" manualBreakCount="1">
        <brk id="102" max="7" man="1"/>
      </rowBreaks>
      <pageMargins left="0.19685039370078741" right="0.19685039370078741" top="0.19685039370078741" bottom="0.19685039370078741" header="0.19685039370078741" footer="0.19685039370078741"/>
      <pageSetup paperSize="9" scale="70" fitToHeight="35" orientation="landscape" r:id="rId4"/>
    </customSheetView>
  </customSheetViews>
  <mergeCells count="24">
    <mergeCell ref="A7:A8"/>
    <mergeCell ref="B7:B8"/>
    <mergeCell ref="C7:C8"/>
    <mergeCell ref="D7:D8"/>
    <mergeCell ref="E7:E8"/>
    <mergeCell ref="F7:F8"/>
    <mergeCell ref="G7:G8"/>
    <mergeCell ref="H7:H8"/>
    <mergeCell ref="A5:B5"/>
    <mergeCell ref="F1:H1"/>
    <mergeCell ref="D97:E97"/>
    <mergeCell ref="D98:E98"/>
    <mergeCell ref="F2:H2"/>
    <mergeCell ref="F3:H3"/>
    <mergeCell ref="D21:E21"/>
    <mergeCell ref="D22:E22"/>
    <mergeCell ref="D38:E38"/>
    <mergeCell ref="D39:E39"/>
    <mergeCell ref="D63:E63"/>
    <mergeCell ref="D64:E64"/>
    <mergeCell ref="A4:H4"/>
    <mergeCell ref="D10:E10"/>
    <mergeCell ref="D11:E11"/>
    <mergeCell ref="D62:E62"/>
  </mergeCells>
  <pageMargins left="0.59055118110236227" right="0.59055118110236227" top="0.59055118110236227" bottom="0.59055118110236227" header="0.19685039370078741" footer="0.19685039370078741"/>
  <pageSetup paperSize="9" scale="44" fitToHeight="37" orientation="portrait" r:id="rId5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БР</vt:lpstr>
      <vt:lpstr>БР!Заголовки_для_друку</vt:lpstr>
      <vt:lpstr>БР!Область_друку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220FU11</cp:lastModifiedBy>
  <cp:lastPrinted>2024-07-04T11:55:06Z</cp:lastPrinted>
  <dcterms:created xsi:type="dcterms:W3CDTF">2019-04-10T18:00:09Z</dcterms:created>
  <dcterms:modified xsi:type="dcterms:W3CDTF">2024-08-02T10:34:44Z</dcterms:modified>
</cp:coreProperties>
</file>