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mc:AlternateContent xmlns:mc="http://schemas.openxmlformats.org/markup-compatibility/2006">
    <mc:Choice Requires="x15">
      <x15ac:absPath xmlns:x15ac="http://schemas.microsoft.com/office/spreadsheetml/2010/11/ac" url="Z:\Оксана документы\1 ДОКУМЕНТИ\8 созыв\50 сесія 08.08.2024\№642 Виконання бюджет 1 пів 2024\"/>
    </mc:Choice>
  </mc:AlternateContent>
  <xr:revisionPtr revIDLastSave="0" documentId="13_ncr:1_{698EA998-7166-4379-B1C1-9634A89CB97B}" xr6:coauthVersionLast="47" xr6:coauthVersionMax="47" xr10:uidLastSave="{00000000-0000-0000-0000-000000000000}"/>
  <bookViews>
    <workbookView xWindow="-108" yWindow="-108" windowWidth="23256" windowHeight="12576" xr2:uid="{00000000-000D-0000-FFFF-FFFF00000000}"/>
  </bookViews>
  <sheets>
    <sheet name="2024" sheetId="11" r:id="rId1"/>
  </sheets>
  <definedNames>
    <definedName name="_xlnm._FilterDatabase" localSheetId="0" hidden="1">'2024'!$A$5:$K$158</definedName>
    <definedName name="_xlnm.Print_Titles" localSheetId="0">'2024'!$9:$11</definedName>
    <definedName name="_xlnm.Print_Area" localSheetId="0">'2024'!$A$1:$Q$156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5" i="11" l="1"/>
  <c r="M146" i="11" l="1"/>
  <c r="O153" i="11"/>
  <c r="N153" i="11"/>
  <c r="M153" i="11"/>
  <c r="O152" i="11"/>
  <c r="N152" i="11"/>
  <c r="M152" i="11"/>
  <c r="O151" i="11"/>
  <c r="N151" i="11"/>
  <c r="M151" i="11"/>
  <c r="O150" i="11"/>
  <c r="N150" i="11"/>
  <c r="M150" i="11"/>
  <c r="O149" i="11"/>
  <c r="N149" i="11"/>
  <c r="M149" i="11"/>
  <c r="O148" i="11"/>
  <c r="N148" i="11"/>
  <c r="M148" i="11"/>
  <c r="O147" i="11"/>
  <c r="N147" i="11"/>
  <c r="M147" i="11"/>
  <c r="O146" i="11"/>
  <c r="N146" i="11"/>
  <c r="O145" i="11"/>
  <c r="N145" i="11"/>
  <c r="M145" i="11"/>
  <c r="O144" i="11"/>
  <c r="N144" i="11"/>
  <c r="M144" i="11"/>
  <c r="N143" i="11"/>
  <c r="M143" i="11"/>
  <c r="L143" i="11"/>
  <c r="O142" i="11"/>
  <c r="N142" i="11"/>
  <c r="M142" i="11"/>
  <c r="O141" i="11"/>
  <c r="N141" i="11"/>
  <c r="M141" i="11"/>
  <c r="O140" i="11"/>
  <c r="N140" i="11"/>
  <c r="M140" i="11"/>
  <c r="O139" i="11"/>
  <c r="N139" i="11"/>
  <c r="M139" i="11"/>
  <c r="O138" i="11"/>
  <c r="N138" i="11"/>
  <c r="M138" i="11"/>
  <c r="O137" i="11"/>
  <c r="N137" i="11"/>
  <c r="M137" i="11"/>
  <c r="O136" i="11"/>
  <c r="N136" i="11"/>
  <c r="M136" i="11"/>
  <c r="M135" i="11"/>
  <c r="O134" i="11"/>
  <c r="N134" i="11"/>
  <c r="M134" i="11"/>
  <c r="O133" i="11"/>
  <c r="N133" i="11"/>
  <c r="M133" i="11"/>
  <c r="O132" i="11"/>
  <c r="N132" i="11"/>
  <c r="M132" i="11"/>
  <c r="O131" i="11"/>
  <c r="N131" i="11"/>
  <c r="N130" i="11"/>
  <c r="O129" i="11"/>
  <c r="N129" i="11"/>
  <c r="O128" i="11"/>
  <c r="N128" i="11"/>
  <c r="M128" i="11"/>
  <c r="O127" i="11"/>
  <c r="N127" i="11"/>
  <c r="M127" i="11"/>
  <c r="O126" i="11"/>
  <c r="N126" i="11"/>
  <c r="M126" i="11"/>
  <c r="M125" i="11"/>
  <c r="L146" i="11" l="1"/>
  <c r="I146" i="11" l="1"/>
  <c r="I143" i="11"/>
  <c r="N113" i="11" l="1"/>
  <c r="O113" i="11"/>
  <c r="M113" i="11"/>
  <c r="J113" i="11"/>
  <c r="K113" i="11"/>
  <c r="I113" i="11"/>
  <c r="N13" i="11" l="1"/>
  <c r="M54" i="11" l="1"/>
  <c r="M129" i="11" s="1"/>
  <c r="M32" i="11" l="1"/>
  <c r="M131" i="11" s="1"/>
  <c r="L65" i="11" l="1"/>
  <c r="L66" i="11"/>
  <c r="M17" i="11"/>
  <c r="M130" i="11" l="1"/>
  <c r="M13" i="11"/>
  <c r="K153" i="11"/>
  <c r="J153" i="11"/>
  <c r="I153" i="11"/>
  <c r="I152" i="11"/>
  <c r="K152" i="11"/>
  <c r="J152" i="11"/>
  <c r="K146" i="11" l="1"/>
  <c r="J146" i="11"/>
  <c r="J144" i="11"/>
  <c r="K144" i="11"/>
  <c r="I144" i="11"/>
  <c r="J139" i="11"/>
  <c r="K139" i="11"/>
  <c r="I139" i="11"/>
  <c r="J132" i="11"/>
  <c r="K132" i="11"/>
  <c r="I132" i="11"/>
  <c r="I126" i="11" l="1"/>
  <c r="K126" i="11"/>
  <c r="J126" i="11"/>
  <c r="L123" i="11" l="1"/>
  <c r="H123" i="11"/>
  <c r="L117" i="11"/>
  <c r="L118" i="11"/>
  <c r="H117" i="11"/>
  <c r="H118" i="11"/>
  <c r="Q123" i="11" l="1"/>
  <c r="P123" i="11"/>
  <c r="P118" i="11"/>
  <c r="Q118" i="11"/>
  <c r="Q117" i="11"/>
  <c r="P117" i="11"/>
  <c r="L103" i="11"/>
  <c r="H103" i="11"/>
  <c r="L100" i="11"/>
  <c r="H100" i="11"/>
  <c r="O77" i="11"/>
  <c r="M77" i="11"/>
  <c r="N77" i="11"/>
  <c r="J77" i="11"/>
  <c r="I77" i="11"/>
  <c r="L92" i="11"/>
  <c r="H92" i="11"/>
  <c r="L82" i="11"/>
  <c r="L81" i="11"/>
  <c r="H81" i="11"/>
  <c r="H153" i="11" s="1"/>
  <c r="H82" i="11"/>
  <c r="L58" i="11"/>
  <c r="Q81" i="11" l="1"/>
  <c r="P81" i="11"/>
  <c r="L153" i="11"/>
  <c r="P92" i="11"/>
  <c r="Q92" i="11"/>
  <c r="Q103" i="11"/>
  <c r="P103" i="11"/>
  <c r="P82" i="11"/>
  <c r="Q82" i="11"/>
  <c r="P100" i="11"/>
  <c r="Q100" i="11"/>
  <c r="L37" i="11"/>
  <c r="L38" i="11"/>
  <c r="H37" i="11"/>
  <c r="L35" i="11"/>
  <c r="H35" i="11"/>
  <c r="Q35" i="11" l="1"/>
  <c r="P35" i="11"/>
  <c r="Q153" i="11"/>
  <c r="P153" i="11"/>
  <c r="Q37" i="11"/>
  <c r="P37" i="11"/>
  <c r="L31" i="11"/>
  <c r="H31" i="11"/>
  <c r="L21" i="11"/>
  <c r="H21" i="11"/>
  <c r="L19" i="11"/>
  <c r="H19" i="11"/>
  <c r="K13" i="11"/>
  <c r="J13" i="11"/>
  <c r="L26" i="11"/>
  <c r="H26" i="11"/>
  <c r="L24" i="11"/>
  <c r="H24" i="11"/>
  <c r="Q31" i="11" l="1"/>
  <c r="P31" i="11"/>
  <c r="Q24" i="11"/>
  <c r="P24" i="11"/>
  <c r="Q21" i="11"/>
  <c r="P21" i="11"/>
  <c r="P26" i="11"/>
  <c r="Q26" i="11"/>
  <c r="Q19" i="11"/>
  <c r="P19" i="11"/>
  <c r="N154" i="11"/>
  <c r="K151" i="11"/>
  <c r="J151" i="11"/>
  <c r="I151" i="11"/>
  <c r="K150" i="11"/>
  <c r="J150" i="11"/>
  <c r="I150" i="11"/>
  <c r="K149" i="11"/>
  <c r="J149" i="11"/>
  <c r="I149" i="11"/>
  <c r="K148" i="11"/>
  <c r="J148" i="11"/>
  <c r="I148" i="11"/>
  <c r="K147" i="11"/>
  <c r="J147" i="11"/>
  <c r="I147" i="11"/>
  <c r="K145" i="11"/>
  <c r="J145" i="11"/>
  <c r="J143" i="11"/>
  <c r="H143" i="11"/>
  <c r="K142" i="11"/>
  <c r="J142" i="11"/>
  <c r="I142" i="11"/>
  <c r="K141" i="11"/>
  <c r="J141" i="11"/>
  <c r="I141" i="11"/>
  <c r="K140" i="11"/>
  <c r="J140" i="11"/>
  <c r="I140" i="11"/>
  <c r="K138" i="11"/>
  <c r="J138" i="11"/>
  <c r="I138" i="11"/>
  <c r="K137" i="11"/>
  <c r="J137" i="11"/>
  <c r="I137" i="11"/>
  <c r="K136" i="11"/>
  <c r="J136" i="11"/>
  <c r="I136" i="11"/>
  <c r="I135" i="11"/>
  <c r="K134" i="11"/>
  <c r="J134" i="11"/>
  <c r="I134" i="11"/>
  <c r="K133" i="11"/>
  <c r="J133" i="11"/>
  <c r="K130" i="11"/>
  <c r="J130" i="11"/>
  <c r="K129" i="11"/>
  <c r="J129" i="11"/>
  <c r="K128" i="11"/>
  <c r="J128" i="11"/>
  <c r="K127" i="11"/>
  <c r="J127" i="11"/>
  <c r="I127" i="11"/>
  <c r="I125" i="11"/>
  <c r="L122" i="11"/>
  <c r="H122" i="11"/>
  <c r="H151" i="11" s="1"/>
  <c r="L121" i="11"/>
  <c r="H121" i="11"/>
  <c r="H150" i="11" s="1"/>
  <c r="L120" i="11"/>
  <c r="H120" i="11"/>
  <c r="H144" i="11" s="1"/>
  <c r="L119" i="11"/>
  <c r="K112" i="11"/>
  <c r="J112" i="11"/>
  <c r="I112" i="11"/>
  <c r="L116" i="11"/>
  <c r="H116" i="11"/>
  <c r="L115" i="11"/>
  <c r="H115" i="11"/>
  <c r="L114" i="11"/>
  <c r="H114" i="11"/>
  <c r="N112" i="11"/>
  <c r="M112" i="11"/>
  <c r="L111" i="11"/>
  <c r="H111" i="11"/>
  <c r="L110" i="11"/>
  <c r="H110" i="11"/>
  <c r="L109" i="11"/>
  <c r="J109" i="11"/>
  <c r="H109" i="11" s="1"/>
  <c r="O108" i="11"/>
  <c r="O107" i="11" s="1"/>
  <c r="N108" i="11"/>
  <c r="N107" i="11" s="1"/>
  <c r="M108" i="11"/>
  <c r="M107" i="11" s="1"/>
  <c r="K108" i="11"/>
  <c r="K107" i="11" s="1"/>
  <c r="I108" i="11"/>
  <c r="I107" i="11" s="1"/>
  <c r="L106" i="11"/>
  <c r="H106" i="11"/>
  <c r="H105" i="11"/>
  <c r="L104" i="11"/>
  <c r="L152" i="11" s="1"/>
  <c r="H104" i="11"/>
  <c r="H152" i="11" s="1"/>
  <c r="L102" i="11"/>
  <c r="H102" i="11"/>
  <c r="L101" i="11"/>
  <c r="H101" i="11"/>
  <c r="H134" i="11" s="1"/>
  <c r="L99" i="11"/>
  <c r="H99" i="11"/>
  <c r="L98" i="11"/>
  <c r="H98" i="11"/>
  <c r="L97" i="11"/>
  <c r="H97" i="11"/>
  <c r="L96" i="11"/>
  <c r="H96" i="11"/>
  <c r="L95" i="11"/>
  <c r="H95" i="11"/>
  <c r="N94" i="11"/>
  <c r="N93" i="11" s="1"/>
  <c r="M94" i="11"/>
  <c r="M93" i="11" s="1"/>
  <c r="K94" i="11"/>
  <c r="K93" i="11" s="1"/>
  <c r="J94" i="11"/>
  <c r="I94" i="11"/>
  <c r="I93" i="11" s="1"/>
  <c r="J93" i="11"/>
  <c r="L91" i="11"/>
  <c r="H91" i="11"/>
  <c r="L90" i="11"/>
  <c r="H90" i="11"/>
  <c r="L89" i="11"/>
  <c r="I145" i="11"/>
  <c r="L88" i="11"/>
  <c r="H88" i="11"/>
  <c r="L87" i="11"/>
  <c r="H87" i="11"/>
  <c r="L86" i="11"/>
  <c r="H86" i="11"/>
  <c r="L85" i="11"/>
  <c r="H85" i="11"/>
  <c r="L84" i="11"/>
  <c r="H84" i="11"/>
  <c r="L83" i="11"/>
  <c r="H83" i="11"/>
  <c r="H127" i="11" s="1"/>
  <c r="L80" i="11"/>
  <c r="L79" i="11"/>
  <c r="H79" i="11"/>
  <c r="L78" i="11"/>
  <c r="H78" i="11"/>
  <c r="H147" i="11" s="1"/>
  <c r="N76" i="11"/>
  <c r="M76" i="11"/>
  <c r="L75" i="11"/>
  <c r="H75" i="11"/>
  <c r="L74" i="11"/>
  <c r="H74" i="11"/>
  <c r="L73" i="11"/>
  <c r="H73" i="11"/>
  <c r="L72" i="11"/>
  <c r="H72" i="11"/>
  <c r="L71" i="11"/>
  <c r="H71" i="11"/>
  <c r="L70" i="11"/>
  <c r="H70" i="11"/>
  <c r="M69" i="11"/>
  <c r="M68" i="11" s="1"/>
  <c r="I69" i="11"/>
  <c r="I68" i="11" s="1"/>
  <c r="L67" i="11"/>
  <c r="H67" i="11"/>
  <c r="H66" i="11"/>
  <c r="H65" i="11"/>
  <c r="L64" i="11"/>
  <c r="H64" i="11"/>
  <c r="L63" i="11"/>
  <c r="H63" i="11"/>
  <c r="L62" i="11"/>
  <c r="H62" i="11"/>
  <c r="L61" i="11"/>
  <c r="H61" i="11"/>
  <c r="O60" i="11"/>
  <c r="O59" i="11" s="1"/>
  <c r="N60" i="11"/>
  <c r="N59" i="11" s="1"/>
  <c r="M60" i="11"/>
  <c r="M59" i="11" s="1"/>
  <c r="K60" i="11"/>
  <c r="K59" i="11" s="1"/>
  <c r="J60" i="11"/>
  <c r="J59" i="11" s="1"/>
  <c r="I60" i="11"/>
  <c r="I59" i="11" s="1"/>
  <c r="H58" i="11"/>
  <c r="O57" i="11"/>
  <c r="O56" i="11" s="1"/>
  <c r="N57" i="11"/>
  <c r="N56" i="11" s="1"/>
  <c r="M57" i="11"/>
  <c r="M56" i="11" s="1"/>
  <c r="K57" i="11"/>
  <c r="K56" i="11" s="1"/>
  <c r="J57" i="11"/>
  <c r="J56" i="11" s="1"/>
  <c r="I57" i="11"/>
  <c r="I56" i="11" s="1"/>
  <c r="L55" i="11"/>
  <c r="I55" i="11"/>
  <c r="I128" i="11" s="1"/>
  <c r="L54" i="11"/>
  <c r="L53" i="11"/>
  <c r="H53" i="11"/>
  <c r="L52" i="11"/>
  <c r="H52" i="11"/>
  <c r="L51" i="11"/>
  <c r="H51" i="11"/>
  <c r="L50" i="11"/>
  <c r="H50" i="11"/>
  <c r="L49" i="11"/>
  <c r="H49" i="11"/>
  <c r="L48" i="11"/>
  <c r="H48" i="11"/>
  <c r="L47" i="11"/>
  <c r="H47" i="11"/>
  <c r="L46" i="11"/>
  <c r="H46" i="11"/>
  <c r="L45" i="11"/>
  <c r="H45" i="11"/>
  <c r="L44" i="11"/>
  <c r="H44" i="11"/>
  <c r="O43" i="11"/>
  <c r="O42" i="11" s="1"/>
  <c r="N43" i="11"/>
  <c r="N42" i="11" s="1"/>
  <c r="M43" i="11"/>
  <c r="M42" i="11" s="1"/>
  <c r="K43" i="11"/>
  <c r="K42" i="11" s="1"/>
  <c r="J43" i="11"/>
  <c r="J42" i="11" s="1"/>
  <c r="L41" i="11"/>
  <c r="H41" i="11"/>
  <c r="L40" i="11"/>
  <c r="H40" i="11"/>
  <c r="L39" i="11"/>
  <c r="H39" i="11"/>
  <c r="H125" i="11" s="1"/>
  <c r="H38" i="11"/>
  <c r="L36" i="11"/>
  <c r="K36" i="11"/>
  <c r="K131" i="11" s="1"/>
  <c r="J36" i="11"/>
  <c r="J131" i="11" s="1"/>
  <c r="L34" i="11"/>
  <c r="H34" i="11"/>
  <c r="L33" i="11"/>
  <c r="H33" i="11"/>
  <c r="H135" i="11" s="1"/>
  <c r="L32" i="11"/>
  <c r="I32" i="11"/>
  <c r="L30" i="11"/>
  <c r="H30" i="11"/>
  <c r="L29" i="11"/>
  <c r="H29" i="11"/>
  <c r="O28" i="11"/>
  <c r="O27" i="11" s="1"/>
  <c r="N28" i="11"/>
  <c r="N27" i="11" s="1"/>
  <c r="M28" i="11"/>
  <c r="M27" i="11" s="1"/>
  <c r="K28" i="11"/>
  <c r="K27" i="11" s="1"/>
  <c r="L25" i="11"/>
  <c r="H25" i="11"/>
  <c r="L23" i="11"/>
  <c r="H23" i="11"/>
  <c r="H141" i="11" s="1"/>
  <c r="L22" i="11"/>
  <c r="I133" i="11"/>
  <c r="L20" i="11"/>
  <c r="H20" i="11"/>
  <c r="L18" i="11"/>
  <c r="I18" i="11"/>
  <c r="M154" i="11"/>
  <c r="H17" i="11"/>
  <c r="L16" i="11"/>
  <c r="H16" i="11"/>
  <c r="L15" i="11"/>
  <c r="H15" i="11"/>
  <c r="O14" i="11"/>
  <c r="L14" i="11"/>
  <c r="I130" i="11"/>
  <c r="H14" i="11"/>
  <c r="N12" i="11"/>
  <c r="K12" i="11"/>
  <c r="J12" i="11"/>
  <c r="P152" i="11" l="1"/>
  <c r="Q152" i="11"/>
  <c r="Q29" i="11"/>
  <c r="P29" i="11"/>
  <c r="P34" i="11"/>
  <c r="Q34" i="11"/>
  <c r="L140" i="11"/>
  <c r="Q40" i="11"/>
  <c r="P40" i="11"/>
  <c r="Q45" i="11"/>
  <c r="P45" i="11"/>
  <c r="L128" i="11"/>
  <c r="Q49" i="11"/>
  <c r="P49" i="11"/>
  <c r="Q53" i="11"/>
  <c r="P53" i="11"/>
  <c r="P62" i="11"/>
  <c r="Q62" i="11"/>
  <c r="Q64" i="11"/>
  <c r="P64" i="11"/>
  <c r="P70" i="11"/>
  <c r="Q70" i="11"/>
  <c r="P74" i="11"/>
  <c r="Q74" i="11"/>
  <c r="Q143" i="11"/>
  <c r="P143" i="11"/>
  <c r="Q65" i="11"/>
  <c r="P65" i="11"/>
  <c r="L126" i="11"/>
  <c r="P86" i="11"/>
  <c r="Q86" i="11"/>
  <c r="P90" i="11"/>
  <c r="Q90" i="11"/>
  <c r="P98" i="11"/>
  <c r="Q98" i="11"/>
  <c r="Q101" i="11"/>
  <c r="P101" i="11"/>
  <c r="L134" i="11"/>
  <c r="P110" i="11"/>
  <c r="Q110" i="11"/>
  <c r="Q115" i="11"/>
  <c r="P115" i="11"/>
  <c r="L149" i="11"/>
  <c r="P120" i="11"/>
  <c r="Q120" i="11"/>
  <c r="L144" i="11"/>
  <c r="P122" i="11"/>
  <c r="Q122" i="11"/>
  <c r="L151" i="11"/>
  <c r="O130" i="11"/>
  <c r="O13" i="11"/>
  <c r="Q16" i="11"/>
  <c r="P16" i="11"/>
  <c r="P18" i="11"/>
  <c r="L129" i="11"/>
  <c r="Q22" i="11"/>
  <c r="L133" i="11"/>
  <c r="Q25" i="11"/>
  <c r="P25" i="11"/>
  <c r="P30" i="11"/>
  <c r="Q30" i="11"/>
  <c r="L131" i="11"/>
  <c r="Q33" i="11"/>
  <c r="P33" i="11"/>
  <c r="L135" i="11"/>
  <c r="Q39" i="11"/>
  <c r="P39" i="11"/>
  <c r="L125" i="11"/>
  <c r="Q41" i="11"/>
  <c r="P41" i="11"/>
  <c r="L132" i="11"/>
  <c r="Q44" i="11"/>
  <c r="P44" i="11"/>
  <c r="P46" i="11"/>
  <c r="Q46" i="11"/>
  <c r="Q48" i="11"/>
  <c r="P48" i="11"/>
  <c r="P50" i="11"/>
  <c r="Q50" i="11"/>
  <c r="Q52" i="11"/>
  <c r="P52" i="11"/>
  <c r="H57" i="11"/>
  <c r="H56" i="11" s="1"/>
  <c r="Q58" i="11"/>
  <c r="P58" i="11"/>
  <c r="Q61" i="11"/>
  <c r="P61" i="11"/>
  <c r="L137" i="11"/>
  <c r="Q63" i="11"/>
  <c r="P63" i="11"/>
  <c r="L136" i="11"/>
  <c r="Q66" i="11"/>
  <c r="P66" i="11"/>
  <c r="Q71" i="11"/>
  <c r="P71" i="11"/>
  <c r="L139" i="11"/>
  <c r="Q73" i="11"/>
  <c r="P73" i="11"/>
  <c r="Q75" i="11"/>
  <c r="P75" i="11"/>
  <c r="P78" i="11"/>
  <c r="Q78" i="11"/>
  <c r="L147" i="11"/>
  <c r="Q105" i="11"/>
  <c r="P105" i="11"/>
  <c r="H148" i="11"/>
  <c r="I154" i="11"/>
  <c r="Q15" i="11"/>
  <c r="P15" i="11"/>
  <c r="Q20" i="11"/>
  <c r="P20" i="11"/>
  <c r="Q23" i="11"/>
  <c r="P23" i="11"/>
  <c r="L141" i="11"/>
  <c r="P38" i="11"/>
  <c r="Q38" i="11"/>
  <c r="Q47" i="11"/>
  <c r="P47" i="11"/>
  <c r="L138" i="11"/>
  <c r="Q51" i="11"/>
  <c r="P51" i="11"/>
  <c r="Q67" i="11"/>
  <c r="P67" i="11"/>
  <c r="Q72" i="11"/>
  <c r="P72" i="11"/>
  <c r="L142" i="11"/>
  <c r="Q79" i="11"/>
  <c r="P79" i="11"/>
  <c r="P106" i="11"/>
  <c r="Q106" i="11"/>
  <c r="J154" i="11"/>
  <c r="Q14" i="11"/>
  <c r="P14" i="11"/>
  <c r="I129" i="11"/>
  <c r="I13" i="11"/>
  <c r="P54" i="11"/>
  <c r="P84" i="11"/>
  <c r="Q84" i="11"/>
  <c r="P88" i="11"/>
  <c r="Q88" i="11"/>
  <c r="P96" i="11"/>
  <c r="Q96" i="11"/>
  <c r="P104" i="11"/>
  <c r="Q104" i="11"/>
  <c r="K154" i="11"/>
  <c r="I27" i="11"/>
  <c r="I28" i="11"/>
  <c r="P36" i="11"/>
  <c r="Q83" i="11"/>
  <c r="P83" i="11"/>
  <c r="L127" i="11"/>
  <c r="Q85" i="11"/>
  <c r="P85" i="11"/>
  <c r="Q87" i="11"/>
  <c r="P87" i="11"/>
  <c r="L145" i="11"/>
  <c r="Q91" i="11"/>
  <c r="P91" i="11"/>
  <c r="Q95" i="11"/>
  <c r="P95" i="11"/>
  <c r="Q97" i="11"/>
  <c r="P97" i="11"/>
  <c r="Q99" i="11"/>
  <c r="P99" i="11"/>
  <c r="P102" i="11"/>
  <c r="Q102" i="11"/>
  <c r="Q109" i="11"/>
  <c r="P109" i="11"/>
  <c r="Q111" i="11"/>
  <c r="P111" i="11"/>
  <c r="P114" i="11"/>
  <c r="Q114" i="11"/>
  <c r="L148" i="11"/>
  <c r="L113" i="11"/>
  <c r="P116" i="11"/>
  <c r="Q116" i="11"/>
  <c r="Q119" i="11"/>
  <c r="P119" i="11"/>
  <c r="Q121" i="11"/>
  <c r="P121" i="11"/>
  <c r="L150" i="11"/>
  <c r="H132" i="11"/>
  <c r="H139" i="11"/>
  <c r="L77" i="11"/>
  <c r="H32" i="11"/>
  <c r="P32" i="11" s="1"/>
  <c r="H142" i="11"/>
  <c r="O76" i="11"/>
  <c r="H22" i="11"/>
  <c r="H133" i="11" s="1"/>
  <c r="I43" i="11"/>
  <c r="I42" i="11" s="1"/>
  <c r="H89" i="11"/>
  <c r="H145" i="11" s="1"/>
  <c r="M12" i="11"/>
  <c r="M124" i="11" s="1"/>
  <c r="H54" i="11"/>
  <c r="Q54" i="11" s="1"/>
  <c r="H55" i="11"/>
  <c r="H128" i="11" s="1"/>
  <c r="H136" i="11"/>
  <c r="L94" i="11"/>
  <c r="I76" i="11"/>
  <c r="L112" i="11"/>
  <c r="J76" i="11"/>
  <c r="L108" i="11"/>
  <c r="K77" i="11"/>
  <c r="K76" i="11" s="1"/>
  <c r="K124" i="11" s="1"/>
  <c r="H130" i="11"/>
  <c r="H138" i="11"/>
  <c r="H60" i="11"/>
  <c r="H59" i="11" s="1"/>
  <c r="H69" i="11"/>
  <c r="H68" i="11" s="1"/>
  <c r="H80" i="11"/>
  <c r="H126" i="11" s="1"/>
  <c r="H94" i="11"/>
  <c r="H93" i="11" s="1"/>
  <c r="H140" i="11"/>
  <c r="H18" i="11"/>
  <c r="Q18" i="11" s="1"/>
  <c r="J28" i="11"/>
  <c r="J27" i="11" s="1"/>
  <c r="H36" i="11"/>
  <c r="Q36" i="11" s="1"/>
  <c r="H119" i="11"/>
  <c r="H113" i="11" s="1"/>
  <c r="N124" i="11"/>
  <c r="H108" i="11"/>
  <c r="H107" i="11" s="1"/>
  <c r="H137" i="11"/>
  <c r="H149" i="11"/>
  <c r="I12" i="11"/>
  <c r="L17" i="11"/>
  <c r="I131" i="11"/>
  <c r="O94" i="11"/>
  <c r="O93" i="11" s="1"/>
  <c r="J108" i="11"/>
  <c r="J107" i="11" s="1"/>
  <c r="O12" i="11"/>
  <c r="L57" i="11"/>
  <c r="L60" i="11"/>
  <c r="L28" i="11"/>
  <c r="L69" i="11"/>
  <c r="L43" i="11"/>
  <c r="Q17" i="11" l="1"/>
  <c r="P17" i="11"/>
  <c r="Q55" i="11"/>
  <c r="L130" i="11"/>
  <c r="P142" i="11"/>
  <c r="Q142" i="11"/>
  <c r="Q125" i="11"/>
  <c r="P125" i="11"/>
  <c r="Q144" i="11"/>
  <c r="P144" i="11"/>
  <c r="Q128" i="11"/>
  <c r="P128" i="11"/>
  <c r="Q32" i="11"/>
  <c r="Q139" i="11"/>
  <c r="P139" i="11"/>
  <c r="Q137" i="11"/>
  <c r="P137" i="11"/>
  <c r="P132" i="11"/>
  <c r="Q132" i="11"/>
  <c r="P22" i="11"/>
  <c r="Q151" i="11"/>
  <c r="P151" i="11"/>
  <c r="P126" i="11"/>
  <c r="Q126" i="11"/>
  <c r="P140" i="11"/>
  <c r="Q140" i="11"/>
  <c r="Q60" i="11"/>
  <c r="P60" i="11"/>
  <c r="L107" i="11"/>
  <c r="P108" i="11"/>
  <c r="Q108" i="11"/>
  <c r="L93" i="11"/>
  <c r="P94" i="11"/>
  <c r="Q94" i="11"/>
  <c r="P89" i="11"/>
  <c r="Q141" i="11"/>
  <c r="P141" i="11"/>
  <c r="Q147" i="11"/>
  <c r="P147" i="11"/>
  <c r="P136" i="11"/>
  <c r="Q136" i="11"/>
  <c r="Q129" i="11"/>
  <c r="Q80" i="11"/>
  <c r="Q69" i="11"/>
  <c r="P69" i="11"/>
  <c r="P150" i="11"/>
  <c r="Q150" i="11"/>
  <c r="P148" i="11"/>
  <c r="Q148" i="11"/>
  <c r="Q127" i="11"/>
  <c r="P127" i="11"/>
  <c r="P134" i="11"/>
  <c r="Q134" i="11"/>
  <c r="Q145" i="11"/>
  <c r="P145" i="11"/>
  <c r="H13" i="11"/>
  <c r="P43" i="11"/>
  <c r="Q57" i="11"/>
  <c r="P57" i="11"/>
  <c r="Q113" i="11"/>
  <c r="P113" i="11"/>
  <c r="Q89" i="11"/>
  <c r="P55" i="11"/>
  <c r="L13" i="11"/>
  <c r="Q13" i="11" s="1"/>
  <c r="P138" i="11"/>
  <c r="Q138" i="11"/>
  <c r="Q135" i="11"/>
  <c r="P135" i="11"/>
  <c r="Q133" i="11"/>
  <c r="P133" i="11"/>
  <c r="Q149" i="11"/>
  <c r="P149" i="11"/>
  <c r="P80" i="11"/>
  <c r="H77" i="11"/>
  <c r="H76" i="11" s="1"/>
  <c r="H43" i="11"/>
  <c r="H42" i="11" s="1"/>
  <c r="I124" i="11"/>
  <c r="J124" i="11"/>
  <c r="H12" i="11"/>
  <c r="H112" i="11"/>
  <c r="P112" i="11" s="1"/>
  <c r="H154" i="11"/>
  <c r="H131" i="11"/>
  <c r="Q131" i="11" s="1"/>
  <c r="H28" i="11"/>
  <c r="H27" i="11" s="1"/>
  <c r="O154" i="11"/>
  <c r="O112" i="11"/>
  <c r="O124" i="11" s="1"/>
  <c r="H129" i="11"/>
  <c r="P129" i="11" s="1"/>
  <c r="L12" i="11"/>
  <c r="L59" i="11"/>
  <c r="L56" i="11"/>
  <c r="H146" i="11"/>
  <c r="L76" i="11"/>
  <c r="L27" i="11"/>
  <c r="L68" i="11"/>
  <c r="L42" i="11"/>
  <c r="Q93" i="11" l="1"/>
  <c r="P93" i="11"/>
  <c r="P130" i="11"/>
  <c r="Q130" i="11"/>
  <c r="P42" i="11"/>
  <c r="Q42" i="11"/>
  <c r="P146" i="11"/>
  <c r="Q146" i="11"/>
  <c r="Q28" i="11"/>
  <c r="P131" i="11"/>
  <c r="Q68" i="11"/>
  <c r="P68" i="11"/>
  <c r="Q56" i="11"/>
  <c r="P56" i="11"/>
  <c r="Q43" i="11"/>
  <c r="P77" i="11"/>
  <c r="Q112" i="11"/>
  <c r="P76" i="11"/>
  <c r="Q76" i="11"/>
  <c r="P28" i="11"/>
  <c r="Q27" i="11"/>
  <c r="P27" i="11"/>
  <c r="Q59" i="11"/>
  <c r="P59" i="11"/>
  <c r="Q77" i="11"/>
  <c r="Q107" i="11"/>
  <c r="P107" i="11"/>
  <c r="L154" i="11"/>
  <c r="P13" i="11"/>
  <c r="H124" i="11"/>
  <c r="L124" i="11"/>
  <c r="Q12" i="11"/>
  <c r="P12" i="11"/>
  <c r="P154" i="11" l="1"/>
  <c r="Q154" i="11"/>
  <c r="Q124" i="11"/>
  <c r="P124" i="11"/>
</calcChain>
</file>

<file path=xl/sharedStrings.xml><?xml version="1.0" encoding="utf-8"?>
<sst xmlns="http://schemas.openxmlformats.org/spreadsheetml/2006/main" count="649" uniqueCount="317">
  <si>
    <t>до рішення Чорноморської міської ради</t>
  </si>
  <si>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</si>
  <si>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</si>
  <si>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</si>
  <si>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</si>
  <si>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</si>
  <si>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міської програми</t>
  </si>
  <si>
    <t>Дата і номер документа, яким затверджено міську програму</t>
  </si>
  <si>
    <t xml:space="preserve">%  виконання </t>
  </si>
  <si>
    <t>Код регіональної програми</t>
  </si>
  <si>
    <t>Загальний фонд</t>
  </si>
  <si>
    <t>Спеціальний фонд</t>
  </si>
  <si>
    <t>відхилення, грн</t>
  </si>
  <si>
    <t>усього</t>
  </si>
  <si>
    <t>у тому числі бюджет розвитку</t>
  </si>
  <si>
    <t>0200000</t>
  </si>
  <si>
    <t>Виконавчий комітет Чорноморської міської ради  Одеського району Одеської області</t>
  </si>
  <si>
    <t>0210000</t>
  </si>
  <si>
    <t>0212010</t>
  </si>
  <si>
    <t>2010</t>
  </si>
  <si>
    <t>0731</t>
  </si>
  <si>
    <t>Багатопрофільна стаціонарна медична допомога населенню</t>
  </si>
  <si>
    <t>Міська програма "Здоров’я населення Чорноморської  міської територіальної громади на 2021 - 2025 роки"</t>
  </si>
  <si>
    <t>24.12.2020р.
№ 17-VIII 
(зі змінами)</t>
  </si>
  <si>
    <t>0212100</t>
  </si>
  <si>
    <t>2100</t>
  </si>
  <si>
    <t>0722</t>
  </si>
  <si>
    <t>Стоматологічна допомога населенню</t>
  </si>
  <si>
    <t>0212111</t>
  </si>
  <si>
    <t>0726</t>
  </si>
  <si>
    <t>Первинна медична допомога населенню, що надається центрами первинної медичної (медико-санітарної) допомоги</t>
  </si>
  <si>
    <t>0212152</t>
  </si>
  <si>
    <t>2152</t>
  </si>
  <si>
    <t>0763</t>
  </si>
  <si>
    <t>Інші програми та заходи у сфері охорони здоров’я</t>
  </si>
  <si>
    <t>0213242</t>
  </si>
  <si>
    <t>3242</t>
  </si>
  <si>
    <t>1090</t>
  </si>
  <si>
    <t>Інші заходи у сфері соціального захисту і соціального забезпечення</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</si>
  <si>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</si>
  <si>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24.12.2020р.
№ 16-VIII  
(зі змінами)</t>
  </si>
  <si>
    <t>0217640</t>
  </si>
  <si>
    <t>7640</t>
  </si>
  <si>
    <t>0470</t>
  </si>
  <si>
    <t>Заходи з енергозбереження</t>
  </si>
  <si>
    <t>0218220</t>
  </si>
  <si>
    <t>0380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</si>
  <si>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</si>
  <si>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</si>
  <si>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</si>
  <si>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0218230</t>
  </si>
  <si>
    <t>8230</t>
  </si>
  <si>
    <t>Інші заходи громадського порядку та безпеки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</si>
  <si>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</si>
  <si>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20.12.2022р. 
№ 279-VIII 
(зі змінами)</t>
  </si>
  <si>
    <t>0218240</t>
  </si>
  <si>
    <t>8240</t>
  </si>
  <si>
    <t>Заходи та роботи з територіальної оборони</t>
  </si>
  <si>
    <t>22.12.2023р. 
№ 516-VIII</t>
  </si>
  <si>
    <t>0600000</t>
  </si>
  <si>
    <t>Управління освіти Чорноморської міської ради  Одеського району Одеської області</t>
  </si>
  <si>
    <t>0610000</t>
  </si>
  <si>
    <t>0611010</t>
  </si>
  <si>
    <t>1010</t>
  </si>
  <si>
    <t>0910</t>
  </si>
  <si>
    <t>Надання дошкільної освіти</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</si>
  <si>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</si>
  <si>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(зі змінами)</t>
  </si>
  <si>
    <t>Міська цільова програма розвитку освіти міста Чорноморська на 2021-2025 роки</t>
  </si>
  <si>
    <t xml:space="preserve"> 30.03.2021р.
№ 25-VIII 
(зі змінами)</t>
  </si>
  <si>
    <t>0611021</t>
  </si>
  <si>
    <t>1021</t>
  </si>
  <si>
    <t>0921</t>
  </si>
  <si>
    <t>Надання загальної середньої освіти закладами загальної середньої освіти</t>
  </si>
  <si>
    <t>Міська цільова програма підтримки молодих педагогічних кадрів Чорноморської міської територіальної громади на 2022 - 2025 роки</t>
  </si>
  <si>
    <t>04.02.2022р.
№ 172-VIII</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</si>
  <si>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</si>
  <si>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12.07.2022р.
№222 
(зі змінами)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</si>
  <si>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</si>
  <si>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</si>
  <si>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</si>
  <si>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</si>
  <si>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0613140</t>
  </si>
  <si>
    <t>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</si>
  <si>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</si>
  <si>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</si>
  <si>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Міська комплексна програма відпочинку та оздоровлення дітей на 2022-2025 роки</t>
  </si>
  <si>
    <t>04.02.2022р. 
№ 175-VIII 
(зі змінами)</t>
  </si>
  <si>
    <t>0613242</t>
  </si>
  <si>
    <t xml:space="preserve">Інші заходи у сфері соціального захисту і соціального забезпечення </t>
  </si>
  <si>
    <t>Міська програма соціального захисту ветеранів педагогічної праці</t>
  </si>
  <si>
    <t>09.01.2006р. 
№ 511-IV 
(зі змінами)</t>
  </si>
  <si>
    <t>0618110</t>
  </si>
  <si>
    <t>0320</t>
  </si>
  <si>
    <t>Заходи із запобігання та ліквідації надзвичайних ситуацій та наслідків стихійного лиха</t>
  </si>
  <si>
    <t>Міська цільова соціальна програма розвитку цивільного захисту Чорноморської міської територіальної громади на 2021-2025 роки</t>
  </si>
  <si>
    <t>30.03.2021р. 
№ 27-VIII 
(зі змінами)</t>
  </si>
  <si>
    <t>0800000</t>
  </si>
  <si>
    <t>Управління соціальної політики Чорноморської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</si>
  <si>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</si>
  <si>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</si>
  <si>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</si>
  <si>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</si>
  <si>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</si>
  <si>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 xml:space="preserve"> 24.12.2020р.
№ 15-VIII </t>
  </si>
  <si>
    <t>0813032</t>
  </si>
  <si>
    <t>3032</t>
  </si>
  <si>
    <t>Надання пільг окремим категоріям громадян з оплати послуг зв'язку</t>
  </si>
  <si>
    <t>0813121</t>
  </si>
  <si>
    <t>3121</t>
  </si>
  <si>
    <t xml:space="preserve">Утримання та забезпечення діяльності центрів соціальних служб </t>
  </si>
  <si>
    <t xml:space="preserve">Міська цільова програма "Молодь Чорноморська" на 2022-2025 роки </t>
  </si>
  <si>
    <t>04.02.2022р. 
№ 181-VIII
(зі змінами)</t>
  </si>
  <si>
    <t xml:space="preserve"> 24.12.2020р. 
№ 16-VIII 
(зі змінами)</t>
  </si>
  <si>
    <t>0813123</t>
  </si>
  <si>
    <t>3123</t>
  </si>
  <si>
    <t>Заходи державної політики з питань сім'ї</t>
  </si>
  <si>
    <t xml:space="preserve"> 24.12.2020р.
№ 16-VIII 
(зі змінами)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</si>
  <si>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</si>
  <si>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</si>
  <si>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</si>
  <si>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</si>
  <si>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</si>
  <si>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</si>
  <si>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</si>
  <si>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</si>
  <si>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</si>
  <si>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</si>
  <si>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0813230</t>
  </si>
  <si>
    <t>3230</t>
  </si>
  <si>
    <t>1070</t>
  </si>
  <si>
    <t>Видатки, пов'язані з наданням підтримки внутрішньо переміщеним та/або евакуйованим особам у зв'язку із введенням воєнного стану</t>
  </si>
  <si>
    <t>0813242</t>
  </si>
  <si>
    <t>24.12.2020р.
№ 15-VIII 
(зі змінами)</t>
  </si>
  <si>
    <t>0900000</t>
  </si>
  <si>
    <t/>
  </si>
  <si>
    <t>Служба у справах дітей Чорноморської мiської ради Одеського району Одеської областi</t>
  </si>
  <si>
    <t>0910000</t>
  </si>
  <si>
    <t>0913112</t>
  </si>
  <si>
    <t>3112</t>
  </si>
  <si>
    <t>Заходи державної політики з питань дітей та їх соціального захисту</t>
  </si>
  <si>
    <t>24.12.2020р.
№ 16-VIII 
(зі змінами)</t>
  </si>
  <si>
    <t>1000000</t>
  </si>
  <si>
    <t>Відділ культури Чорноморської міської ради Одеського району Одеської області</t>
  </si>
  <si>
    <t>1010000</t>
  </si>
  <si>
    <t>1010180</t>
  </si>
  <si>
    <t>0180</t>
  </si>
  <si>
    <t>0133</t>
  </si>
  <si>
    <t>Інша діяльність у сфері державного управління</t>
  </si>
  <si>
    <t>Міська цільова програма розвитку культури та мистецтва Чорноморської  міської  територіальної громади на  2022 – 2025 роки</t>
  </si>
  <si>
    <t>04.02.2022р. 
№ 180-VIIІ
(зі змінами)</t>
  </si>
  <si>
    <t>1011080</t>
  </si>
  <si>
    <t>1080</t>
  </si>
  <si>
    <t>0960</t>
  </si>
  <si>
    <t>Надання спеціалізованої освіти мистецькими школами</t>
  </si>
  <si>
    <t>1013140</t>
  </si>
  <si>
    <t>Міська цільова програма відпочинку та оздоровлення дітей на 2022-2025 роки</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</si>
  <si>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</si>
  <si>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</si>
  <si>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</si>
  <si>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</si>
  <si>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</si>
  <si>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</si>
  <si>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</si>
  <si>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</si>
  <si>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</si>
  <si>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</si>
  <si>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</si>
  <si>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</si>
  <si>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</si>
  <si>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</si>
  <si>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</si>
  <si>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1100000</t>
  </si>
  <si>
    <t>Відділ молоді та спорту Чорноморської міської ради Одеського району Одеської області</t>
  </si>
  <si>
    <t>1110000</t>
  </si>
  <si>
    <t>1110180</t>
  </si>
  <si>
    <t>Міська цільова програма "Молодь Чорноморська" на 2022-2025 роки</t>
  </si>
  <si>
    <t>Міська цільова програма розвитку фізичної культури і спорту на території Чорноморської міської територіальної громади на 2022-2025 роки</t>
  </si>
  <si>
    <t>04.02.2022р. 
№ 182-VIII
(зі змінами)</t>
  </si>
  <si>
    <t>1113133</t>
  </si>
  <si>
    <t>3133</t>
  </si>
  <si>
    <t>Інші заходи та заклади молодіжної політики</t>
  </si>
  <si>
    <t>1115011</t>
  </si>
  <si>
    <t>5011</t>
  </si>
  <si>
    <t>0810</t>
  </si>
  <si>
    <t>Проведення навчально-тренувальних зборів і змагань з олімпійських видів спорту</t>
  </si>
  <si>
    <t>1115012</t>
  </si>
  <si>
    <t>5012</t>
  </si>
  <si>
    <t>Проведення навчально-тренувальних зборів і змагань з неолімпійських видів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</si>
  <si>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</si>
  <si>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</si>
  <si>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</si>
  <si>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1200000</t>
  </si>
  <si>
    <t>Відділ комунального господарства та благоустрою Чорноморської міської ради  Одеського району Одеської області</t>
  </si>
  <si>
    <t>1210000</t>
  </si>
  <si>
    <t>1213210</t>
  </si>
  <si>
    <t>3210</t>
  </si>
  <si>
    <t>1050</t>
  </si>
  <si>
    <t>Організація та проведення громадських робіт</t>
  </si>
  <si>
    <t>Міська цільова програма зайнятості населення Чорноморської міської територіальної громади на 2024 - 2025 роки</t>
  </si>
  <si>
    <t>22.12.2023р.
№ 517-VIII</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</si>
  <si>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</si>
  <si>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</si>
  <si>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на 2023-2025 роки</t>
  </si>
  <si>
    <t>31.01.2023р. 
№ 295-VIII 
(зі змінами)</t>
  </si>
  <si>
    <t>Програма розвитку у сфері житлово-комунального господарства в межах території Чорноморської міської ради Одеської області на 2019-2024 роки</t>
  </si>
  <si>
    <t>19.12.2018 р. 
№ 371- VII
(зі змінами)</t>
  </si>
  <si>
    <t>1216015</t>
  </si>
  <si>
    <t>6015</t>
  </si>
  <si>
    <t>0620</t>
  </si>
  <si>
    <t>Забезпечення надійної та безперебійної експлуатації ліфтів</t>
  </si>
  <si>
    <t>Програма модернізації ліфтового господарства Чорноморської міської ради Одеського району Одеської області на 2019 - 2025 роки</t>
  </si>
  <si>
    <t>12.09.2019р. 
№ 485-VII
(зі змінами)</t>
  </si>
  <si>
    <t>1216017</t>
  </si>
  <si>
    <t>6017</t>
  </si>
  <si>
    <t>Інша діяльність, пов'язана з експлуатацією об'єктів житлово - комунального господарства</t>
  </si>
  <si>
    <t>1216030</t>
  </si>
  <si>
    <t>6030</t>
  </si>
  <si>
    <t>Організація благоустрою  населених пунктів</t>
  </si>
  <si>
    <t>1217461</t>
  </si>
  <si>
    <t>7461</t>
  </si>
  <si>
    <t>0456</t>
  </si>
  <si>
    <t>Утримання та розвиток автомобільних доріг та дорожньої інфраструктури за рахунок коштів місцевого бюджету</t>
  </si>
  <si>
    <t>1217691</t>
  </si>
  <si>
    <t>7691</t>
  </si>
  <si>
    <t>0490</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</si>
  <si>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</si>
  <si>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1217693</t>
  </si>
  <si>
    <t>7693</t>
  </si>
  <si>
    <t>Інші заходи, пов'язані в економічною діяльністю</t>
  </si>
  <si>
    <t>Міська цільова програма фінансової підтримки комунальних підприємств Чорноморської міської ради Одеського району Одеської області на 2024 рік.</t>
  </si>
  <si>
    <t>22.12.2023р. 
№ 515-VIII</t>
  </si>
  <si>
    <t xml:space="preserve">Міська цільова соціальна програма розвитку цивільного захисту Чорноморської міської територіальної громади на 2021-2025 роки </t>
  </si>
  <si>
    <t>1218240</t>
  </si>
  <si>
    <t>1500000</t>
  </si>
  <si>
    <t>Управління капітального будівництва Чорноморської міської ради Одеського району Одеської області</t>
  </si>
  <si>
    <t>1510000</t>
  </si>
  <si>
    <t>1512010</t>
  </si>
  <si>
    <t>1516013</t>
  </si>
  <si>
    <t>6013</t>
  </si>
  <si>
    <t>Забезпечення діяльності водопровідно-каналізаційного господарства</t>
  </si>
  <si>
    <t>1516015</t>
  </si>
  <si>
    <t>1516050</t>
  </si>
  <si>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</si>
  <si>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</si>
  <si>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1517310</t>
  </si>
  <si>
    <t>7310</t>
  </si>
  <si>
    <t>0443</t>
  </si>
  <si>
    <t>Будівництво об'єктів житлово-комунального господарства</t>
  </si>
  <si>
    <t>Реалізація інших заходів щодо соціально-економічного розвитку територій</t>
  </si>
  <si>
    <t>Міська програма співфінансування заходів, направлених на доведення багатоквартирних житлових будинків 13-го мікрорайону м. Чорноморська до стану, придатного для проживання, на 2021-2024 роки</t>
  </si>
  <si>
    <t>12.04.2021 
№ 55-VІII 
(зі змінами)</t>
  </si>
  <si>
    <t>1517370</t>
  </si>
  <si>
    <t>7370</t>
  </si>
  <si>
    <t>Міська програма ″Здоров’я населення Чорноморської  міської територіальної громади на 2021 - 2025 роки"</t>
  </si>
  <si>
    <t>3100000</t>
  </si>
  <si>
    <t>Управління комунальної  власності  та земельних відносин Чорноморської міської ради Одеського району Одеської області</t>
  </si>
  <si>
    <t>3110000</t>
  </si>
  <si>
    <t>3117350</t>
  </si>
  <si>
    <t>7350</t>
  </si>
  <si>
    <t>Розроблення схем планування та забудови територій (містобудівної документації)</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</si>
  <si>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</si>
  <si>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19.05.2023р.
№ 368-VIII</t>
  </si>
  <si>
    <t>3117693</t>
  </si>
  <si>
    <t>3118240</t>
  </si>
  <si>
    <t>3700000</t>
  </si>
  <si>
    <t>Фінансове управління Чорноморської міської ради Одеського району Одеської області</t>
  </si>
  <si>
    <t>3710000</t>
  </si>
  <si>
    <t>Інші субвенції з місцевого бюджету</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</si>
  <si>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2024 рік</t>
  </si>
  <si>
    <t>22.12.2023р.
№ 518-VIII</t>
  </si>
  <si>
    <t>Інша субвенція районному бюджету Одеського району</t>
  </si>
  <si>
    <t>Міська цільова програма фінансової підтримки діяльності  Одеської районної ради Одеської області на 2024 рік</t>
  </si>
  <si>
    <t>22.12.2023р.
№ 519-VIII</t>
  </si>
  <si>
    <t>Інша субвенція обласному бюджету Одеської області</t>
  </si>
  <si>
    <t>3719800</t>
  </si>
  <si>
    <t>9800</t>
  </si>
  <si>
    <t>Субвенція з місцевого бюджету державному бюджету на виконання програм соціально-економічного розвитку регіонів</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</si>
  <si>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2023 - 2024 роки</t>
  </si>
  <si>
    <t>05.10.2023р.
№ 449-VIII
(зі змінами)</t>
  </si>
  <si>
    <t>Міська цільова програма підтримки Територіального управління Державного бюро розслідувань, розташованого у місті Миколаєві, на 2024 рік</t>
  </si>
  <si>
    <t>02.02.2024р.
№ 546-VIII</t>
  </si>
  <si>
    <t>Міська цільова програма протидії злочинності на території Чорноморської міської територіальної громади на 2024  рік</t>
  </si>
  <si>
    <t>02.02.2024р.
№ 545-VIII</t>
  </si>
  <si>
    <t>УСЬОГО за розпорядниками</t>
  </si>
  <si>
    <t>09.01.2006р. 
№ 511-IV
(зі змінами)</t>
  </si>
  <si>
    <t>04.02.2022р. 
№ 172-VIII</t>
  </si>
  <si>
    <t>Міська цільова програма фінансової підтримки діяльності Одеської районної ради Одеської області на 2024 рік</t>
  </si>
  <si>
    <t>УСЬОГО ЗА ПРОГРАМАМИ</t>
  </si>
  <si>
    <t>Начальник фінансового управління</t>
  </si>
  <si>
    <t>Ольга ЯКОВЕНКО</t>
  </si>
  <si>
    <t>Додаток 7</t>
  </si>
  <si>
    <t>Затверджено розписом на звітний рік з урахуванням змін, грн</t>
  </si>
  <si>
    <t>Разом</t>
  </si>
  <si>
    <t>Виконано за звітний період, грн</t>
  </si>
  <si>
    <t>Міська цільова програма підтримки Сил територіальної оборони Збройних Сил України, військових частин Збройних Сил України, Національної гвардії України, інших військових формувань та посилення  заходів громадської безпеки в умовах воєнного стану на території Чорноморської міської  ради Одеського району Одеської області на 2024 рік</t>
  </si>
  <si>
    <t>Звіт про виконання Міських програм за  1  півріччя  2024  року</t>
  </si>
  <si>
    <t xml:space="preserve">Міська цільова програма підтримки Сил територіальної оборони Збройних Сил України, військових частин Збройних Сил України, Національної гвардії України, інших військових формувань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</si>
  <si>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22.12.2023р. 
№ 516-VIII
(зі змінами)</t>
  </si>
  <si>
    <t>0218340</t>
  </si>
  <si>
    <t>8340</t>
  </si>
  <si>
    <t>0540</t>
  </si>
  <si>
    <t>Природоохоронні заходи за рахунок цільових фондів</t>
  </si>
  <si>
    <r>
      <t xml:space="preserve">Міська цільова програма </t>
    </r>
    <r>
      <rPr>
        <sz val="14"/>
        <color theme="1"/>
        <rFont val="Times New Roman"/>
        <family val="1"/>
        <charset val="204"/>
      </rPr>
      <t>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на 2024 - 2028 роки</t>
    </r>
  </si>
  <si>
    <t>12.04.2024р.
№562-VIII</t>
  </si>
  <si>
    <t>0218110</t>
  </si>
  <si>
    <t>8110</t>
  </si>
  <si>
    <t>0611070</t>
  </si>
  <si>
    <t>Надання позашкільної освіти закладами позашкільної освіти, заходи із позашкільної роботи з дітьми</t>
  </si>
  <si>
    <t>12.04.2024р.
№ 570-VIII</t>
  </si>
  <si>
    <t>1218340</t>
  </si>
  <si>
    <t>1517368</t>
  </si>
  <si>
    <t>7368</t>
  </si>
  <si>
    <t>Виконання інвестиційних проектів за рахунок субвенцій з інших бюджетів</t>
  </si>
  <si>
    <r>
      <t xml:space="preserve">Міська цільова програма реалізації житлових прав мешканців </t>
    </r>
    <r>
      <rPr>
        <sz val="12"/>
        <color theme="1"/>
        <rFont val="Times New Roman"/>
        <family val="1"/>
        <charset val="204"/>
      </rPr>
      <t>гуртожитків, які передані до комунальної власності Чорноморської міської територіальної громади в особі Чорноморської міської ради Одеського району Одеської області від ДП "МТП "Чорноморськ" на 2024 рік</t>
    </r>
  </si>
  <si>
    <r>
      <t xml:space="preserve">Міська цільова програма </t>
    </r>
    <r>
      <rPr>
        <sz val="12"/>
        <color theme="1"/>
        <rFont val="Times New Roman"/>
        <family val="1"/>
        <charset val="204"/>
      </rPr>
      <t>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на 2024 - 2028 роки</t>
    </r>
  </si>
  <si>
    <t>від    08.08. 2024  № 642  -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</si>
</sst>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charset val="204"/>
      <scheme val="minor"/>
    </font>
    <font>
      <b/>
      <sz val="12"/>
      <color theme="1"/>
      <name val="Times New Roman"/>
      <family val="1"/>
      <charset val="204"/>
    </font>
    <font>
      <sz val="12"/>
      <color theme="1"/>
      <name val="Times New Roman"/>
      <family val="1"/>
      <charset val="204"/>
    </font>
    <font>
      <sz val="14"/>
      <color theme="1"/>
      <name val="Times New Roman"/>
      <family val="1"/>
      <charset val="204"/>
    </font>
    <font>
      <b/>
      <sz val="14"/>
      <color theme="1"/>
      <name val="Times New Roman"/>
      <family val="1"/>
      <charset val="204"/>
    </font>
    <font>
      <b/>
      <sz val="11"/>
      <color theme="1"/>
      <name val="Calibri"/>
      <family val="2"/>
      <charset val="204"/>
      <scheme val="minor"/>
    </font>
    <font>
      <i/>
      <sz val="11"/>
      <color theme="1"/>
      <name val="Calibri"/>
      <family val="2"/>
      <charset val="204"/>
      <scheme val="minor"/>
    </font>
    <font>
      <b/>
      <sz val="14"/>
      <name val="Times New Roman"/>
      <family val="1"/>
      <charset val="204"/>
    </font>
    <font>
      <u/>
      <sz val="14"/>
      <name val="Times New Roman"/>
      <family val="1"/>
      <charset val="204"/>
    </font>
    <font>
      <sz val="12"/>
      <name val="Times New Roman"/>
      <family val="1"/>
      <charset val="204"/>
    </font>
    <font>
      <b/>
      <sz val="12"/>
      <name val="Times New Roman"/>
      <family val="1"/>
      <charset val="204"/>
    </font>
    <font>
      <sz val="10"/>
      <name val="Times New Roman"/>
      <family val="1"/>
      <charset val="204"/>
    </font>
    <font>
      <b/>
      <sz val="10"/>
      <name val="Times New Roman"/>
      <family val="1"/>
      <charset val="204"/>
    </font>
    <font>
      <sz val="10"/>
      <color theme="1"/>
      <name val="Times New Roman"/>
      <family val="1"/>
      <charset val="204"/>
    </font>
    <font>
      <b/>
      <sz val="10"/>
      <color theme="1"/>
      <name val="Times New Roman"/>
      <family val="1"/>
      <charset val="204"/>
    </font>
    <font>
      <sz val="12"/>
      <color indexed="8"/>
      <name val="Times New Roman"/>
      <family val="1"/>
      <charset val="204"/>
    </font>
    <font>
      <sz val="11"/>
      <name val="Calibri"/>
      <family val="2"/>
      <charset val="204"/>
      <scheme val="minor"/>
    </font>
    <font>
      <b/>
      <i/>
      <sz val="11"/>
      <color theme="1"/>
      <name val="Calibri"/>
      <family val="2"/>
      <charset val="204"/>
      <scheme val="minor"/>
    </font>
    <font>
      <u/>
      <sz val="10"/>
      <color indexed="12"/>
      <name val="Arial Cyr"/>
      <charset val="204"/>
    </font>
    <font>
      <sz val="10"/>
      <name val="Arial Cyr"/>
      <charset val="204"/>
    </font>
    <font>
      <sz val="10"/>
      <color theme="1"/>
      <name val="Calibri"/>
      <family val="2"/>
      <charset val="204"/>
      <scheme val="minor"/>
    </font>
    <font>
      <sz val="11"/>
      <color indexed="8"/>
      <name val="Calibri"/>
      <family val="2"/>
      <charset val="204"/>
    </font>
    <font>
      <sz val="14"/>
      <color theme="1"/>
      <name val="Times New Roman"/>
      <family val="1"/>
      <charset val="204"/>
    </font>
    <font>
      <b/>
      <sz val="14"/>
      <color theme="1"/>
      <name val="Times New Roman"/>
      <family val="1"/>
      <charset val="204"/>
    </font>
    <font>
      <sz val="11"/>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xf numFmtId="0" fontId="18" fillId="0" borderId="0" applyNumberFormat="0" applyFill="0" applyBorder="0" applyAlignment="0" applyProtection="0">
      <alignment vertical="top"/>
      <protection locked="0"/>
    </xf>
    <xf numFmtId="0" fontId="11" fillId="0" borderId="0"/>
    <xf numFmtId="0" fontId="19" fillId="0" borderId="0"/>
    <xf numFmtId="0" fontId="11" fillId="0" borderId="0"/>
    <xf numFmtId="0" fontId="11" fillId="0" borderId="0"/>
    <xf numFmtId="0" fontId="20" fillId="0" borderId="0"/>
    <xf numFmtId="0" fontId="21" fillId="0" borderId="0"/>
    <xf numFmtId="0" fontId="24" fillId="0" borderId="0"/>
  </cellStyleXfs>
  <cellXfs count="171">
    <xf numFmtId="0" fontId="0" fillId="0" borderId="0" xfId="0"/>
    <xf numFmtId="0" fontId="0" fillId="2" borderId="0" xfId="0" applyFill="1" applyAlignment="1">
      <alignment horizontal="center" vertical="center"/>
    </xf>
    <xf numFmtId="0" fontId="2" fillId="2" borderId="0" xfId="0" applyFont="1" applyFill="1"/>
    <xf numFmtId="0" fontId="2" fillId="2" borderId="0" xfId="0" applyFont="1" applyFill="1" applyAlignment="1">
      <alignment vertical="center"/>
    </xf>
    <xf numFmtId="0" fontId="5" fillId="2" borderId="0" xfId="0" applyFont="1" applyFill="1"/>
    <xf numFmtId="0" fontId="6" fillId="2" borderId="0" xfId="0" applyFont="1" applyFill="1"/>
    <xf numFmtId="0" fontId="0" fillId="2" borderId="0" xfId="0" applyFill="1" applyAlignment="1">
      <alignment horizontal="center"/>
    </xf>
    <xf numFmtId="0" fontId="0" fillId="2" borderId="0" xfId="0" applyFill="1"/>
    <xf numFmtId="0" fontId="0" fillId="2" borderId="0" xfId="0" applyFill="1" applyAlignment="1">
      <alignment horizontal="left"/>
    </xf>
    <xf numFmtId="0" fontId="9" fillId="2" borderId="0" xfId="0" applyFont="1" applyFill="1" applyAlignment="1">
      <alignment horizontal="center"/>
    </xf>
    <xf numFmtId="0" fontId="9" fillId="2" borderId="0" xfId="0" applyFont="1" applyFill="1"/>
    <xf numFmtId="0" fontId="10" fillId="2" borderId="0" xfId="0" applyFont="1" applyFill="1"/>
    <xf numFmtId="0" fontId="9" fillId="2" borderId="0" xfId="0" applyFont="1" applyFill="1" applyAlignment="1">
      <alignment horizontal="left"/>
    </xf>
    <xf numFmtId="0" fontId="9" fillId="2" borderId="0" xfId="0" applyFont="1" applyFill="1" applyAlignment="1">
      <alignment horizontal="center" vertical="center"/>
    </xf>
    <xf numFmtId="0" fontId="11" fillId="2" borderId="0" xfId="0" applyFont="1" applyFill="1" applyAlignment="1">
      <alignment horizontal="center"/>
    </xf>
    <xf numFmtId="0" fontId="11" fillId="2" borderId="0" xfId="0" applyFont="1" applyFill="1" applyAlignment="1">
      <alignment horizontal="center" vertical="center"/>
    </xf>
    <xf numFmtId="0" fontId="11" fillId="2" borderId="0" xfId="0" applyFont="1" applyFill="1"/>
    <xf numFmtId="0" fontId="12" fillId="2" borderId="0" xfId="0" applyFont="1" applyFill="1"/>
    <xf numFmtId="0" fontId="11" fillId="2" borderId="0" xfId="0" applyFont="1" applyFill="1" applyAlignment="1">
      <alignment horizontal="left"/>
    </xf>
    <xf numFmtId="0" fontId="12" fillId="2" borderId="0" xfId="2" applyFont="1" applyFill="1" applyAlignment="1">
      <alignment horizontal="center"/>
    </xf>
    <xf numFmtId="0" fontId="11" fillId="2" borderId="0" xfId="2" applyFill="1" applyAlignment="1">
      <alignment horizontal="center" vertical="center"/>
    </xf>
    <xf numFmtId="0" fontId="11" fillId="2" borderId="0" xfId="2" applyFill="1" applyAlignment="1">
      <alignment horizontal="center"/>
    </xf>
    <xf numFmtId="0" fontId="12" fillId="2" borderId="0" xfId="2" applyFont="1" applyFill="1" applyAlignment="1">
      <alignment horizontal="center" vertical="center"/>
    </xf>
    <xf numFmtId="0" fontId="11" fillId="2" borderId="0" xfId="2" applyFill="1" applyAlignment="1">
      <alignment horizontal="left" vertical="center"/>
    </xf>
    <xf numFmtId="3" fontId="11" fillId="2" borderId="0" xfId="2" applyNumberFormat="1" applyFill="1" applyAlignment="1">
      <alignment horizontal="center" vertical="center"/>
    </xf>
    <xf numFmtId="0" fontId="14" fillId="2" borderId="1" xfId="2" applyFont="1" applyFill="1" applyBorder="1" applyAlignment="1">
      <alignment vertical="center" wrapText="1"/>
    </xf>
    <xf numFmtId="49" fontId="1" fillId="2" borderId="8" xfId="5" applyNumberFormat="1" applyFont="1" applyFill="1" applyBorder="1" applyAlignment="1">
      <alignment horizontal="center" vertical="center" wrapText="1"/>
    </xf>
    <xf numFmtId="0" fontId="1" fillId="2" borderId="8" xfId="5" applyFont="1" applyFill="1" applyBorder="1" applyAlignment="1">
      <alignment horizontal="center" vertical="center" wrapText="1"/>
    </xf>
    <xf numFmtId="0" fontId="1" fillId="2" borderId="8" xfId="0" applyFont="1" applyFill="1" applyBorder="1" applyAlignment="1">
      <alignment horizontal="center" vertical="center"/>
    </xf>
    <xf numFmtId="49" fontId="10" fillId="2" borderId="8" xfId="0" applyNumberFormat="1" applyFont="1" applyFill="1" applyBorder="1" applyAlignment="1">
      <alignment horizontal="center" vertical="center"/>
    </xf>
    <xf numFmtId="0" fontId="2" fillId="2"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0" fontId="16" fillId="2" borderId="0" xfId="0" applyFont="1" applyFill="1"/>
    <xf numFmtId="0" fontId="2" fillId="2" borderId="0" xfId="2" applyFont="1" applyFill="1" applyAlignment="1">
      <alignment vertical="center"/>
    </xf>
    <xf numFmtId="3" fontId="13" fillId="2" borderId="0" xfId="2" applyNumberFormat="1" applyFont="1" applyFill="1" applyAlignment="1">
      <alignment horizontal="center" vertical="center"/>
    </xf>
    <xf numFmtId="3" fontId="13" fillId="2" borderId="8" xfId="2" applyNumberFormat="1" applyFont="1" applyFill="1" applyBorder="1" applyAlignment="1">
      <alignment horizontal="center" vertical="center" wrapText="1"/>
    </xf>
    <xf numFmtId="0" fontId="4" fillId="2" borderId="8"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8" xfId="0" applyFont="1" applyFill="1" applyBorder="1" applyAlignment="1">
      <alignment vertical="center"/>
    </xf>
    <xf numFmtId="4" fontId="2" fillId="2" borderId="8" xfId="0" applyNumberFormat="1" applyFont="1" applyFill="1" applyBorder="1" applyAlignment="1">
      <alignment vertical="center"/>
    </xf>
    <xf numFmtId="0" fontId="2" fillId="2" borderId="5"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5" xfId="0" applyFont="1" applyFill="1" applyBorder="1" applyAlignment="1">
      <alignment horizontal="center" vertical="center" wrapText="1"/>
    </xf>
    <xf numFmtId="0" fontId="2" fillId="2" borderId="0" xfId="0" applyFont="1" applyFill="1" applyAlignment="1">
      <alignment vertical="center" wrapText="1"/>
    </xf>
    <xf numFmtId="4" fontId="0" fillId="2" borderId="0" xfId="0" applyNumberFormat="1" applyFill="1" applyAlignment="1">
      <alignment horizontal="center" vertical="center"/>
    </xf>
    <xf numFmtId="0" fontId="5" fillId="2" borderId="0" xfId="0" applyFont="1" applyFill="1" applyAlignment="1">
      <alignment horizontal="center"/>
    </xf>
    <xf numFmtId="0" fontId="5" fillId="2" borderId="0" xfId="0" applyFont="1" applyFill="1" applyAlignment="1">
      <alignment horizontal="center" vertical="center"/>
    </xf>
    <xf numFmtId="3" fontId="5" fillId="2" borderId="0" xfId="0" applyNumberFormat="1" applyFont="1" applyFill="1" applyAlignment="1">
      <alignment horizontal="center" vertical="center"/>
    </xf>
    <xf numFmtId="4" fontId="5" fillId="2" borderId="0" xfId="0" applyNumberFormat="1" applyFont="1" applyFill="1" applyAlignment="1">
      <alignment horizontal="center" vertical="center"/>
    </xf>
    <xf numFmtId="3" fontId="0" fillId="2" borderId="0" xfId="0" applyNumberFormat="1" applyFill="1" applyAlignment="1">
      <alignment horizontal="center" vertical="center"/>
    </xf>
    <xf numFmtId="0" fontId="6" fillId="2" borderId="0" xfId="0" applyFont="1" applyFill="1" applyAlignment="1">
      <alignment horizontal="center"/>
    </xf>
    <xf numFmtId="0" fontId="6" fillId="2" borderId="0" xfId="0" applyFont="1" applyFill="1" applyAlignment="1">
      <alignment horizontal="center" vertical="center"/>
    </xf>
    <xf numFmtId="0" fontId="17" fillId="2" borderId="0" xfId="0" applyFont="1" applyFill="1"/>
    <xf numFmtId="0" fontId="6" fillId="2" borderId="0" xfId="0" applyFont="1" applyFill="1" applyAlignment="1">
      <alignment horizontal="left"/>
    </xf>
    <xf numFmtId="3" fontId="6" fillId="2" borderId="0" xfId="0" applyNumberFormat="1" applyFont="1" applyFill="1" applyAlignment="1">
      <alignment horizontal="center" vertical="center"/>
    </xf>
    <xf numFmtId="0" fontId="2" fillId="2" borderId="8" xfId="0" quotePrefix="1" applyFont="1" applyFill="1" applyBorder="1" applyAlignment="1">
      <alignment vertical="center" wrapText="1"/>
    </xf>
    <xf numFmtId="0" fontId="4" fillId="2" borderId="0" xfId="0" applyFont="1" applyFill="1" applyAlignment="1">
      <alignment horizontal="center" vertical="center"/>
    </xf>
    <xf numFmtId="4" fontId="4" fillId="2" borderId="0" xfId="0" applyNumberFormat="1" applyFont="1" applyFill="1" applyAlignment="1">
      <alignment horizontal="center" vertical="center"/>
    </xf>
    <xf numFmtId="0" fontId="22" fillId="2" borderId="0" xfId="0" applyFont="1" applyFill="1" applyAlignment="1">
      <alignment horizontal="center" vertical="center"/>
    </xf>
    <xf numFmtId="0" fontId="22" fillId="2" borderId="0" xfId="0" applyFont="1" applyFill="1" applyAlignment="1">
      <alignment vertical="center" wrapText="1"/>
    </xf>
    <xf numFmtId="0" fontId="1" fillId="2" borderId="0" xfId="0" applyFont="1" applyFill="1" applyAlignment="1">
      <alignment vertical="center"/>
    </xf>
    <xf numFmtId="4" fontId="2" fillId="2" borderId="0" xfId="0" applyNumberFormat="1" applyFont="1" applyFill="1" applyAlignment="1">
      <alignment vertical="center"/>
    </xf>
    <xf numFmtId="0" fontId="1" fillId="3" borderId="0" xfId="0" applyFont="1" applyFill="1" applyAlignment="1">
      <alignment vertical="center"/>
    </xf>
    <xf numFmtId="0" fontId="2" fillId="3"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164" fontId="1" fillId="2" borderId="0" xfId="0" applyNumberFormat="1" applyFont="1" applyFill="1" applyAlignment="1">
      <alignment horizontal="center" vertical="center"/>
    </xf>
    <xf numFmtId="4" fontId="1" fillId="2" borderId="0" xfId="0" applyNumberFormat="1" applyFont="1" applyFill="1" applyAlignment="1">
      <alignment horizontal="center" vertical="center"/>
    </xf>
    <xf numFmtId="0" fontId="22" fillId="2" borderId="0" xfId="0" applyFont="1" applyFill="1" applyAlignment="1">
      <alignment vertical="center"/>
    </xf>
    <xf numFmtId="0" fontId="23" fillId="2" borderId="0" xfId="0" applyFont="1" applyFill="1" applyAlignment="1">
      <alignment vertical="center"/>
    </xf>
    <xf numFmtId="3" fontId="4" fillId="2" borderId="8" xfId="0" applyNumberFormat="1" applyFont="1" applyFill="1" applyBorder="1" applyAlignment="1">
      <alignment horizontal="center" vertical="center"/>
    </xf>
    <xf numFmtId="0" fontId="2" fillId="2" borderId="8" xfId="8" applyFont="1" applyFill="1" applyBorder="1" applyAlignment="1">
      <alignment horizontal="center" vertical="center" wrapText="1"/>
    </xf>
    <xf numFmtId="0" fontId="9" fillId="2" borderId="10" xfId="8" quotePrefix="1" applyFont="1" applyFill="1" applyBorder="1" applyAlignment="1">
      <alignment horizontal="left" vertical="center" wrapText="1"/>
    </xf>
    <xf numFmtId="49" fontId="9" fillId="2" borderId="8" xfId="0" applyNumberFormat="1" applyFont="1" applyFill="1" applyBorder="1" applyAlignment="1">
      <alignment horizontal="center" vertical="center"/>
    </xf>
    <xf numFmtId="0" fontId="9" fillId="2" borderId="8" xfId="7" applyFont="1" applyFill="1" applyBorder="1" applyAlignment="1">
      <alignment vertical="center" wrapText="1"/>
    </xf>
    <xf numFmtId="0" fontId="9" fillId="2" borderId="8" xfId="7" applyFont="1" applyFill="1" applyBorder="1" applyAlignment="1">
      <alignment horizontal="left" vertical="center" wrapText="1"/>
    </xf>
    <xf numFmtId="0" fontId="9" fillId="2" borderId="8" xfId="0" applyFont="1" applyFill="1" applyBorder="1" applyAlignment="1">
      <alignment vertical="center" wrapText="1"/>
    </xf>
    <xf numFmtId="0" fontId="9" fillId="2" borderId="8" xfId="2" applyFont="1" applyFill="1" applyBorder="1" applyAlignment="1">
      <alignment vertical="center" wrapText="1"/>
    </xf>
    <xf numFmtId="49" fontId="2" fillId="2" borderId="8" xfId="5"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49" fontId="9" fillId="2" borderId="8" xfId="8" applyNumberFormat="1" applyFont="1" applyFill="1" applyBorder="1" applyAlignment="1">
      <alignment horizontal="center" vertical="center"/>
    </xf>
    <xf numFmtId="0" fontId="2" fillId="2" borderId="8" xfId="8" applyFont="1" applyFill="1" applyBorder="1" applyAlignment="1">
      <alignment horizontal="left" vertical="center" wrapText="1"/>
    </xf>
    <xf numFmtId="49" fontId="2" fillId="2" borderId="8" xfId="0" applyNumberFormat="1" applyFont="1" applyFill="1" applyBorder="1" applyAlignment="1">
      <alignment horizontal="center" vertical="center" wrapText="1"/>
    </xf>
    <xf numFmtId="49" fontId="2" fillId="2" borderId="8" xfId="8" applyNumberFormat="1" applyFont="1" applyFill="1" applyBorder="1" applyAlignment="1">
      <alignment horizontal="center" vertical="center" wrapText="1"/>
    </xf>
    <xf numFmtId="0" fontId="2" fillId="2" borderId="8" xfId="8" quotePrefix="1" applyFont="1" applyFill="1" applyBorder="1" applyAlignment="1">
      <alignment vertical="center" wrapText="1"/>
    </xf>
    <xf numFmtId="0" fontId="9" fillId="2" borderId="8" xfId="8" quotePrefix="1" applyFont="1" applyFill="1" applyBorder="1" applyAlignment="1">
      <alignment horizontal="left" vertical="center" wrapText="1"/>
    </xf>
    <xf numFmtId="0" fontId="9" fillId="2" borderId="8" xfId="8" applyFont="1" applyFill="1" applyBorder="1" applyAlignment="1">
      <alignment vertical="center" wrapText="1"/>
    </xf>
    <xf numFmtId="0" fontId="15" fillId="2" borderId="8" xfId="0" applyFont="1" applyFill="1" applyBorder="1" applyAlignment="1">
      <alignment vertical="center" wrapText="1"/>
    </xf>
    <xf numFmtId="0" fontId="9" fillId="2" borderId="8" xfId="0" quotePrefix="1" applyFont="1" applyFill="1" applyBorder="1" applyAlignment="1">
      <alignment vertical="center" wrapText="1"/>
    </xf>
    <xf numFmtId="0" fontId="9" fillId="2" borderId="8"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8" xfId="8" applyFont="1" applyFill="1" applyBorder="1" applyAlignment="1">
      <alignment vertical="center" wrapText="1"/>
    </xf>
    <xf numFmtId="0" fontId="9" fillId="2" borderId="8" xfId="0" applyFont="1" applyFill="1" applyBorder="1" applyAlignment="1">
      <alignment horizontal="center" vertical="center" wrapText="1"/>
    </xf>
    <xf numFmtId="0" fontId="9" fillId="2" borderId="8" xfId="8" applyFont="1" applyFill="1" applyBorder="1" applyAlignment="1">
      <alignment horizontal="center" vertical="center" wrapText="1"/>
    </xf>
    <xf numFmtId="0" fontId="2" fillId="2" borderId="8" xfId="0" quotePrefix="1" applyFont="1" applyFill="1" applyBorder="1" applyAlignment="1">
      <alignment horizontal="center" vertical="center" wrapText="1"/>
    </xf>
    <xf numFmtId="0" fontId="2" fillId="2" borderId="8" xfId="8" quotePrefix="1" applyFont="1" applyFill="1" applyBorder="1" applyAlignment="1">
      <alignment horizontal="center" vertical="center" wrapText="1"/>
    </xf>
    <xf numFmtId="0" fontId="9" fillId="2" borderId="10" xfId="8" quotePrefix="1" applyFont="1" applyFill="1" applyBorder="1" applyAlignment="1">
      <alignment vertical="center" wrapText="1"/>
    </xf>
    <xf numFmtId="0" fontId="2" fillId="2" borderId="5" xfId="0" applyFont="1" applyFill="1" applyBorder="1" applyAlignment="1">
      <alignment vertical="center" wrapText="1"/>
    </xf>
    <xf numFmtId="0" fontId="9" fillId="2" borderId="8" xfId="8" quotePrefix="1" applyFont="1" applyFill="1" applyBorder="1" applyAlignment="1">
      <alignment vertical="center" wrapText="1"/>
    </xf>
    <xf numFmtId="0" fontId="9" fillId="2" borderId="8" xfId="0" applyFont="1" applyFill="1" applyBorder="1" applyAlignment="1">
      <alignment vertical="center"/>
    </xf>
    <xf numFmtId="0" fontId="9" fillId="2" borderId="10" xfId="0" quotePrefix="1" applyFont="1" applyFill="1" applyBorder="1" applyAlignment="1">
      <alignment vertical="center" wrapText="1"/>
    </xf>
    <xf numFmtId="3" fontId="22" fillId="2" borderId="0" xfId="0" applyNumberFormat="1" applyFont="1" applyFill="1" applyAlignment="1">
      <alignment vertical="center"/>
    </xf>
    <xf numFmtId="3" fontId="2" fillId="2" borderId="0" xfId="0" applyNumberFormat="1" applyFont="1" applyFill="1" applyAlignment="1">
      <alignment vertical="center"/>
    </xf>
    <xf numFmtId="3" fontId="3" fillId="2" borderId="0" xfId="0" applyNumberFormat="1" applyFont="1" applyFill="1" applyAlignment="1">
      <alignment vertical="center"/>
    </xf>
    <xf numFmtId="0" fontId="9" fillId="2" borderId="8" xfId="2" applyFont="1" applyFill="1" applyBorder="1" applyAlignment="1">
      <alignment horizontal="center" vertical="center" wrapText="1"/>
    </xf>
    <xf numFmtId="0" fontId="9" fillId="2" borderId="3" xfId="7" applyFont="1" applyFill="1" applyBorder="1" applyAlignment="1">
      <alignment horizontal="center" vertical="center" wrapText="1"/>
    </xf>
    <xf numFmtId="1" fontId="2" fillId="2" borderId="8" xfId="8" applyNumberFormat="1" applyFont="1" applyFill="1" applyBorder="1" applyAlignment="1">
      <alignment horizontal="center" vertical="center"/>
    </xf>
    <xf numFmtId="0" fontId="9" fillId="2" borderId="5" xfId="7" applyFont="1" applyFill="1" applyBorder="1" applyAlignment="1">
      <alignment horizontal="center" vertical="center" wrapText="1"/>
    </xf>
    <xf numFmtId="0" fontId="9" fillId="2" borderId="8" xfId="7" applyFont="1" applyFill="1" applyBorder="1" applyAlignment="1">
      <alignment horizontal="center" vertical="center" wrapText="1"/>
    </xf>
    <xf numFmtId="0" fontId="15" fillId="2" borderId="8"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 xfId="7" applyFont="1" applyFill="1" applyBorder="1" applyAlignment="1">
      <alignment vertical="center" wrapText="1"/>
    </xf>
    <xf numFmtId="1" fontId="2" fillId="2" borderId="8" xfId="8" applyNumberFormat="1" applyFont="1" applyFill="1" applyBorder="1" applyAlignment="1">
      <alignment vertical="center"/>
    </xf>
    <xf numFmtId="1" fontId="2" fillId="2" borderId="10" xfId="8" applyNumberFormat="1" applyFont="1" applyFill="1" applyBorder="1" applyAlignment="1">
      <alignment vertical="center"/>
    </xf>
    <xf numFmtId="0" fontId="9" fillId="2" borderId="10" xfId="0" applyFont="1" applyFill="1" applyBorder="1" applyAlignment="1">
      <alignment vertical="center" wrapText="1"/>
    </xf>
    <xf numFmtId="1" fontId="2" fillId="2" borderId="8" xfId="0" applyNumberFormat="1" applyFont="1" applyFill="1" applyBorder="1" applyAlignment="1">
      <alignment vertical="center"/>
    </xf>
    <xf numFmtId="1" fontId="2" fillId="2" borderId="5" xfId="0" applyNumberFormat="1" applyFont="1" applyFill="1" applyBorder="1" applyAlignment="1">
      <alignment vertical="center"/>
    </xf>
    <xf numFmtId="1" fontId="2" fillId="2" borderId="10" xfId="0" applyNumberFormat="1" applyFont="1" applyFill="1" applyBorder="1" applyAlignment="1">
      <alignment vertical="center"/>
    </xf>
    <xf numFmtId="164" fontId="4" fillId="2" borderId="8" xfId="0" applyNumberFormat="1" applyFont="1" applyFill="1" applyBorder="1" applyAlignment="1">
      <alignment horizontal="center" vertical="center"/>
    </xf>
    <xf numFmtId="164" fontId="3" fillId="2" borderId="8" xfId="0" applyNumberFormat="1" applyFont="1" applyFill="1" applyBorder="1" applyAlignment="1">
      <alignment horizontal="center" vertical="center"/>
    </xf>
    <xf numFmtId="3" fontId="3" fillId="2" borderId="8" xfId="0" applyNumberFormat="1" applyFont="1" applyFill="1" applyBorder="1" applyAlignment="1">
      <alignment horizontal="center" vertical="center"/>
    </xf>
    <xf numFmtId="3" fontId="3" fillId="2" borderId="10" xfId="0" applyNumberFormat="1" applyFont="1" applyFill="1" applyBorder="1" applyAlignment="1">
      <alignment horizontal="center" vertical="center"/>
    </xf>
    <xf numFmtId="0" fontId="1" fillId="2" borderId="3"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5" fillId="2" borderId="0" xfId="0" applyFont="1" applyFill="1" applyAlignment="1">
      <alignment horizontal="right" vertical="center"/>
    </xf>
    <xf numFmtId="0" fontId="13" fillId="2" borderId="1" xfId="2" applyFont="1" applyFill="1" applyBorder="1" applyAlignment="1">
      <alignment horizontal="center" wrapText="1"/>
    </xf>
    <xf numFmtId="0" fontId="13" fillId="2" borderId="4" xfId="2" applyFont="1" applyFill="1" applyBorder="1" applyAlignment="1">
      <alignment horizontal="center" wrapText="1"/>
    </xf>
    <xf numFmtId="0" fontId="13" fillId="2" borderId="5" xfId="2" applyFont="1" applyFill="1" applyBorder="1" applyAlignment="1">
      <alignment horizontal="center" wrapText="1"/>
    </xf>
    <xf numFmtId="0" fontId="13" fillId="2" borderId="1" xfId="2" applyFont="1" applyFill="1" applyBorder="1" applyAlignment="1">
      <alignment horizontal="center" vertical="center" wrapText="1"/>
    </xf>
    <xf numFmtId="0" fontId="13" fillId="2" borderId="4" xfId="2" applyFont="1" applyFill="1" applyBorder="1" applyAlignment="1">
      <alignment horizontal="center" vertical="center" wrapText="1"/>
    </xf>
    <xf numFmtId="0" fontId="13" fillId="2" borderId="5" xfId="2" applyFont="1" applyFill="1" applyBorder="1" applyAlignment="1">
      <alignment horizontal="center" vertical="center" wrapText="1"/>
    </xf>
    <xf numFmtId="0" fontId="14" fillId="2" borderId="1" xfId="2" applyFont="1" applyFill="1" applyBorder="1" applyAlignment="1">
      <alignment horizontal="center" vertical="center" wrapText="1"/>
    </xf>
    <xf numFmtId="0" fontId="14" fillId="2" borderId="5"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6" xfId="2" applyFont="1" applyFill="1" applyBorder="1" applyAlignment="1">
      <alignment horizontal="center" vertical="center" wrapText="1"/>
    </xf>
    <xf numFmtId="0" fontId="13" fillId="2" borderId="7" xfId="2" applyFont="1" applyFill="1" applyBorder="1" applyAlignment="1">
      <alignment horizontal="center" vertical="center" wrapText="1"/>
    </xf>
    <xf numFmtId="0" fontId="10" fillId="2" borderId="3" xfId="7" applyFont="1" applyFill="1" applyBorder="1" applyAlignment="1">
      <alignment vertical="center" wrapText="1"/>
    </xf>
    <xf numFmtId="0" fontId="10" fillId="2" borderId="9" xfId="7" applyFont="1" applyFill="1" applyBorder="1" applyAlignment="1">
      <alignment vertical="center" wrapText="1"/>
    </xf>
    <xf numFmtId="0" fontId="10" fillId="2" borderId="10" xfId="7" applyFont="1" applyFill="1" applyBorder="1" applyAlignment="1">
      <alignment vertical="center" wrapText="1"/>
    </xf>
    <xf numFmtId="0" fontId="10" fillId="2" borderId="8" xfId="7" applyFont="1" applyFill="1" applyBorder="1" applyAlignment="1">
      <alignment vertical="center" wrapText="1"/>
    </xf>
    <xf numFmtId="0" fontId="10" fillId="2" borderId="3" xfId="7" applyFont="1" applyFill="1" applyBorder="1" applyAlignment="1">
      <alignment horizontal="center" vertical="center" wrapText="1"/>
    </xf>
    <xf numFmtId="0" fontId="10" fillId="2" borderId="9" xfId="7" applyFont="1" applyFill="1" applyBorder="1" applyAlignment="1">
      <alignment horizontal="center" vertical="center" wrapText="1"/>
    </xf>
    <xf numFmtId="0" fontId="10" fillId="2" borderId="10" xfId="7" applyFont="1" applyFill="1" applyBorder="1" applyAlignment="1">
      <alignment horizontal="center" vertical="center" wrapText="1"/>
    </xf>
    <xf numFmtId="0" fontId="1" fillId="2" borderId="3" xfId="0" quotePrefix="1"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3" xfId="5" applyFont="1" applyFill="1" applyBorder="1" applyAlignment="1">
      <alignment horizontal="center" vertical="center" wrapText="1"/>
    </xf>
    <xf numFmtId="0" fontId="1" fillId="2" borderId="9" xfId="5" applyFont="1" applyFill="1" applyBorder="1" applyAlignment="1">
      <alignment horizontal="center" vertical="center" wrapText="1"/>
    </xf>
    <xf numFmtId="0" fontId="1" fillId="2" borderId="10" xfId="5" applyFont="1" applyFill="1" applyBorder="1" applyAlignment="1">
      <alignment horizontal="center" vertical="center" wrapText="1"/>
    </xf>
    <xf numFmtId="0" fontId="13" fillId="2" borderId="3" xfId="2" applyFont="1" applyFill="1" applyBorder="1" applyAlignment="1">
      <alignment horizontal="center" vertical="center" wrapText="1"/>
    </xf>
    <xf numFmtId="0" fontId="13" fillId="2" borderId="9" xfId="2" applyFont="1" applyFill="1" applyBorder="1" applyAlignment="1">
      <alignment horizontal="center" vertical="center" wrapText="1"/>
    </xf>
    <xf numFmtId="0" fontId="13" fillId="2" borderId="10" xfId="2" applyFont="1" applyFill="1" applyBorder="1" applyAlignment="1">
      <alignment horizontal="center" vertical="center" wrapText="1"/>
    </xf>
    <xf numFmtId="0" fontId="13" fillId="2" borderId="3" xfId="0" applyFont="1" applyFill="1" applyBorder="1" applyAlignment="1">
      <alignment horizontal="center"/>
    </xf>
    <xf numFmtId="0" fontId="13" fillId="2" borderId="10" xfId="0" applyFont="1" applyFill="1" applyBorder="1" applyAlignment="1">
      <alignment horizontal="center"/>
    </xf>
    <xf numFmtId="3" fontId="13" fillId="2" borderId="3" xfId="2" applyNumberFormat="1" applyFont="1" applyFill="1" applyBorder="1" applyAlignment="1">
      <alignment horizontal="center" vertical="center" wrapText="1"/>
    </xf>
    <xf numFmtId="3" fontId="13" fillId="2" borderId="10" xfId="2" applyNumberFormat="1" applyFont="1" applyFill="1" applyBorder="1" applyAlignment="1">
      <alignment horizontal="center" vertical="center" wrapText="1"/>
    </xf>
    <xf numFmtId="3" fontId="13" fillId="2" borderId="1" xfId="2" applyNumberFormat="1" applyFont="1" applyFill="1" applyBorder="1" applyAlignment="1">
      <alignment horizontal="center" vertical="center" wrapText="1"/>
    </xf>
    <xf numFmtId="3" fontId="13" fillId="2" borderId="5" xfId="2" applyNumberFormat="1" applyFont="1" applyFill="1" applyBorder="1" applyAlignment="1">
      <alignment horizontal="center" vertical="center" wrapText="1"/>
    </xf>
    <xf numFmtId="49" fontId="13" fillId="2" borderId="1" xfId="0" applyNumberFormat="1" applyFont="1" applyFill="1" applyBorder="1" applyAlignment="1">
      <alignment horizontal="center" vertical="center"/>
    </xf>
    <xf numFmtId="49" fontId="13" fillId="2" borderId="5" xfId="0" applyNumberFormat="1" applyFont="1" applyFill="1" applyBorder="1" applyAlignment="1">
      <alignment horizontal="center" vertical="center"/>
    </xf>
    <xf numFmtId="0" fontId="2" fillId="2" borderId="0" xfId="0" applyFont="1" applyFill="1" applyAlignment="1">
      <alignment horizontal="left" vertical="center"/>
    </xf>
    <xf numFmtId="0" fontId="2" fillId="2" borderId="0" xfId="2" applyFont="1" applyFill="1" applyAlignment="1">
      <alignment horizontal="left" vertical="center"/>
    </xf>
    <xf numFmtId="0" fontId="7" fillId="2" borderId="0" xfId="2" applyFont="1" applyFill="1" applyAlignment="1">
      <alignment horizontal="center" vertical="center" wrapText="1"/>
    </xf>
    <xf numFmtId="0" fontId="8" fillId="2" borderId="0" xfId="1" applyFont="1" applyFill="1" applyAlignment="1" applyProtection="1">
      <alignment horizontal="left"/>
    </xf>
  </cellXfs>
  <cellStyles count="9">
    <cellStyle name="Гіперпосилання" xfId="1" builtinId="8"/>
    <cellStyle name="Звичайний" xfId="0" builtinId="0"/>
    <cellStyle name="Звичайний 2" xfId="8" xr:uid="{00000000-0005-0000-0000-000002000000}"/>
    <cellStyle name="Обычный 11 2" xfId="5" xr:uid="{00000000-0005-0000-0000-000003000000}"/>
    <cellStyle name="Обычный 17 5 6" xfId="6" xr:uid="{00000000-0005-0000-0000-000004000000}"/>
    <cellStyle name="Обычный 2" xfId="3" xr:uid="{00000000-0005-0000-0000-000005000000}"/>
    <cellStyle name="Обычный 3" xfId="4" xr:uid="{00000000-0005-0000-0000-000006000000}"/>
    <cellStyle name="Обычный 3 2" xfId="2" xr:uid="{00000000-0005-0000-0000-000007000000}"/>
    <cellStyle name="Обычный_дод 3"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68"/>
  <sheetViews>
    <sheetView showZeros="0" tabSelected="1" view="pageBreakPreview" zoomScale="60" zoomScaleNormal="60" workbookViewId="0">
      <pane xSplit="7" ySplit="13" topLeftCell="M14" activePane="bottomRight" state="frozen"/>
      <selection pane="topRight" activeCell="H1" sqref="H1"/>
      <selection pane="bottomLeft" activeCell="A14" sqref="A14"/>
      <selection pane="bottomRight" activeCell="O3" sqref="O3:R3"/>
    </sheetView>
  </sheetViews>
  <sheetFormatPr defaultColWidth="9.109375" defaultRowHeight="14.4" x14ac:dyDescent="0.3"/>
  <cols>
    <col min="1" max="1" width="13.33203125" style="6" customWidth="1"/>
    <col min="2" max="2" width="12.33203125" style="1" customWidth="1"/>
    <col min="3" max="3" width="14.33203125" style="6" customWidth="1"/>
    <col min="4" max="4" width="59.33203125" style="7" customWidth="1"/>
    <col min="5" max="5" width="3.6640625" style="4" hidden="1" customWidth="1"/>
    <col min="6" max="6" width="58.88671875" style="8" customWidth="1"/>
    <col min="7" max="7" width="17.44140625" style="1" customWidth="1"/>
    <col min="8" max="8" width="19" style="1" customWidth="1"/>
    <col min="9" max="9" width="19.33203125" style="1" customWidth="1"/>
    <col min="10" max="10" width="19.44140625" style="1" customWidth="1"/>
    <col min="11" max="11" width="20.109375" style="1" customWidth="1"/>
    <col min="12" max="12" width="17.6640625" style="7" customWidth="1"/>
    <col min="13" max="13" width="16.33203125" style="7" customWidth="1"/>
    <col min="14" max="14" width="17.109375" style="7" customWidth="1"/>
    <col min="15" max="15" width="16.88671875" style="7" customWidth="1"/>
    <col min="16" max="16" width="14.44140625" style="7" customWidth="1"/>
    <col min="17" max="17" width="18" style="7" customWidth="1"/>
    <col min="18" max="18" width="23.5546875" style="7" customWidth="1"/>
    <col min="19" max="20" width="9.109375" style="7"/>
    <col min="21" max="21" width="14.33203125" style="7" customWidth="1"/>
    <col min="22" max="16384" width="9.109375" style="7"/>
  </cols>
  <sheetData>
    <row r="1" spans="1:17" ht="15.6" x14ac:dyDescent="0.3">
      <c r="I1" s="167"/>
      <c r="J1" s="167"/>
      <c r="K1" s="167"/>
      <c r="N1" s="35"/>
      <c r="O1" s="167" t="s">
        <v>291</v>
      </c>
      <c r="P1" s="167"/>
      <c r="Q1" s="3"/>
    </row>
    <row r="2" spans="1:17" ht="15.6" x14ac:dyDescent="0.3">
      <c r="I2" s="168"/>
      <c r="J2" s="168"/>
      <c r="K2" s="168"/>
      <c r="N2" s="35"/>
      <c r="O2" s="3" t="s">
        <v>0</v>
      </c>
      <c r="P2" s="3"/>
      <c r="Q2" s="3"/>
    </row>
    <row r="3" spans="1:17" ht="15.6" x14ac:dyDescent="0.3">
      <c r="N3" s="35"/>
      <c r="O3" s="36" t="s">
        <v>316</v>
      </c>
      <c r="P3" s="36"/>
      <c r="Q3" s="36"/>
    </row>
    <row r="5" spans="1:17" ht="15.75" customHeight="1" x14ac:dyDescent="0.3">
      <c r="A5" s="169" t="s">
        <v>296</v>
      </c>
      <c r="B5" s="169"/>
      <c r="C5" s="169"/>
      <c r="D5" s="169"/>
      <c r="E5" s="169"/>
      <c r="F5" s="169"/>
      <c r="G5" s="169"/>
      <c r="H5" s="169"/>
      <c r="I5" s="169"/>
      <c r="J5" s="169"/>
      <c r="K5" s="169"/>
      <c r="L5" s="169"/>
      <c r="M5" s="169"/>
      <c r="N5" s="169"/>
      <c r="O5" s="169"/>
      <c r="P5" s="169"/>
    </row>
    <row r="6" spans="1:17" ht="18" x14ac:dyDescent="0.35">
      <c r="A6" s="170">
        <v>1558900000</v>
      </c>
      <c r="B6" s="170"/>
      <c r="C6" s="9"/>
      <c r="D6" s="10"/>
      <c r="E6" s="11"/>
      <c r="F6" s="12"/>
      <c r="G6" s="13"/>
      <c r="H6" s="13"/>
      <c r="I6" s="13"/>
      <c r="J6" s="13"/>
      <c r="K6" s="13"/>
    </row>
    <row r="7" spans="1:17" x14ac:dyDescent="0.3">
      <c r="A7" s="14" t="s">
        <v>1</v>
      </c>
      <c r="B7" s="15"/>
      <c r="C7" s="14"/>
      <c r="D7" s="16"/>
      <c r="E7" s="17"/>
      <c r="F7" s="18"/>
      <c r="G7" s="15"/>
      <c r="H7" s="15"/>
      <c r="I7" s="15"/>
      <c r="J7" s="15"/>
      <c r="K7" s="15"/>
    </row>
    <row r="8" spans="1:17" x14ac:dyDescent="0.3">
      <c r="A8" s="19"/>
      <c r="B8" s="20"/>
      <c r="C8" s="21"/>
      <c r="D8" s="20"/>
      <c r="E8" s="22"/>
      <c r="F8" s="23"/>
      <c r="G8" s="20"/>
      <c r="H8" s="24"/>
      <c r="I8" s="24"/>
      <c r="J8" s="24"/>
      <c r="K8" s="37"/>
    </row>
    <row r="9" spans="1:17" ht="14.25" customHeight="1" x14ac:dyDescent="0.3">
      <c r="A9" s="132" t="s">
        <v>2</v>
      </c>
      <c r="B9" s="135" t="s">
        <v>3</v>
      </c>
      <c r="C9" s="132" t="s">
        <v>4</v>
      </c>
      <c r="D9" s="135" t="s">
        <v>5</v>
      </c>
      <c r="E9" s="25"/>
      <c r="F9" s="135" t="s">
        <v>6</v>
      </c>
      <c r="G9" s="140" t="s">
        <v>7</v>
      </c>
      <c r="H9" s="156" t="s">
        <v>292</v>
      </c>
      <c r="I9" s="157"/>
      <c r="J9" s="157"/>
      <c r="K9" s="158"/>
      <c r="L9" s="156" t="s">
        <v>294</v>
      </c>
      <c r="M9" s="157"/>
      <c r="N9" s="157"/>
      <c r="O9" s="158"/>
      <c r="P9" s="159" t="s">
        <v>8</v>
      </c>
      <c r="Q9" s="160"/>
    </row>
    <row r="10" spans="1:17" ht="33.75" customHeight="1" x14ac:dyDescent="0.3">
      <c r="A10" s="133"/>
      <c r="B10" s="136"/>
      <c r="C10" s="133"/>
      <c r="D10" s="136"/>
      <c r="E10" s="138" t="s">
        <v>9</v>
      </c>
      <c r="F10" s="136"/>
      <c r="G10" s="141"/>
      <c r="H10" s="163" t="s">
        <v>293</v>
      </c>
      <c r="I10" s="163" t="s">
        <v>10</v>
      </c>
      <c r="J10" s="161" t="s">
        <v>11</v>
      </c>
      <c r="K10" s="162"/>
      <c r="L10" s="163" t="s">
        <v>293</v>
      </c>
      <c r="M10" s="163" t="s">
        <v>10</v>
      </c>
      <c r="N10" s="161" t="s">
        <v>11</v>
      </c>
      <c r="O10" s="162"/>
      <c r="P10" s="165" t="s">
        <v>8</v>
      </c>
      <c r="Q10" s="165" t="s">
        <v>12</v>
      </c>
    </row>
    <row r="11" spans="1:17" s="1" customFormat="1" ht="45.75" customHeight="1" x14ac:dyDescent="0.3">
      <c r="A11" s="134"/>
      <c r="B11" s="137"/>
      <c r="C11" s="134"/>
      <c r="D11" s="137"/>
      <c r="E11" s="139"/>
      <c r="F11" s="137"/>
      <c r="G11" s="142"/>
      <c r="H11" s="164"/>
      <c r="I11" s="164"/>
      <c r="J11" s="38" t="s">
        <v>13</v>
      </c>
      <c r="K11" s="38" t="s">
        <v>14</v>
      </c>
      <c r="L11" s="164"/>
      <c r="M11" s="164"/>
      <c r="N11" s="38" t="s">
        <v>13</v>
      </c>
      <c r="O11" s="38" t="s">
        <v>14</v>
      </c>
      <c r="P11" s="166"/>
      <c r="Q11" s="166"/>
    </row>
    <row r="12" spans="1:17" s="63" customFormat="1" ht="17.399999999999999" x14ac:dyDescent="0.3">
      <c r="A12" s="26" t="s">
        <v>15</v>
      </c>
      <c r="B12" s="27"/>
      <c r="C12" s="27"/>
      <c r="D12" s="153" t="s">
        <v>16</v>
      </c>
      <c r="E12" s="154"/>
      <c r="F12" s="155"/>
      <c r="G12" s="28"/>
      <c r="H12" s="73">
        <f t="shared" ref="H12:O12" si="0">H13</f>
        <v>54204739</v>
      </c>
      <c r="I12" s="73">
        <f t="shared" si="0"/>
        <v>47283834</v>
      </c>
      <c r="J12" s="73">
        <f t="shared" si="0"/>
        <v>6920905</v>
      </c>
      <c r="K12" s="73">
        <f t="shared" si="0"/>
        <v>6820905</v>
      </c>
      <c r="L12" s="73">
        <f t="shared" si="0"/>
        <v>24290965.289999995</v>
      </c>
      <c r="M12" s="73">
        <f t="shared" si="0"/>
        <v>20559828.039999995</v>
      </c>
      <c r="N12" s="73">
        <f t="shared" si="0"/>
        <v>3731137.25</v>
      </c>
      <c r="O12" s="73">
        <f t="shared" si="0"/>
        <v>3711137.25</v>
      </c>
      <c r="P12" s="121">
        <f>L12/H12</f>
        <v>0.44813360857617995</v>
      </c>
      <c r="Q12" s="73">
        <f>L12-H12</f>
        <v>-29913773.710000005</v>
      </c>
    </row>
    <row r="13" spans="1:17" s="63" customFormat="1" ht="17.399999999999999" x14ac:dyDescent="0.3">
      <c r="A13" s="26" t="s">
        <v>17</v>
      </c>
      <c r="B13" s="26"/>
      <c r="C13" s="26"/>
      <c r="D13" s="153" t="s">
        <v>16</v>
      </c>
      <c r="E13" s="154"/>
      <c r="F13" s="155"/>
      <c r="G13" s="28"/>
      <c r="H13" s="73">
        <f t="shared" ref="H13:M13" si="1">SUM(H14:H26)</f>
        <v>54204739</v>
      </c>
      <c r="I13" s="73">
        <f t="shared" si="1"/>
        <v>47283834</v>
      </c>
      <c r="J13" s="73">
        <f t="shared" si="1"/>
        <v>6920905</v>
      </c>
      <c r="K13" s="73">
        <f t="shared" si="1"/>
        <v>6820905</v>
      </c>
      <c r="L13" s="73">
        <f t="shared" si="1"/>
        <v>24290965.289999995</v>
      </c>
      <c r="M13" s="73">
        <f t="shared" si="1"/>
        <v>20559828.039999995</v>
      </c>
      <c r="N13" s="73">
        <f t="shared" ref="N13:O13" si="2">SUM(N14:N26)</f>
        <v>3731137.25</v>
      </c>
      <c r="O13" s="73">
        <f t="shared" si="2"/>
        <v>3711137.25</v>
      </c>
      <c r="P13" s="121">
        <f t="shared" ref="P13:P85" si="3">L13/H13</f>
        <v>0.44813360857617995</v>
      </c>
      <c r="Q13" s="73">
        <f>L13-H13</f>
        <v>-29913773.710000005</v>
      </c>
    </row>
    <row r="14" spans="1:17" s="3" customFormat="1" ht="46.8" x14ac:dyDescent="0.3">
      <c r="A14" s="76" t="s">
        <v>18</v>
      </c>
      <c r="B14" s="76" t="s">
        <v>19</v>
      </c>
      <c r="C14" s="76" t="s">
        <v>20</v>
      </c>
      <c r="D14" s="79" t="s">
        <v>21</v>
      </c>
      <c r="E14" s="95">
        <v>15</v>
      </c>
      <c r="F14" s="30" t="s">
        <v>22</v>
      </c>
      <c r="G14" s="32" t="s">
        <v>23</v>
      </c>
      <c r="H14" s="123">
        <f>I14+J14</f>
        <v>22667209</v>
      </c>
      <c r="I14" s="123">
        <v>19766804</v>
      </c>
      <c r="J14" s="123">
        <v>2900405</v>
      </c>
      <c r="K14" s="123">
        <v>2900405</v>
      </c>
      <c r="L14" s="123">
        <f>M14+N14</f>
        <v>12504813.289999999</v>
      </c>
      <c r="M14" s="123">
        <v>10070176.039999999</v>
      </c>
      <c r="N14" s="123">
        <v>2434637.25</v>
      </c>
      <c r="O14" s="123">
        <f>N14</f>
        <v>2434637.25</v>
      </c>
      <c r="P14" s="122">
        <f t="shared" si="3"/>
        <v>0.55166973975490319</v>
      </c>
      <c r="Q14" s="123">
        <f t="shared" ref="Q14:Q77" si="4">L14-H14</f>
        <v>-10162395.710000001</v>
      </c>
    </row>
    <row r="15" spans="1:17" s="3" customFormat="1" ht="46.8" x14ac:dyDescent="0.3">
      <c r="A15" s="76" t="s">
        <v>24</v>
      </c>
      <c r="B15" s="76" t="s">
        <v>25</v>
      </c>
      <c r="C15" s="76" t="s">
        <v>26</v>
      </c>
      <c r="D15" s="79" t="s">
        <v>27</v>
      </c>
      <c r="E15" s="95">
        <v>15</v>
      </c>
      <c r="F15" s="30" t="s">
        <v>22</v>
      </c>
      <c r="G15" s="32" t="s">
        <v>23</v>
      </c>
      <c r="H15" s="123">
        <f t="shared" ref="H15:H26" si="5">I15+J15</f>
        <v>8941500</v>
      </c>
      <c r="I15" s="123">
        <v>8941500</v>
      </c>
      <c r="J15" s="123"/>
      <c r="K15" s="123"/>
      <c r="L15" s="123">
        <f t="shared" ref="L15:L26" si="6">M15+N15</f>
        <v>3291673.44</v>
      </c>
      <c r="M15" s="123">
        <v>3291673.44</v>
      </c>
      <c r="N15" s="123"/>
      <c r="O15" s="123"/>
      <c r="P15" s="122">
        <f t="shared" si="3"/>
        <v>0.36813436671699379</v>
      </c>
      <c r="Q15" s="123">
        <f t="shared" si="4"/>
        <v>-5649826.5600000005</v>
      </c>
    </row>
    <row r="16" spans="1:17" s="3" customFormat="1" ht="46.8" x14ac:dyDescent="0.3">
      <c r="A16" s="32" t="s">
        <v>28</v>
      </c>
      <c r="B16" s="32">
        <v>2111</v>
      </c>
      <c r="C16" s="32" t="s">
        <v>29</v>
      </c>
      <c r="D16" s="58" t="s">
        <v>30</v>
      </c>
      <c r="E16" s="32">
        <v>15</v>
      </c>
      <c r="F16" s="30" t="s">
        <v>22</v>
      </c>
      <c r="G16" s="32" t="s">
        <v>23</v>
      </c>
      <c r="H16" s="123">
        <f t="shared" si="5"/>
        <v>9927200</v>
      </c>
      <c r="I16" s="123">
        <v>8963200</v>
      </c>
      <c r="J16" s="123">
        <v>964000</v>
      </c>
      <c r="K16" s="123">
        <v>964000</v>
      </c>
      <c r="L16" s="123">
        <f t="shared" si="6"/>
        <v>3807273.5</v>
      </c>
      <c r="M16" s="123">
        <v>3807273.5</v>
      </c>
      <c r="N16" s="123"/>
      <c r="O16" s="123"/>
      <c r="P16" s="122">
        <f t="shared" si="3"/>
        <v>0.38351937102103312</v>
      </c>
      <c r="Q16" s="123">
        <f t="shared" si="4"/>
        <v>-6119926.5</v>
      </c>
    </row>
    <row r="17" spans="1:18" s="3" customFormat="1" ht="46.8" x14ac:dyDescent="0.3">
      <c r="A17" s="76" t="s">
        <v>31</v>
      </c>
      <c r="B17" s="76" t="s">
        <v>32</v>
      </c>
      <c r="C17" s="76" t="s">
        <v>33</v>
      </c>
      <c r="D17" s="80" t="s">
        <v>34</v>
      </c>
      <c r="E17" s="107">
        <v>15</v>
      </c>
      <c r="F17" s="30" t="s">
        <v>22</v>
      </c>
      <c r="G17" s="32" t="s">
        <v>23</v>
      </c>
      <c r="H17" s="123">
        <f t="shared" si="5"/>
        <v>1629600</v>
      </c>
      <c r="I17" s="123">
        <v>1629600</v>
      </c>
      <c r="J17" s="123"/>
      <c r="K17" s="123"/>
      <c r="L17" s="123">
        <f t="shared" si="6"/>
        <v>721639.05999999994</v>
      </c>
      <c r="M17" s="123">
        <f>103076.58+618562.48</f>
        <v>721639.05999999994</v>
      </c>
      <c r="N17" s="123"/>
      <c r="O17" s="123"/>
      <c r="P17" s="122">
        <f t="shared" si="3"/>
        <v>0.44283202012763867</v>
      </c>
      <c r="Q17" s="123">
        <f t="shared" si="4"/>
        <v>-907960.94000000006</v>
      </c>
      <c r="R17" s="64"/>
    </row>
    <row r="18" spans="1:18" s="3" customFormat="1" ht="46.8" x14ac:dyDescent="0.3">
      <c r="A18" s="81" t="s">
        <v>35</v>
      </c>
      <c r="B18" s="76" t="s">
        <v>36</v>
      </c>
      <c r="C18" s="76" t="s">
        <v>37</v>
      </c>
      <c r="D18" s="77" t="s">
        <v>38</v>
      </c>
      <c r="E18" s="108">
        <v>14</v>
      </c>
      <c r="F18" s="82" t="s">
        <v>39</v>
      </c>
      <c r="G18" s="32" t="s">
        <v>40</v>
      </c>
      <c r="H18" s="124">
        <f t="shared" si="5"/>
        <v>4900000</v>
      </c>
      <c r="I18" s="123">
        <f>4000000+900000</f>
        <v>4900000</v>
      </c>
      <c r="J18" s="123"/>
      <c r="K18" s="123"/>
      <c r="L18" s="124">
        <f t="shared" si="6"/>
        <v>1614500</v>
      </c>
      <c r="M18" s="123">
        <v>1614500</v>
      </c>
      <c r="N18" s="123"/>
      <c r="O18" s="123"/>
      <c r="P18" s="122">
        <f t="shared" si="3"/>
        <v>0.32948979591836736</v>
      </c>
      <c r="Q18" s="123">
        <f t="shared" si="4"/>
        <v>-3285500</v>
      </c>
    </row>
    <row r="19" spans="1:18" s="3" customFormat="1" ht="62.4" x14ac:dyDescent="0.3">
      <c r="A19" s="81" t="s">
        <v>35</v>
      </c>
      <c r="B19" s="83" t="s">
        <v>36</v>
      </c>
      <c r="C19" s="83" t="s">
        <v>37</v>
      </c>
      <c r="D19" s="77" t="s">
        <v>38</v>
      </c>
      <c r="E19" s="108">
        <v>13</v>
      </c>
      <c r="F19" s="84" t="s">
        <v>66</v>
      </c>
      <c r="G19" s="74" t="s">
        <v>104</v>
      </c>
      <c r="H19" s="124">
        <f t="shared" si="5"/>
        <v>99900</v>
      </c>
      <c r="I19" s="123">
        <v>99900</v>
      </c>
      <c r="J19" s="123"/>
      <c r="K19" s="123"/>
      <c r="L19" s="124">
        <f t="shared" si="6"/>
        <v>0</v>
      </c>
      <c r="M19" s="123"/>
      <c r="N19" s="123"/>
      <c r="O19" s="123"/>
      <c r="P19" s="122">
        <f t="shared" si="3"/>
        <v>0</v>
      </c>
      <c r="Q19" s="123">
        <f t="shared" si="4"/>
        <v>-99900</v>
      </c>
    </row>
    <row r="20" spans="1:18" s="3" customFormat="1" ht="46.8" x14ac:dyDescent="0.3">
      <c r="A20" s="81" t="s">
        <v>41</v>
      </c>
      <c r="B20" s="76" t="s">
        <v>42</v>
      </c>
      <c r="C20" s="85" t="s">
        <v>43</v>
      </c>
      <c r="D20" s="58" t="s">
        <v>44</v>
      </c>
      <c r="E20" s="32">
        <v>15</v>
      </c>
      <c r="F20" s="30" t="s">
        <v>22</v>
      </c>
      <c r="G20" s="32" t="s">
        <v>23</v>
      </c>
      <c r="H20" s="124">
        <f t="shared" si="5"/>
        <v>1680000</v>
      </c>
      <c r="I20" s="123"/>
      <c r="J20" s="123">
        <v>1680000</v>
      </c>
      <c r="K20" s="123">
        <v>1680000</v>
      </c>
      <c r="L20" s="124">
        <f t="shared" si="6"/>
        <v>0</v>
      </c>
      <c r="M20" s="123"/>
      <c r="N20" s="123"/>
      <c r="O20" s="123"/>
      <c r="P20" s="122">
        <f t="shared" si="3"/>
        <v>0</v>
      </c>
      <c r="Q20" s="123">
        <f t="shared" si="4"/>
        <v>-1680000</v>
      </c>
    </row>
    <row r="21" spans="1:18" s="3" customFormat="1" ht="46.8" x14ac:dyDescent="0.3">
      <c r="A21" s="81" t="s">
        <v>305</v>
      </c>
      <c r="B21" s="83" t="s">
        <v>306</v>
      </c>
      <c r="C21" s="86" t="s">
        <v>93</v>
      </c>
      <c r="D21" s="87" t="s">
        <v>94</v>
      </c>
      <c r="E21" s="109">
        <v>17</v>
      </c>
      <c r="F21" s="84" t="s">
        <v>95</v>
      </c>
      <c r="G21" s="74" t="s">
        <v>96</v>
      </c>
      <c r="H21" s="124">
        <f t="shared" si="5"/>
        <v>91000</v>
      </c>
      <c r="I21" s="123">
        <v>91000</v>
      </c>
      <c r="J21" s="123"/>
      <c r="K21" s="123"/>
      <c r="L21" s="124">
        <f t="shared" si="6"/>
        <v>0</v>
      </c>
      <c r="M21" s="123"/>
      <c r="N21" s="123"/>
      <c r="O21" s="123"/>
      <c r="P21" s="122">
        <f t="shared" si="3"/>
        <v>0</v>
      </c>
      <c r="Q21" s="123">
        <f t="shared" si="4"/>
        <v>-91000</v>
      </c>
    </row>
    <row r="22" spans="1:18" s="3" customFormat="1" ht="124.8" x14ac:dyDescent="0.3">
      <c r="A22" s="85" t="s">
        <v>45</v>
      </c>
      <c r="B22" s="32">
        <v>8220</v>
      </c>
      <c r="C22" s="85" t="s">
        <v>46</v>
      </c>
      <c r="D22" s="58" t="s">
        <v>47</v>
      </c>
      <c r="E22" s="45">
        <v>18</v>
      </c>
      <c r="F22" s="43" t="s">
        <v>48</v>
      </c>
      <c r="G22" s="32" t="s">
        <v>49</v>
      </c>
      <c r="H22" s="123">
        <f t="shared" si="5"/>
        <v>786030</v>
      </c>
      <c r="I22" s="123">
        <v>786030</v>
      </c>
      <c r="J22" s="123"/>
      <c r="K22" s="123"/>
      <c r="L22" s="123">
        <f t="shared" si="6"/>
        <v>62010</v>
      </c>
      <c r="M22" s="123">
        <v>62010</v>
      </c>
      <c r="N22" s="123"/>
      <c r="O22" s="123"/>
      <c r="P22" s="122">
        <f t="shared" si="3"/>
        <v>7.8890118697759623E-2</v>
      </c>
      <c r="Q22" s="123">
        <f t="shared" si="4"/>
        <v>-724020</v>
      </c>
    </row>
    <row r="23" spans="1:18" s="3" customFormat="1" ht="62.4" x14ac:dyDescent="0.3">
      <c r="A23" s="76" t="s">
        <v>50</v>
      </c>
      <c r="B23" s="76" t="s">
        <v>51</v>
      </c>
      <c r="C23" s="76" t="s">
        <v>46</v>
      </c>
      <c r="D23" s="77" t="s">
        <v>52</v>
      </c>
      <c r="E23" s="110">
        <v>36</v>
      </c>
      <c r="F23" s="43" t="s">
        <v>53</v>
      </c>
      <c r="G23" s="32" t="s">
        <v>54</v>
      </c>
      <c r="H23" s="123">
        <f t="shared" si="5"/>
        <v>1979800</v>
      </c>
      <c r="I23" s="123">
        <v>1979800</v>
      </c>
      <c r="J23" s="123"/>
      <c r="K23" s="123"/>
      <c r="L23" s="123">
        <f t="shared" si="6"/>
        <v>992556</v>
      </c>
      <c r="M23" s="123">
        <v>992556</v>
      </c>
      <c r="N23" s="123"/>
      <c r="O23" s="123"/>
      <c r="P23" s="122">
        <f t="shared" si="3"/>
        <v>0.50134154965147992</v>
      </c>
      <c r="Q23" s="123">
        <f t="shared" si="4"/>
        <v>-987244</v>
      </c>
    </row>
    <row r="24" spans="1:18" s="3" customFormat="1" ht="109.2" x14ac:dyDescent="0.3">
      <c r="A24" s="83" t="s">
        <v>50</v>
      </c>
      <c r="B24" s="83" t="s">
        <v>51</v>
      </c>
      <c r="C24" s="83" t="s">
        <v>46</v>
      </c>
      <c r="D24" s="77" t="s">
        <v>52</v>
      </c>
      <c r="E24" s="110">
        <v>52</v>
      </c>
      <c r="F24" s="87" t="s">
        <v>297</v>
      </c>
      <c r="G24" s="74" t="s">
        <v>298</v>
      </c>
      <c r="H24" s="123">
        <f t="shared" si="5"/>
        <v>126000</v>
      </c>
      <c r="I24" s="123">
        <v>126000</v>
      </c>
      <c r="J24" s="123"/>
      <c r="K24" s="123"/>
      <c r="L24" s="123">
        <f t="shared" si="6"/>
        <v>0</v>
      </c>
      <c r="M24" s="123"/>
      <c r="N24" s="123"/>
      <c r="O24" s="123"/>
      <c r="P24" s="122">
        <f t="shared" si="3"/>
        <v>0</v>
      </c>
      <c r="Q24" s="123">
        <f t="shared" si="4"/>
        <v>-126000</v>
      </c>
    </row>
    <row r="25" spans="1:18" s="3" customFormat="1" ht="109.2" x14ac:dyDescent="0.3">
      <c r="A25" s="76" t="s">
        <v>55</v>
      </c>
      <c r="B25" s="76" t="s">
        <v>56</v>
      </c>
      <c r="C25" s="76" t="s">
        <v>46</v>
      </c>
      <c r="D25" s="77" t="s">
        <v>57</v>
      </c>
      <c r="E25" s="110">
        <v>52</v>
      </c>
      <c r="F25" s="43" t="s">
        <v>295</v>
      </c>
      <c r="G25" s="32" t="s">
        <v>58</v>
      </c>
      <c r="H25" s="123">
        <f t="shared" si="5"/>
        <v>1276500</v>
      </c>
      <c r="I25" s="123"/>
      <c r="J25" s="123">
        <v>1276500</v>
      </c>
      <c r="K25" s="123">
        <v>1276500</v>
      </c>
      <c r="L25" s="123">
        <f t="shared" si="6"/>
        <v>1276500</v>
      </c>
      <c r="M25" s="123"/>
      <c r="N25" s="123">
        <v>1276500</v>
      </c>
      <c r="O25" s="123">
        <v>1276500</v>
      </c>
      <c r="P25" s="122">
        <f t="shared" si="3"/>
        <v>1</v>
      </c>
      <c r="Q25" s="123">
        <f t="shared" si="4"/>
        <v>0</v>
      </c>
    </row>
    <row r="26" spans="1:18" s="3" customFormat="1" ht="90" x14ac:dyDescent="0.3">
      <c r="A26" s="83" t="s">
        <v>299</v>
      </c>
      <c r="B26" s="83" t="s">
        <v>300</v>
      </c>
      <c r="C26" s="74" t="s">
        <v>301</v>
      </c>
      <c r="D26" s="87" t="s">
        <v>302</v>
      </c>
      <c r="E26" s="111">
        <v>56</v>
      </c>
      <c r="F26" s="88" t="s">
        <v>303</v>
      </c>
      <c r="G26" s="74" t="s">
        <v>304</v>
      </c>
      <c r="H26" s="123">
        <f t="shared" si="5"/>
        <v>100000</v>
      </c>
      <c r="I26" s="123"/>
      <c r="J26" s="123">
        <v>100000</v>
      </c>
      <c r="K26" s="123"/>
      <c r="L26" s="123">
        <f t="shared" si="6"/>
        <v>20000</v>
      </c>
      <c r="M26" s="123"/>
      <c r="N26" s="123">
        <v>20000</v>
      </c>
      <c r="O26" s="123"/>
      <c r="P26" s="122">
        <f t="shared" si="3"/>
        <v>0.2</v>
      </c>
      <c r="Q26" s="123">
        <f t="shared" si="4"/>
        <v>-80000</v>
      </c>
    </row>
    <row r="27" spans="1:18" s="63" customFormat="1" ht="16.5" customHeight="1" x14ac:dyDescent="0.3">
      <c r="A27" s="29" t="s">
        <v>59</v>
      </c>
      <c r="B27" s="29"/>
      <c r="C27" s="29"/>
      <c r="D27" s="147" t="s">
        <v>60</v>
      </c>
      <c r="E27" s="148"/>
      <c r="F27" s="149"/>
      <c r="G27" s="28"/>
      <c r="H27" s="73">
        <f t="shared" ref="H27:O27" si="7">H28</f>
        <v>33823957</v>
      </c>
      <c r="I27" s="73">
        <f t="shared" si="7"/>
        <v>23970598</v>
      </c>
      <c r="J27" s="73">
        <f t="shared" si="7"/>
        <v>9853359</v>
      </c>
      <c r="K27" s="73">
        <f t="shared" si="7"/>
        <v>9853359</v>
      </c>
      <c r="L27" s="73">
        <f t="shared" si="7"/>
        <v>11221567.720000001</v>
      </c>
      <c r="M27" s="73">
        <f t="shared" si="7"/>
        <v>10934285.110000001</v>
      </c>
      <c r="N27" s="73">
        <f t="shared" si="7"/>
        <v>287282.61</v>
      </c>
      <c r="O27" s="73">
        <f t="shared" si="7"/>
        <v>287282.61</v>
      </c>
      <c r="P27" s="121">
        <f t="shared" si="3"/>
        <v>0.33176389504042952</v>
      </c>
      <c r="Q27" s="73">
        <f t="shared" si="4"/>
        <v>-22602389.280000001</v>
      </c>
    </row>
    <row r="28" spans="1:18" s="63" customFormat="1" ht="17.399999999999999" x14ac:dyDescent="0.3">
      <c r="A28" s="29" t="s">
        <v>61</v>
      </c>
      <c r="B28" s="29"/>
      <c r="C28" s="29"/>
      <c r="D28" s="147" t="s">
        <v>60</v>
      </c>
      <c r="E28" s="148"/>
      <c r="F28" s="149"/>
      <c r="G28" s="28"/>
      <c r="H28" s="73">
        <f>SUM(H29:H41)</f>
        <v>33823957</v>
      </c>
      <c r="I28" s="73">
        <f>SUM(I29:I41)</f>
        <v>23970598</v>
      </c>
      <c r="J28" s="73">
        <f>SUM(J29:J41)</f>
        <v>9853359</v>
      </c>
      <c r="K28" s="73">
        <f>SUM(K29:K41)</f>
        <v>9853359</v>
      </c>
      <c r="L28" s="73">
        <f>SUM(L29:L41)</f>
        <v>11221567.720000001</v>
      </c>
      <c r="M28" s="73">
        <f t="shared" ref="M28:O28" si="8">SUM(M29:M41)</f>
        <v>10934285.110000001</v>
      </c>
      <c r="N28" s="73">
        <f t="shared" si="8"/>
        <v>287282.61</v>
      </c>
      <c r="O28" s="73">
        <f t="shared" si="8"/>
        <v>287282.61</v>
      </c>
      <c r="P28" s="121">
        <f t="shared" si="3"/>
        <v>0.33176389504042952</v>
      </c>
      <c r="Q28" s="73">
        <f t="shared" si="4"/>
        <v>-22602389.280000001</v>
      </c>
    </row>
    <row r="29" spans="1:18" s="3" customFormat="1" ht="62.4" x14ac:dyDescent="0.3">
      <c r="A29" s="76" t="s">
        <v>62</v>
      </c>
      <c r="B29" s="76" t="s">
        <v>63</v>
      </c>
      <c r="C29" s="76" t="s">
        <v>64</v>
      </c>
      <c r="D29" s="79" t="s">
        <v>65</v>
      </c>
      <c r="E29" s="95">
        <v>13</v>
      </c>
      <c r="F29" s="30" t="s">
        <v>66</v>
      </c>
      <c r="G29" s="31" t="s">
        <v>67</v>
      </c>
      <c r="H29" s="123">
        <f t="shared" ref="H29:H38" si="9">I29+J29</f>
        <v>455000</v>
      </c>
      <c r="I29" s="123">
        <v>455000</v>
      </c>
      <c r="J29" s="123"/>
      <c r="K29" s="123"/>
      <c r="L29" s="123">
        <f t="shared" ref="L29:L41" si="10">M29+N29</f>
        <v>31322</v>
      </c>
      <c r="M29" s="123">
        <v>31322</v>
      </c>
      <c r="N29" s="123"/>
      <c r="O29" s="123"/>
      <c r="P29" s="122">
        <f t="shared" si="3"/>
        <v>6.8839560439560438E-2</v>
      </c>
      <c r="Q29" s="123">
        <f t="shared" si="4"/>
        <v>-423678</v>
      </c>
    </row>
    <row r="30" spans="1:18" s="3" customFormat="1" ht="46.8" x14ac:dyDescent="0.3">
      <c r="A30" s="76" t="s">
        <v>62</v>
      </c>
      <c r="B30" s="76" t="s">
        <v>63</v>
      </c>
      <c r="C30" s="76" t="s">
        <v>64</v>
      </c>
      <c r="D30" s="79" t="s">
        <v>65</v>
      </c>
      <c r="E30" s="95">
        <v>16</v>
      </c>
      <c r="F30" s="30" t="s">
        <v>68</v>
      </c>
      <c r="G30" s="32" t="s">
        <v>69</v>
      </c>
      <c r="H30" s="123">
        <f t="shared" si="9"/>
        <v>2608713</v>
      </c>
      <c r="I30" s="123"/>
      <c r="J30" s="123">
        <v>2608713</v>
      </c>
      <c r="K30" s="123">
        <v>2608713</v>
      </c>
      <c r="L30" s="123">
        <f t="shared" si="10"/>
        <v>287282.61</v>
      </c>
      <c r="M30" s="123"/>
      <c r="N30" s="123">
        <v>287282.61</v>
      </c>
      <c r="O30" s="123">
        <v>287282.61</v>
      </c>
      <c r="P30" s="122">
        <f t="shared" si="3"/>
        <v>0.11012426817361665</v>
      </c>
      <c r="Q30" s="123">
        <f t="shared" si="4"/>
        <v>-2321430.39</v>
      </c>
    </row>
    <row r="31" spans="1:18" s="3" customFormat="1" ht="90" x14ac:dyDescent="0.3">
      <c r="A31" s="83" t="s">
        <v>62</v>
      </c>
      <c r="B31" s="83" t="s">
        <v>63</v>
      </c>
      <c r="C31" s="83" t="s">
        <v>64</v>
      </c>
      <c r="D31" s="89" t="s">
        <v>65</v>
      </c>
      <c r="E31" s="96">
        <v>56</v>
      </c>
      <c r="F31" s="75" t="s">
        <v>303</v>
      </c>
      <c r="G31" s="74" t="s">
        <v>304</v>
      </c>
      <c r="H31" s="123">
        <f t="shared" si="9"/>
        <v>1300000</v>
      </c>
      <c r="I31" s="123"/>
      <c r="J31" s="123">
        <v>1300000</v>
      </c>
      <c r="K31" s="123">
        <v>1300000</v>
      </c>
      <c r="L31" s="123">
        <f t="shared" si="10"/>
        <v>0</v>
      </c>
      <c r="M31" s="123"/>
      <c r="N31" s="123"/>
      <c r="O31" s="123"/>
      <c r="P31" s="122">
        <f t="shared" si="3"/>
        <v>0</v>
      </c>
      <c r="Q31" s="123">
        <f t="shared" si="4"/>
        <v>-1300000</v>
      </c>
    </row>
    <row r="32" spans="1:18" s="3" customFormat="1" ht="46.8" x14ac:dyDescent="0.3">
      <c r="A32" s="76" t="s">
        <v>70</v>
      </c>
      <c r="B32" s="76" t="s">
        <v>71</v>
      </c>
      <c r="C32" s="76" t="s">
        <v>72</v>
      </c>
      <c r="D32" s="77" t="s">
        <v>73</v>
      </c>
      <c r="E32" s="111">
        <v>16</v>
      </c>
      <c r="F32" s="30" t="s">
        <v>68</v>
      </c>
      <c r="G32" s="32" t="s">
        <v>69</v>
      </c>
      <c r="H32" s="123">
        <f t="shared" si="9"/>
        <v>17670570</v>
      </c>
      <c r="I32" s="123">
        <f>15000000+415800</f>
        <v>15415800</v>
      </c>
      <c r="J32" s="123">
        <v>2254770</v>
      </c>
      <c r="K32" s="123">
        <v>2254770</v>
      </c>
      <c r="L32" s="123">
        <f t="shared" si="10"/>
        <v>7868113</v>
      </c>
      <c r="M32" s="123">
        <f>7705678.5+162434.5</f>
        <v>7868113</v>
      </c>
      <c r="N32" s="123"/>
      <c r="O32" s="123"/>
      <c r="P32" s="122">
        <f t="shared" si="3"/>
        <v>0.44526650809792778</v>
      </c>
      <c r="Q32" s="123">
        <f t="shared" si="4"/>
        <v>-9802457</v>
      </c>
    </row>
    <row r="33" spans="1:17" s="3" customFormat="1" ht="46.8" x14ac:dyDescent="0.3">
      <c r="A33" s="76" t="s">
        <v>70</v>
      </c>
      <c r="B33" s="76" t="s">
        <v>71</v>
      </c>
      <c r="C33" s="76" t="s">
        <v>72</v>
      </c>
      <c r="D33" s="77" t="s">
        <v>73</v>
      </c>
      <c r="E33" s="111">
        <v>23</v>
      </c>
      <c r="F33" s="30" t="s">
        <v>74</v>
      </c>
      <c r="G33" s="32" t="s">
        <v>75</v>
      </c>
      <c r="H33" s="123">
        <f t="shared" si="9"/>
        <v>200000</v>
      </c>
      <c r="I33" s="123">
        <v>200000</v>
      </c>
      <c r="J33" s="123"/>
      <c r="K33" s="123"/>
      <c r="L33" s="123">
        <f t="shared" si="10"/>
        <v>0</v>
      </c>
      <c r="M33" s="123"/>
      <c r="N33" s="123"/>
      <c r="O33" s="123"/>
      <c r="P33" s="122">
        <f t="shared" si="3"/>
        <v>0</v>
      </c>
      <c r="Q33" s="123">
        <f t="shared" si="4"/>
        <v>-200000</v>
      </c>
    </row>
    <row r="34" spans="1:17" s="3" customFormat="1" ht="62.4" x14ac:dyDescent="0.3">
      <c r="A34" s="76" t="s">
        <v>70</v>
      </c>
      <c r="B34" s="76" t="s">
        <v>71</v>
      </c>
      <c r="C34" s="76" t="s">
        <v>72</v>
      </c>
      <c r="D34" s="77" t="s">
        <v>73</v>
      </c>
      <c r="E34" s="111">
        <v>32</v>
      </c>
      <c r="F34" s="30" t="s">
        <v>76</v>
      </c>
      <c r="G34" s="32" t="s">
        <v>77</v>
      </c>
      <c r="H34" s="123">
        <f t="shared" si="9"/>
        <v>15000</v>
      </c>
      <c r="I34" s="123">
        <v>15000</v>
      </c>
      <c r="J34" s="123"/>
      <c r="K34" s="123"/>
      <c r="L34" s="123">
        <f t="shared" si="10"/>
        <v>0</v>
      </c>
      <c r="M34" s="123"/>
      <c r="N34" s="123"/>
      <c r="O34" s="123"/>
      <c r="P34" s="122">
        <f t="shared" si="3"/>
        <v>0</v>
      </c>
      <c r="Q34" s="123">
        <f t="shared" si="4"/>
        <v>-15000</v>
      </c>
    </row>
    <row r="35" spans="1:17" s="3" customFormat="1" ht="46.8" x14ac:dyDescent="0.3">
      <c r="A35" s="83" t="s">
        <v>70</v>
      </c>
      <c r="B35" s="83" t="s">
        <v>71</v>
      </c>
      <c r="C35" s="83" t="s">
        <v>72</v>
      </c>
      <c r="D35" s="77" t="s">
        <v>73</v>
      </c>
      <c r="E35" s="111">
        <v>30</v>
      </c>
      <c r="F35" s="84" t="s">
        <v>177</v>
      </c>
      <c r="G35" s="74" t="s">
        <v>178</v>
      </c>
      <c r="H35" s="123">
        <f t="shared" si="9"/>
        <v>135170</v>
      </c>
      <c r="I35" s="123">
        <v>135170</v>
      </c>
      <c r="J35" s="123"/>
      <c r="K35" s="123"/>
      <c r="L35" s="123">
        <f t="shared" si="10"/>
        <v>135170</v>
      </c>
      <c r="M35" s="123">
        <v>135170</v>
      </c>
      <c r="N35" s="123"/>
      <c r="O35" s="123"/>
      <c r="P35" s="122">
        <f t="shared" si="3"/>
        <v>1</v>
      </c>
      <c r="Q35" s="123">
        <f t="shared" si="4"/>
        <v>0</v>
      </c>
    </row>
    <row r="36" spans="1:17" s="3" customFormat="1" ht="62.4" x14ac:dyDescent="0.3">
      <c r="A36" s="76" t="s">
        <v>78</v>
      </c>
      <c r="B36" s="76" t="s">
        <v>79</v>
      </c>
      <c r="C36" s="76" t="s">
        <v>80</v>
      </c>
      <c r="D36" s="77" t="s">
        <v>81</v>
      </c>
      <c r="E36" s="111">
        <v>16</v>
      </c>
      <c r="F36" s="30" t="s">
        <v>68</v>
      </c>
      <c r="G36" s="32" t="s">
        <v>69</v>
      </c>
      <c r="H36" s="123">
        <f t="shared" si="9"/>
        <v>1100000</v>
      </c>
      <c r="I36" s="123">
        <v>1100000</v>
      </c>
      <c r="J36" s="123">
        <f>2915000-2915000</f>
        <v>0</v>
      </c>
      <c r="K36" s="123">
        <f>2915000-2915000</f>
        <v>0</v>
      </c>
      <c r="L36" s="123">
        <f t="shared" si="10"/>
        <v>459682.97</v>
      </c>
      <c r="M36" s="123">
        <v>459682.97</v>
      </c>
      <c r="N36" s="123"/>
      <c r="O36" s="123"/>
      <c r="P36" s="122">
        <f t="shared" si="3"/>
        <v>0.41789360909090906</v>
      </c>
      <c r="Q36" s="123">
        <f t="shared" si="4"/>
        <v>-640317.03</v>
      </c>
    </row>
    <row r="37" spans="1:17" s="3" customFormat="1" ht="46.8" x14ac:dyDescent="0.3">
      <c r="A37" s="83" t="s">
        <v>307</v>
      </c>
      <c r="B37" s="83" t="s">
        <v>130</v>
      </c>
      <c r="C37" s="83" t="s">
        <v>153</v>
      </c>
      <c r="D37" s="77" t="s">
        <v>308</v>
      </c>
      <c r="E37" s="111">
        <v>30</v>
      </c>
      <c r="F37" s="84" t="s">
        <v>177</v>
      </c>
      <c r="G37" s="74" t="s">
        <v>178</v>
      </c>
      <c r="H37" s="123">
        <f t="shared" si="9"/>
        <v>110128</v>
      </c>
      <c r="I37" s="123">
        <v>110128</v>
      </c>
      <c r="J37" s="123"/>
      <c r="K37" s="123"/>
      <c r="L37" s="123">
        <f t="shared" si="10"/>
        <v>110128</v>
      </c>
      <c r="M37" s="123">
        <v>110128</v>
      </c>
      <c r="N37" s="123"/>
      <c r="O37" s="123"/>
      <c r="P37" s="122">
        <f t="shared" si="3"/>
        <v>1</v>
      </c>
      <c r="Q37" s="123">
        <f t="shared" si="4"/>
        <v>0</v>
      </c>
    </row>
    <row r="38" spans="1:17" s="3" customFormat="1" ht="62.4" x14ac:dyDescent="0.3">
      <c r="A38" s="76" t="s">
        <v>82</v>
      </c>
      <c r="B38" s="76" t="s">
        <v>83</v>
      </c>
      <c r="C38" s="76" t="s">
        <v>84</v>
      </c>
      <c r="D38" s="79" t="s">
        <v>85</v>
      </c>
      <c r="E38" s="111">
        <v>25</v>
      </c>
      <c r="F38" s="30" t="s">
        <v>86</v>
      </c>
      <c r="G38" s="32" t="s">
        <v>87</v>
      </c>
      <c r="H38" s="123">
        <f t="shared" si="9"/>
        <v>3339500</v>
      </c>
      <c r="I38" s="123">
        <v>3339500</v>
      </c>
      <c r="J38" s="123"/>
      <c r="K38" s="123"/>
      <c r="L38" s="123">
        <f t="shared" si="10"/>
        <v>1164942</v>
      </c>
      <c r="M38" s="123">
        <v>1164942</v>
      </c>
      <c r="N38" s="123"/>
      <c r="O38" s="123"/>
      <c r="P38" s="122">
        <f t="shared" si="3"/>
        <v>0.34883725108549185</v>
      </c>
      <c r="Q38" s="123">
        <f t="shared" si="4"/>
        <v>-2174558</v>
      </c>
    </row>
    <row r="39" spans="1:17" s="3" customFormat="1" ht="54.6" customHeight="1" x14ac:dyDescent="0.3">
      <c r="A39" s="85" t="s">
        <v>88</v>
      </c>
      <c r="B39" s="32">
        <v>3242</v>
      </c>
      <c r="C39" s="32">
        <v>1090</v>
      </c>
      <c r="D39" s="30" t="s">
        <v>89</v>
      </c>
      <c r="E39" s="32">
        <v>1</v>
      </c>
      <c r="F39" s="30" t="s">
        <v>90</v>
      </c>
      <c r="G39" s="32" t="s">
        <v>91</v>
      </c>
      <c r="H39" s="123">
        <f t="shared" ref="H39:H41" si="11">I39+J39</f>
        <v>360000</v>
      </c>
      <c r="I39" s="123">
        <v>360000</v>
      </c>
      <c r="J39" s="123"/>
      <c r="K39" s="123"/>
      <c r="L39" s="123">
        <f t="shared" si="10"/>
        <v>149660</v>
      </c>
      <c r="M39" s="123">
        <v>149660</v>
      </c>
      <c r="N39" s="123"/>
      <c r="O39" s="123"/>
      <c r="P39" s="122">
        <f t="shared" si="3"/>
        <v>0.41572222222222222</v>
      </c>
      <c r="Q39" s="123">
        <f t="shared" si="4"/>
        <v>-210340</v>
      </c>
    </row>
    <row r="40" spans="1:17" s="3" customFormat="1" ht="55.95" customHeight="1" x14ac:dyDescent="0.3">
      <c r="A40" s="85" t="s">
        <v>88</v>
      </c>
      <c r="B40" s="32">
        <v>3242</v>
      </c>
      <c r="C40" s="32">
        <v>1090</v>
      </c>
      <c r="D40" s="30" t="s">
        <v>89</v>
      </c>
      <c r="E40" s="32">
        <v>14</v>
      </c>
      <c r="F40" s="30" t="s">
        <v>39</v>
      </c>
      <c r="G40" s="32" t="s">
        <v>40</v>
      </c>
      <c r="H40" s="123">
        <f t="shared" si="11"/>
        <v>2740000</v>
      </c>
      <c r="I40" s="123">
        <v>2740000</v>
      </c>
      <c r="J40" s="123"/>
      <c r="K40" s="123"/>
      <c r="L40" s="123">
        <f t="shared" si="10"/>
        <v>1007059.14</v>
      </c>
      <c r="M40" s="123">
        <v>1007059.14</v>
      </c>
      <c r="N40" s="123"/>
      <c r="O40" s="123"/>
      <c r="P40" s="122">
        <f t="shared" si="3"/>
        <v>0.36753983211678831</v>
      </c>
      <c r="Q40" s="123">
        <f t="shared" si="4"/>
        <v>-1732940.8599999999</v>
      </c>
    </row>
    <row r="41" spans="1:17" s="3" customFormat="1" ht="54.6" customHeight="1" x14ac:dyDescent="0.3">
      <c r="A41" s="85" t="s">
        <v>92</v>
      </c>
      <c r="B41" s="32">
        <v>8110</v>
      </c>
      <c r="C41" s="85" t="s">
        <v>93</v>
      </c>
      <c r="D41" s="58" t="s">
        <v>94</v>
      </c>
      <c r="E41" s="32">
        <v>17</v>
      </c>
      <c r="F41" s="30" t="s">
        <v>95</v>
      </c>
      <c r="G41" s="32" t="s">
        <v>96</v>
      </c>
      <c r="H41" s="123">
        <f t="shared" si="11"/>
        <v>3789876</v>
      </c>
      <c r="I41" s="123">
        <v>100000</v>
      </c>
      <c r="J41" s="123">
        <v>3689876</v>
      </c>
      <c r="K41" s="123">
        <v>3689876</v>
      </c>
      <c r="L41" s="123">
        <f t="shared" si="10"/>
        <v>8208</v>
      </c>
      <c r="M41" s="123">
        <v>8208</v>
      </c>
      <c r="N41" s="123"/>
      <c r="O41" s="123"/>
      <c r="P41" s="122">
        <f t="shared" si="3"/>
        <v>2.1657700674111765E-3</v>
      </c>
      <c r="Q41" s="123">
        <f t="shared" si="4"/>
        <v>-3781668</v>
      </c>
    </row>
    <row r="42" spans="1:17" s="65" customFormat="1" ht="17.399999999999999" x14ac:dyDescent="0.3">
      <c r="A42" s="29" t="s">
        <v>97</v>
      </c>
      <c r="B42" s="29"/>
      <c r="C42" s="29"/>
      <c r="D42" s="147" t="s">
        <v>98</v>
      </c>
      <c r="E42" s="148"/>
      <c r="F42" s="149"/>
      <c r="G42" s="28"/>
      <c r="H42" s="73">
        <f>H43</f>
        <v>55802400</v>
      </c>
      <c r="I42" s="73">
        <f>I43</f>
        <v>55802400</v>
      </c>
      <c r="J42" s="73">
        <f t="shared" ref="J42:M42" si="12">J43</f>
        <v>0</v>
      </c>
      <c r="K42" s="73">
        <f t="shared" si="12"/>
        <v>0</v>
      </c>
      <c r="L42" s="73">
        <f t="shared" si="12"/>
        <v>19378511.280000001</v>
      </c>
      <c r="M42" s="73">
        <f t="shared" si="12"/>
        <v>19378511.280000001</v>
      </c>
      <c r="N42" s="73">
        <f t="shared" ref="N42:O42" si="13">N43</f>
        <v>0</v>
      </c>
      <c r="O42" s="73">
        <f t="shared" si="13"/>
        <v>0</v>
      </c>
      <c r="P42" s="121">
        <f t="shared" si="3"/>
        <v>0.34727021203389102</v>
      </c>
      <c r="Q42" s="73">
        <f t="shared" si="4"/>
        <v>-36423888.719999999</v>
      </c>
    </row>
    <row r="43" spans="1:17" s="65" customFormat="1" ht="17.399999999999999" x14ac:dyDescent="0.3">
      <c r="A43" s="29" t="s">
        <v>99</v>
      </c>
      <c r="B43" s="29"/>
      <c r="C43" s="29"/>
      <c r="D43" s="147" t="s">
        <v>98</v>
      </c>
      <c r="E43" s="148"/>
      <c r="F43" s="149"/>
      <c r="G43" s="28"/>
      <c r="H43" s="73">
        <f t="shared" ref="H43:O43" si="14">SUM(H44:H55)</f>
        <v>55802400</v>
      </c>
      <c r="I43" s="73">
        <f t="shared" si="14"/>
        <v>55802400</v>
      </c>
      <c r="J43" s="73">
        <f t="shared" si="14"/>
        <v>0</v>
      </c>
      <c r="K43" s="73">
        <f t="shared" si="14"/>
        <v>0</v>
      </c>
      <c r="L43" s="73">
        <f t="shared" si="14"/>
        <v>19378511.280000001</v>
      </c>
      <c r="M43" s="73">
        <f t="shared" si="14"/>
        <v>19378511.280000001</v>
      </c>
      <c r="N43" s="73">
        <f t="shared" si="14"/>
        <v>0</v>
      </c>
      <c r="O43" s="73">
        <f t="shared" si="14"/>
        <v>0</v>
      </c>
      <c r="P43" s="121">
        <f t="shared" si="3"/>
        <v>0.34727021203389102</v>
      </c>
      <c r="Q43" s="73">
        <f t="shared" si="4"/>
        <v>-36423888.719999999</v>
      </c>
    </row>
    <row r="44" spans="1:17" s="66" customFormat="1" ht="46.8" x14ac:dyDescent="0.3">
      <c r="A44" s="76" t="s">
        <v>100</v>
      </c>
      <c r="B44" s="76" t="s">
        <v>101</v>
      </c>
      <c r="C44" s="76" t="s">
        <v>102</v>
      </c>
      <c r="D44" s="90" t="s">
        <v>103</v>
      </c>
      <c r="E44" s="112">
        <v>14</v>
      </c>
      <c r="F44" s="30" t="s">
        <v>39</v>
      </c>
      <c r="G44" s="32" t="s">
        <v>40</v>
      </c>
      <c r="H44" s="123">
        <f>I44+J44</f>
        <v>161000</v>
      </c>
      <c r="I44" s="123">
        <v>161000</v>
      </c>
      <c r="J44" s="123"/>
      <c r="K44" s="123"/>
      <c r="L44" s="123">
        <f>M44+N44</f>
        <v>0</v>
      </c>
      <c r="M44" s="123"/>
      <c r="N44" s="123"/>
      <c r="O44" s="123"/>
      <c r="P44" s="122">
        <f t="shared" si="3"/>
        <v>0</v>
      </c>
      <c r="Q44" s="123">
        <f t="shared" si="4"/>
        <v>-161000</v>
      </c>
    </row>
    <row r="45" spans="1:17" s="66" customFormat="1" ht="62.4" x14ac:dyDescent="0.3">
      <c r="A45" s="76" t="s">
        <v>100</v>
      </c>
      <c r="B45" s="76" t="s">
        <v>101</v>
      </c>
      <c r="C45" s="76" t="s">
        <v>102</v>
      </c>
      <c r="D45" s="90" t="s">
        <v>103</v>
      </c>
      <c r="E45" s="112">
        <v>13</v>
      </c>
      <c r="F45" s="30" t="s">
        <v>66</v>
      </c>
      <c r="G45" s="32" t="s">
        <v>104</v>
      </c>
      <c r="H45" s="123">
        <f t="shared" ref="H45:H55" si="15">I45+J45</f>
        <v>2150000</v>
      </c>
      <c r="I45" s="123">
        <v>2150000</v>
      </c>
      <c r="J45" s="123"/>
      <c r="K45" s="123"/>
      <c r="L45" s="123">
        <f t="shared" ref="L45:L55" si="16">M45+N45</f>
        <v>250000</v>
      </c>
      <c r="M45" s="123">
        <v>250000</v>
      </c>
      <c r="N45" s="123"/>
      <c r="O45" s="123"/>
      <c r="P45" s="122">
        <f t="shared" si="3"/>
        <v>0.11627906976744186</v>
      </c>
      <c r="Q45" s="123">
        <f t="shared" si="4"/>
        <v>-1900000</v>
      </c>
    </row>
    <row r="46" spans="1:17" s="66" customFormat="1" ht="46.8" x14ac:dyDescent="0.3">
      <c r="A46" s="76" t="s">
        <v>105</v>
      </c>
      <c r="B46" s="76" t="s">
        <v>106</v>
      </c>
      <c r="C46" s="76" t="s">
        <v>102</v>
      </c>
      <c r="D46" s="90" t="s">
        <v>107</v>
      </c>
      <c r="E46" s="112">
        <v>14</v>
      </c>
      <c r="F46" s="30" t="s">
        <v>39</v>
      </c>
      <c r="G46" s="32" t="s">
        <v>40</v>
      </c>
      <c r="H46" s="123">
        <f t="shared" si="15"/>
        <v>11500</v>
      </c>
      <c r="I46" s="123">
        <v>11500</v>
      </c>
      <c r="J46" s="123"/>
      <c r="K46" s="123"/>
      <c r="L46" s="123">
        <f t="shared" si="16"/>
        <v>2307.4</v>
      </c>
      <c r="M46" s="123">
        <v>2307.4</v>
      </c>
      <c r="N46" s="123"/>
      <c r="O46" s="123"/>
      <c r="P46" s="122">
        <f t="shared" si="3"/>
        <v>0.20064347826086956</v>
      </c>
      <c r="Q46" s="123">
        <f t="shared" si="4"/>
        <v>-9192.6</v>
      </c>
    </row>
    <row r="47" spans="1:17" s="66" customFormat="1" ht="46.8" x14ac:dyDescent="0.3">
      <c r="A47" s="76" t="s">
        <v>108</v>
      </c>
      <c r="B47" s="76" t="s">
        <v>109</v>
      </c>
      <c r="C47" s="76" t="s">
        <v>84</v>
      </c>
      <c r="D47" s="79" t="s">
        <v>110</v>
      </c>
      <c r="E47" s="95">
        <v>29</v>
      </c>
      <c r="F47" s="30" t="s">
        <v>111</v>
      </c>
      <c r="G47" s="32" t="s">
        <v>112</v>
      </c>
      <c r="H47" s="123">
        <f t="shared" si="15"/>
        <v>208000</v>
      </c>
      <c r="I47" s="123">
        <v>208000</v>
      </c>
      <c r="J47" s="123"/>
      <c r="K47" s="123"/>
      <c r="L47" s="123">
        <f t="shared" si="16"/>
        <v>76915.67</v>
      </c>
      <c r="M47" s="123">
        <v>76915.67</v>
      </c>
      <c r="N47" s="123"/>
      <c r="O47" s="123"/>
      <c r="P47" s="122">
        <f t="shared" si="3"/>
        <v>0.36978687500000001</v>
      </c>
      <c r="Q47" s="123">
        <f t="shared" si="4"/>
        <v>-131084.33000000002</v>
      </c>
    </row>
    <row r="48" spans="1:17" s="66" customFormat="1" ht="46.8" x14ac:dyDescent="0.3">
      <c r="A48" s="76" t="s">
        <v>108</v>
      </c>
      <c r="B48" s="76" t="s">
        <v>109</v>
      </c>
      <c r="C48" s="76" t="s">
        <v>84</v>
      </c>
      <c r="D48" s="79" t="s">
        <v>110</v>
      </c>
      <c r="E48" s="95">
        <v>14</v>
      </c>
      <c r="F48" s="30" t="s">
        <v>39</v>
      </c>
      <c r="G48" s="32" t="s">
        <v>113</v>
      </c>
      <c r="H48" s="123">
        <f t="shared" si="15"/>
        <v>227500</v>
      </c>
      <c r="I48" s="123">
        <v>227500</v>
      </c>
      <c r="J48" s="123"/>
      <c r="K48" s="123"/>
      <c r="L48" s="123">
        <f t="shared" si="16"/>
        <v>68868</v>
      </c>
      <c r="M48" s="123">
        <v>68868</v>
      </c>
      <c r="N48" s="123"/>
      <c r="O48" s="123"/>
      <c r="P48" s="122">
        <f t="shared" si="3"/>
        <v>0.3027164835164835</v>
      </c>
      <c r="Q48" s="123">
        <f t="shared" si="4"/>
        <v>-158632</v>
      </c>
    </row>
    <row r="49" spans="1:17" s="66" customFormat="1" ht="46.8" x14ac:dyDescent="0.3">
      <c r="A49" s="76" t="s">
        <v>114</v>
      </c>
      <c r="B49" s="76" t="s">
        <v>115</v>
      </c>
      <c r="C49" s="76" t="s">
        <v>84</v>
      </c>
      <c r="D49" s="78" t="s">
        <v>116</v>
      </c>
      <c r="E49" s="111">
        <v>14</v>
      </c>
      <c r="F49" s="30" t="s">
        <v>39</v>
      </c>
      <c r="G49" s="32" t="s">
        <v>117</v>
      </c>
      <c r="H49" s="123">
        <f t="shared" si="15"/>
        <v>700000</v>
      </c>
      <c r="I49" s="123">
        <v>700000</v>
      </c>
      <c r="J49" s="123"/>
      <c r="K49" s="123"/>
      <c r="L49" s="123">
        <f t="shared" si="16"/>
        <v>0</v>
      </c>
      <c r="M49" s="123"/>
      <c r="N49" s="123"/>
      <c r="O49" s="123"/>
      <c r="P49" s="122">
        <f t="shared" si="3"/>
        <v>0</v>
      </c>
      <c r="Q49" s="123">
        <f t="shared" si="4"/>
        <v>-700000</v>
      </c>
    </row>
    <row r="50" spans="1:17" s="66" customFormat="1" ht="78" x14ac:dyDescent="0.3">
      <c r="A50" s="76" t="s">
        <v>118</v>
      </c>
      <c r="B50" s="76" t="s">
        <v>119</v>
      </c>
      <c r="C50" s="76" t="s">
        <v>63</v>
      </c>
      <c r="D50" s="79" t="s">
        <v>120</v>
      </c>
      <c r="E50" s="95">
        <v>14</v>
      </c>
      <c r="F50" s="30" t="s">
        <v>39</v>
      </c>
      <c r="G50" s="32" t="s">
        <v>40</v>
      </c>
      <c r="H50" s="123">
        <f t="shared" si="15"/>
        <v>3300000</v>
      </c>
      <c r="I50" s="123">
        <v>3300000</v>
      </c>
      <c r="J50" s="123"/>
      <c r="K50" s="123"/>
      <c r="L50" s="123">
        <f t="shared" si="16"/>
        <v>1332489.82</v>
      </c>
      <c r="M50" s="123">
        <v>1332489.82</v>
      </c>
      <c r="N50" s="123"/>
      <c r="O50" s="123"/>
      <c r="P50" s="122">
        <f t="shared" si="3"/>
        <v>0.40378479393939398</v>
      </c>
      <c r="Q50" s="123">
        <f t="shared" si="4"/>
        <v>-1967510.18</v>
      </c>
    </row>
    <row r="51" spans="1:17" s="66" customFormat="1" ht="62.4" x14ac:dyDescent="0.3">
      <c r="A51" s="76" t="s">
        <v>121</v>
      </c>
      <c r="B51" s="76" t="s">
        <v>122</v>
      </c>
      <c r="C51" s="76" t="s">
        <v>123</v>
      </c>
      <c r="D51" s="79" t="s">
        <v>124</v>
      </c>
      <c r="E51" s="95">
        <v>14</v>
      </c>
      <c r="F51" s="30" t="s">
        <v>39</v>
      </c>
      <c r="G51" s="32" t="s">
        <v>40</v>
      </c>
      <c r="H51" s="123">
        <f t="shared" si="15"/>
        <v>1500000</v>
      </c>
      <c r="I51" s="123">
        <v>1500000</v>
      </c>
      <c r="J51" s="123"/>
      <c r="K51" s="123"/>
      <c r="L51" s="123">
        <f t="shared" si="16"/>
        <v>624323.99</v>
      </c>
      <c r="M51" s="123">
        <v>624323.99</v>
      </c>
      <c r="N51" s="123"/>
      <c r="O51" s="123"/>
      <c r="P51" s="122">
        <f t="shared" si="3"/>
        <v>0.41621599333333331</v>
      </c>
      <c r="Q51" s="123">
        <f t="shared" si="4"/>
        <v>-875676.01</v>
      </c>
    </row>
    <row r="52" spans="1:17" s="66" customFormat="1" ht="46.8" x14ac:dyDescent="0.3">
      <c r="A52" s="76" t="s">
        <v>125</v>
      </c>
      <c r="B52" s="76" t="s">
        <v>126</v>
      </c>
      <c r="C52" s="76" t="s">
        <v>102</v>
      </c>
      <c r="D52" s="79" t="s">
        <v>127</v>
      </c>
      <c r="E52" s="95">
        <v>14</v>
      </c>
      <c r="F52" s="30" t="s">
        <v>39</v>
      </c>
      <c r="G52" s="32" t="s">
        <v>40</v>
      </c>
      <c r="H52" s="123">
        <f t="shared" si="15"/>
        <v>71000</v>
      </c>
      <c r="I52" s="123">
        <v>71000</v>
      </c>
      <c r="J52" s="123"/>
      <c r="K52" s="123"/>
      <c r="L52" s="123">
        <f t="shared" si="16"/>
        <v>23288.73</v>
      </c>
      <c r="M52" s="123">
        <v>23288.73</v>
      </c>
      <c r="N52" s="123"/>
      <c r="O52" s="123"/>
      <c r="P52" s="122">
        <f t="shared" si="3"/>
        <v>0.32801028169014085</v>
      </c>
      <c r="Q52" s="123">
        <f t="shared" si="4"/>
        <v>-47711.270000000004</v>
      </c>
    </row>
    <row r="53" spans="1:17" s="66" customFormat="1" ht="46.8" x14ac:dyDescent="0.3">
      <c r="A53" s="76" t="s">
        <v>128</v>
      </c>
      <c r="B53" s="76" t="s">
        <v>129</v>
      </c>
      <c r="C53" s="76" t="s">
        <v>130</v>
      </c>
      <c r="D53" s="91" t="s">
        <v>131</v>
      </c>
      <c r="E53" s="95">
        <v>14</v>
      </c>
      <c r="F53" s="30" t="s">
        <v>39</v>
      </c>
      <c r="G53" s="32" t="s">
        <v>40</v>
      </c>
      <c r="H53" s="123">
        <f t="shared" si="15"/>
        <v>688600</v>
      </c>
      <c r="I53" s="123">
        <v>688600</v>
      </c>
      <c r="J53" s="123"/>
      <c r="K53" s="123"/>
      <c r="L53" s="123">
        <f t="shared" si="16"/>
        <v>122680</v>
      </c>
      <c r="M53" s="123">
        <v>122680</v>
      </c>
      <c r="N53" s="123"/>
      <c r="O53" s="123"/>
      <c r="P53" s="122">
        <f t="shared" si="3"/>
        <v>0.17815858263142609</v>
      </c>
      <c r="Q53" s="123">
        <f t="shared" si="4"/>
        <v>-565920</v>
      </c>
    </row>
    <row r="54" spans="1:17" s="66" customFormat="1" ht="46.8" x14ac:dyDescent="0.3">
      <c r="A54" s="76" t="s">
        <v>132</v>
      </c>
      <c r="B54" s="76" t="s">
        <v>36</v>
      </c>
      <c r="C54" s="76" t="s">
        <v>37</v>
      </c>
      <c r="D54" s="92" t="s">
        <v>38</v>
      </c>
      <c r="E54" s="95">
        <v>14</v>
      </c>
      <c r="F54" s="30" t="s">
        <v>39</v>
      </c>
      <c r="G54" s="32" t="s">
        <v>40</v>
      </c>
      <c r="H54" s="123">
        <f t="shared" si="15"/>
        <v>35474300</v>
      </c>
      <c r="I54" s="123">
        <v>35474300</v>
      </c>
      <c r="J54" s="123"/>
      <c r="K54" s="123"/>
      <c r="L54" s="123">
        <f t="shared" si="16"/>
        <v>12690591.17</v>
      </c>
      <c r="M54" s="123">
        <f>12690641.17-50</f>
        <v>12690591.17</v>
      </c>
      <c r="N54" s="123"/>
      <c r="O54" s="123"/>
      <c r="P54" s="122">
        <f t="shared" si="3"/>
        <v>0.35774042532199368</v>
      </c>
      <c r="Q54" s="123">
        <f t="shared" si="4"/>
        <v>-22783708.829999998</v>
      </c>
    </row>
    <row r="55" spans="1:17" s="66" customFormat="1" ht="62.4" x14ac:dyDescent="0.3">
      <c r="A55" s="76" t="s">
        <v>132</v>
      </c>
      <c r="B55" s="76" t="s">
        <v>36</v>
      </c>
      <c r="C55" s="76" t="s">
        <v>37</v>
      </c>
      <c r="D55" s="79" t="s">
        <v>38</v>
      </c>
      <c r="E55" s="95">
        <v>13</v>
      </c>
      <c r="F55" s="30" t="s">
        <v>66</v>
      </c>
      <c r="G55" s="32" t="s">
        <v>133</v>
      </c>
      <c r="H55" s="123">
        <f t="shared" si="15"/>
        <v>11310500</v>
      </c>
      <c r="I55" s="123">
        <f>2294000+338100+7678400+1000000</f>
        <v>11310500</v>
      </c>
      <c r="J55" s="123"/>
      <c r="K55" s="123"/>
      <c r="L55" s="123">
        <f t="shared" si="16"/>
        <v>4187046.5</v>
      </c>
      <c r="M55" s="123">
        <v>4187046.5</v>
      </c>
      <c r="N55" s="123"/>
      <c r="O55" s="123"/>
      <c r="P55" s="122">
        <f t="shared" si="3"/>
        <v>0.37019110560983159</v>
      </c>
      <c r="Q55" s="123">
        <f t="shared" si="4"/>
        <v>-7123453.5</v>
      </c>
    </row>
    <row r="56" spans="1:17" s="66" customFormat="1" ht="15.75" customHeight="1" x14ac:dyDescent="0.3">
      <c r="A56" s="34" t="s">
        <v>134</v>
      </c>
      <c r="B56" s="33" t="s">
        <v>135</v>
      </c>
      <c r="C56" s="33" t="s">
        <v>135</v>
      </c>
      <c r="D56" s="150" t="s">
        <v>136</v>
      </c>
      <c r="E56" s="151"/>
      <c r="F56" s="152"/>
      <c r="G56" s="32"/>
      <c r="H56" s="73">
        <f>H57</f>
        <v>205000</v>
      </c>
      <c r="I56" s="73">
        <f t="shared" ref="I56:O57" si="17">I57</f>
        <v>205000</v>
      </c>
      <c r="J56" s="73">
        <f t="shared" si="17"/>
        <v>0</v>
      </c>
      <c r="K56" s="73">
        <f t="shared" si="17"/>
        <v>0</v>
      </c>
      <c r="L56" s="73">
        <f t="shared" si="17"/>
        <v>67372</v>
      </c>
      <c r="M56" s="73">
        <f t="shared" si="17"/>
        <v>67372</v>
      </c>
      <c r="N56" s="73">
        <f t="shared" si="17"/>
        <v>0</v>
      </c>
      <c r="O56" s="73">
        <f t="shared" si="17"/>
        <v>0</v>
      </c>
      <c r="P56" s="121">
        <f t="shared" si="3"/>
        <v>0.32864390243902442</v>
      </c>
      <c r="Q56" s="73">
        <f t="shared" si="4"/>
        <v>-137628</v>
      </c>
    </row>
    <row r="57" spans="1:17" s="66" customFormat="1" ht="18" customHeight="1" x14ac:dyDescent="0.3">
      <c r="A57" s="34" t="s">
        <v>137</v>
      </c>
      <c r="B57" s="33" t="s">
        <v>135</v>
      </c>
      <c r="C57" s="33" t="s">
        <v>135</v>
      </c>
      <c r="D57" s="150" t="s">
        <v>136</v>
      </c>
      <c r="E57" s="151"/>
      <c r="F57" s="152"/>
      <c r="G57" s="32"/>
      <c r="H57" s="73">
        <f>H58</f>
        <v>205000</v>
      </c>
      <c r="I57" s="73">
        <f>I58</f>
        <v>205000</v>
      </c>
      <c r="J57" s="73">
        <f t="shared" si="17"/>
        <v>0</v>
      </c>
      <c r="K57" s="73">
        <f t="shared" si="17"/>
        <v>0</v>
      </c>
      <c r="L57" s="73">
        <f t="shared" si="17"/>
        <v>67372</v>
      </c>
      <c r="M57" s="73">
        <f t="shared" si="17"/>
        <v>67372</v>
      </c>
      <c r="N57" s="73">
        <f t="shared" si="17"/>
        <v>0</v>
      </c>
      <c r="O57" s="73">
        <f t="shared" si="17"/>
        <v>0</v>
      </c>
      <c r="P57" s="121">
        <f t="shared" si="3"/>
        <v>0.32864390243902442</v>
      </c>
      <c r="Q57" s="73">
        <f t="shared" si="4"/>
        <v>-137628</v>
      </c>
    </row>
    <row r="58" spans="1:17" s="66" customFormat="1" ht="46.8" x14ac:dyDescent="0.3">
      <c r="A58" s="85" t="s">
        <v>138</v>
      </c>
      <c r="B58" s="32" t="s">
        <v>139</v>
      </c>
      <c r="C58" s="32" t="s">
        <v>84</v>
      </c>
      <c r="D58" s="58" t="s">
        <v>140</v>
      </c>
      <c r="E58" s="32">
        <v>14</v>
      </c>
      <c r="F58" s="30" t="s">
        <v>39</v>
      </c>
      <c r="G58" s="31" t="s">
        <v>141</v>
      </c>
      <c r="H58" s="123">
        <f>I58+J58</f>
        <v>205000</v>
      </c>
      <c r="I58" s="123">
        <v>205000</v>
      </c>
      <c r="J58" s="123"/>
      <c r="K58" s="123"/>
      <c r="L58" s="123">
        <f>M58+N58</f>
        <v>67372</v>
      </c>
      <c r="M58" s="123">
        <v>67372</v>
      </c>
      <c r="N58" s="123"/>
      <c r="O58" s="123"/>
      <c r="P58" s="122">
        <f t="shared" si="3"/>
        <v>0.32864390243902442</v>
      </c>
      <c r="Q58" s="123">
        <f t="shared" si="4"/>
        <v>-137628</v>
      </c>
    </row>
    <row r="59" spans="1:17" s="3" customFormat="1" ht="17.399999999999999" x14ac:dyDescent="0.3">
      <c r="A59" s="29" t="s">
        <v>142</v>
      </c>
      <c r="B59" s="29"/>
      <c r="C59" s="29"/>
      <c r="D59" s="147" t="s">
        <v>143</v>
      </c>
      <c r="E59" s="148"/>
      <c r="F59" s="149"/>
      <c r="G59" s="28"/>
      <c r="H59" s="73">
        <f t="shared" ref="H59:O59" si="18">H60</f>
        <v>1600000</v>
      </c>
      <c r="I59" s="73">
        <f t="shared" si="18"/>
        <v>1325000</v>
      </c>
      <c r="J59" s="73">
        <f t="shared" si="18"/>
        <v>275000</v>
      </c>
      <c r="K59" s="73">
        <f t="shared" si="18"/>
        <v>0</v>
      </c>
      <c r="L59" s="73">
        <f t="shared" si="18"/>
        <v>285446</v>
      </c>
      <c r="M59" s="73">
        <f t="shared" si="18"/>
        <v>285446</v>
      </c>
      <c r="N59" s="73">
        <f t="shared" si="18"/>
        <v>0</v>
      </c>
      <c r="O59" s="73">
        <f t="shared" si="18"/>
        <v>0</v>
      </c>
      <c r="P59" s="121">
        <f t="shared" si="3"/>
        <v>0.17840375</v>
      </c>
      <c r="Q59" s="73">
        <f t="shared" si="4"/>
        <v>-1314554</v>
      </c>
    </row>
    <row r="60" spans="1:17" s="3" customFormat="1" ht="17.399999999999999" x14ac:dyDescent="0.3">
      <c r="A60" s="29" t="s">
        <v>144</v>
      </c>
      <c r="B60" s="29"/>
      <c r="C60" s="29"/>
      <c r="D60" s="147" t="s">
        <v>143</v>
      </c>
      <c r="E60" s="148"/>
      <c r="F60" s="149"/>
      <c r="G60" s="28"/>
      <c r="H60" s="73">
        <f t="shared" ref="H60:O60" si="19">SUM(H61:H67)</f>
        <v>1600000</v>
      </c>
      <c r="I60" s="73">
        <f t="shared" si="19"/>
        <v>1325000</v>
      </c>
      <c r="J60" s="73">
        <f t="shared" si="19"/>
        <v>275000</v>
      </c>
      <c r="K60" s="73">
        <f t="shared" si="19"/>
        <v>0</v>
      </c>
      <c r="L60" s="73">
        <f t="shared" si="19"/>
        <v>285446</v>
      </c>
      <c r="M60" s="73">
        <f t="shared" si="19"/>
        <v>285446</v>
      </c>
      <c r="N60" s="73">
        <f t="shared" si="19"/>
        <v>0</v>
      </c>
      <c r="O60" s="73">
        <f t="shared" si="19"/>
        <v>0</v>
      </c>
      <c r="P60" s="121">
        <f t="shared" si="3"/>
        <v>0.17840375</v>
      </c>
      <c r="Q60" s="73">
        <f t="shared" si="4"/>
        <v>-1314554</v>
      </c>
    </row>
    <row r="61" spans="1:17" s="3" customFormat="1" ht="46.8" x14ac:dyDescent="0.3">
      <c r="A61" s="76" t="s">
        <v>145</v>
      </c>
      <c r="B61" s="76" t="s">
        <v>146</v>
      </c>
      <c r="C61" s="76" t="s">
        <v>147</v>
      </c>
      <c r="D61" s="79" t="s">
        <v>148</v>
      </c>
      <c r="E61" s="113">
        <v>28</v>
      </c>
      <c r="F61" s="93" t="s">
        <v>149</v>
      </c>
      <c r="G61" s="31" t="s">
        <v>150</v>
      </c>
      <c r="H61" s="123">
        <f t="shared" ref="H61:H67" si="20">I61+J61</f>
        <v>99000</v>
      </c>
      <c r="I61" s="123">
        <v>99000</v>
      </c>
      <c r="J61" s="123"/>
      <c r="K61" s="123"/>
      <c r="L61" s="123">
        <f t="shared" ref="L61:L67" si="21">M61+N61</f>
        <v>64870</v>
      </c>
      <c r="M61" s="123">
        <v>64870</v>
      </c>
      <c r="N61" s="123"/>
      <c r="O61" s="123"/>
      <c r="P61" s="122">
        <f t="shared" si="3"/>
        <v>0.6552525252525252</v>
      </c>
      <c r="Q61" s="123">
        <f t="shared" si="4"/>
        <v>-34130</v>
      </c>
    </row>
    <row r="62" spans="1:17" s="3" customFormat="1" ht="46.8" x14ac:dyDescent="0.3">
      <c r="A62" s="76" t="s">
        <v>151</v>
      </c>
      <c r="B62" s="76" t="s">
        <v>152</v>
      </c>
      <c r="C62" s="76" t="s">
        <v>153</v>
      </c>
      <c r="D62" s="79" t="s">
        <v>154</v>
      </c>
      <c r="E62" s="95">
        <v>28</v>
      </c>
      <c r="F62" s="44" t="s">
        <v>149</v>
      </c>
      <c r="G62" s="31" t="s">
        <v>150</v>
      </c>
      <c r="H62" s="123">
        <f t="shared" si="20"/>
        <v>275000</v>
      </c>
      <c r="I62" s="123"/>
      <c r="J62" s="123">
        <v>275000</v>
      </c>
      <c r="K62" s="123"/>
      <c r="L62" s="123">
        <f t="shared" si="21"/>
        <v>0</v>
      </c>
      <c r="M62" s="123"/>
      <c r="N62" s="123"/>
      <c r="O62" s="123"/>
      <c r="P62" s="122">
        <f t="shared" si="3"/>
        <v>0</v>
      </c>
      <c r="Q62" s="123">
        <f t="shared" si="4"/>
        <v>-275000</v>
      </c>
    </row>
    <row r="63" spans="1:17" s="3" customFormat="1" ht="62.4" x14ac:dyDescent="0.3">
      <c r="A63" s="85" t="s">
        <v>155</v>
      </c>
      <c r="B63" s="32">
        <v>3140</v>
      </c>
      <c r="C63" s="76" t="s">
        <v>84</v>
      </c>
      <c r="D63" s="79" t="s">
        <v>85</v>
      </c>
      <c r="E63" s="95">
        <v>25</v>
      </c>
      <c r="F63" s="30" t="s">
        <v>156</v>
      </c>
      <c r="G63" s="32" t="s">
        <v>87</v>
      </c>
      <c r="H63" s="123">
        <f t="shared" si="20"/>
        <v>150000</v>
      </c>
      <c r="I63" s="123">
        <v>150000</v>
      </c>
      <c r="J63" s="123"/>
      <c r="K63" s="123"/>
      <c r="L63" s="123">
        <f t="shared" si="21"/>
        <v>84660</v>
      </c>
      <c r="M63" s="123">
        <v>84660</v>
      </c>
      <c r="N63" s="123"/>
      <c r="O63" s="123"/>
      <c r="P63" s="122">
        <f t="shared" si="3"/>
        <v>0.56440000000000001</v>
      </c>
      <c r="Q63" s="123">
        <f t="shared" si="4"/>
        <v>-65340</v>
      </c>
    </row>
    <row r="64" spans="1:17" s="3" customFormat="1" ht="46.8" x14ac:dyDescent="0.3">
      <c r="A64" s="76" t="s">
        <v>157</v>
      </c>
      <c r="B64" s="76" t="s">
        <v>158</v>
      </c>
      <c r="C64" s="76" t="s">
        <v>159</v>
      </c>
      <c r="D64" s="79" t="s">
        <v>160</v>
      </c>
      <c r="E64" s="95">
        <v>28</v>
      </c>
      <c r="F64" s="44" t="s">
        <v>149</v>
      </c>
      <c r="G64" s="31" t="s">
        <v>150</v>
      </c>
      <c r="H64" s="123">
        <f t="shared" ref="H64:H66" si="22">I64+J64</f>
        <v>260000</v>
      </c>
      <c r="I64" s="123">
        <v>260000</v>
      </c>
      <c r="J64" s="123"/>
      <c r="K64" s="123"/>
      <c r="L64" s="123">
        <f t="shared" ref="L64:L66" si="23">M64+N64</f>
        <v>12000</v>
      </c>
      <c r="M64" s="123">
        <v>12000</v>
      </c>
      <c r="N64" s="123"/>
      <c r="O64" s="123"/>
      <c r="P64" s="122">
        <f t="shared" si="3"/>
        <v>4.6153846153846156E-2</v>
      </c>
      <c r="Q64" s="123">
        <f t="shared" si="4"/>
        <v>-248000</v>
      </c>
    </row>
    <row r="65" spans="1:17" s="3" customFormat="1" ht="46.8" x14ac:dyDescent="0.3">
      <c r="A65" s="76" t="s">
        <v>161</v>
      </c>
      <c r="B65" s="76" t="s">
        <v>162</v>
      </c>
      <c r="C65" s="76" t="s">
        <v>159</v>
      </c>
      <c r="D65" s="79" t="s">
        <v>163</v>
      </c>
      <c r="E65" s="95">
        <v>28</v>
      </c>
      <c r="F65" s="44" t="s">
        <v>149</v>
      </c>
      <c r="G65" s="32" t="s">
        <v>150</v>
      </c>
      <c r="H65" s="123">
        <f t="shared" si="22"/>
        <v>24000</v>
      </c>
      <c r="I65" s="123">
        <v>24000</v>
      </c>
      <c r="J65" s="123"/>
      <c r="K65" s="123"/>
      <c r="L65" s="123">
        <f t="shared" si="23"/>
        <v>0</v>
      </c>
      <c r="M65" s="123"/>
      <c r="N65" s="123"/>
      <c r="O65" s="123"/>
      <c r="P65" s="122">
        <f t="shared" si="3"/>
        <v>0</v>
      </c>
      <c r="Q65" s="123">
        <f t="shared" si="4"/>
        <v>-24000</v>
      </c>
    </row>
    <row r="66" spans="1:17" s="3" customFormat="1" ht="46.8" x14ac:dyDescent="0.3">
      <c r="A66" s="76" t="s">
        <v>164</v>
      </c>
      <c r="B66" s="76" t="s">
        <v>165</v>
      </c>
      <c r="C66" s="76" t="s">
        <v>166</v>
      </c>
      <c r="D66" s="79" t="s">
        <v>167</v>
      </c>
      <c r="E66" s="113">
        <v>28</v>
      </c>
      <c r="F66" s="93" t="s">
        <v>149</v>
      </c>
      <c r="G66" s="31" t="s">
        <v>150</v>
      </c>
      <c r="H66" s="123">
        <f t="shared" si="22"/>
        <v>192000</v>
      </c>
      <c r="I66" s="123">
        <v>192000</v>
      </c>
      <c r="J66" s="123"/>
      <c r="K66" s="123"/>
      <c r="L66" s="123">
        <f t="shared" si="23"/>
        <v>35497</v>
      </c>
      <c r="M66" s="123">
        <v>35497</v>
      </c>
      <c r="N66" s="123"/>
      <c r="O66" s="123"/>
      <c r="P66" s="122">
        <f t="shared" si="3"/>
        <v>0.18488020833333332</v>
      </c>
      <c r="Q66" s="123">
        <f t="shared" si="4"/>
        <v>-156503</v>
      </c>
    </row>
    <row r="67" spans="1:17" s="3" customFormat="1" ht="46.8" x14ac:dyDescent="0.3">
      <c r="A67" s="76" t="s">
        <v>168</v>
      </c>
      <c r="B67" s="76" t="s">
        <v>169</v>
      </c>
      <c r="C67" s="76" t="s">
        <v>170</v>
      </c>
      <c r="D67" s="79" t="s">
        <v>171</v>
      </c>
      <c r="E67" s="113">
        <v>28</v>
      </c>
      <c r="F67" s="93" t="s">
        <v>149</v>
      </c>
      <c r="G67" s="31" t="s">
        <v>150</v>
      </c>
      <c r="H67" s="123">
        <f t="shared" si="20"/>
        <v>600000</v>
      </c>
      <c r="I67" s="123">
        <v>600000</v>
      </c>
      <c r="J67" s="123"/>
      <c r="K67" s="123"/>
      <c r="L67" s="123">
        <f t="shared" si="21"/>
        <v>88419</v>
      </c>
      <c r="M67" s="123">
        <v>88419</v>
      </c>
      <c r="N67" s="123"/>
      <c r="O67" s="123"/>
      <c r="P67" s="122">
        <f t="shared" si="3"/>
        <v>0.147365</v>
      </c>
      <c r="Q67" s="123">
        <f t="shared" si="4"/>
        <v>-511581</v>
      </c>
    </row>
    <row r="68" spans="1:17" s="66" customFormat="1" ht="17.399999999999999" x14ac:dyDescent="0.3">
      <c r="A68" s="29" t="s">
        <v>172</v>
      </c>
      <c r="B68" s="29"/>
      <c r="C68" s="29"/>
      <c r="D68" s="147" t="s">
        <v>173</v>
      </c>
      <c r="E68" s="148"/>
      <c r="F68" s="149"/>
      <c r="G68" s="28"/>
      <c r="H68" s="73">
        <f>H69</f>
        <v>4068700</v>
      </c>
      <c r="I68" s="73">
        <f>I69</f>
        <v>4068700</v>
      </c>
      <c r="J68" s="73"/>
      <c r="K68" s="73"/>
      <c r="L68" s="73">
        <f>L69</f>
        <v>1619982.4</v>
      </c>
      <c r="M68" s="73">
        <f>M69</f>
        <v>1619982.4</v>
      </c>
      <c r="N68" s="73"/>
      <c r="O68" s="73"/>
      <c r="P68" s="121">
        <f t="shared" si="3"/>
        <v>0.39815724924423029</v>
      </c>
      <c r="Q68" s="73">
        <f t="shared" si="4"/>
        <v>-2448717.6</v>
      </c>
    </row>
    <row r="69" spans="1:17" s="65" customFormat="1" ht="17.399999999999999" x14ac:dyDescent="0.3">
      <c r="A69" s="29" t="s">
        <v>174</v>
      </c>
      <c r="B69" s="29"/>
      <c r="C69" s="29"/>
      <c r="D69" s="147" t="s">
        <v>173</v>
      </c>
      <c r="E69" s="148"/>
      <c r="F69" s="149"/>
      <c r="G69" s="28"/>
      <c r="H69" s="73">
        <f>SUM(H70:H75)</f>
        <v>4068700</v>
      </c>
      <c r="I69" s="73">
        <f>SUM(I70:I75)</f>
        <v>4068700</v>
      </c>
      <c r="J69" s="73"/>
      <c r="K69" s="73"/>
      <c r="L69" s="73">
        <f>SUM(L70:L75)</f>
        <v>1619982.4</v>
      </c>
      <c r="M69" s="73">
        <f>SUM(M70:M75)</f>
        <v>1619982.4</v>
      </c>
      <c r="N69" s="73"/>
      <c r="O69" s="73"/>
      <c r="P69" s="121">
        <f t="shared" si="3"/>
        <v>0.39815724924423029</v>
      </c>
      <c r="Q69" s="73">
        <f t="shared" si="4"/>
        <v>-2448717.6</v>
      </c>
    </row>
    <row r="70" spans="1:17" s="66" customFormat="1" ht="46.8" x14ac:dyDescent="0.3">
      <c r="A70" s="76" t="s">
        <v>175</v>
      </c>
      <c r="B70" s="76" t="s">
        <v>146</v>
      </c>
      <c r="C70" s="76" t="s">
        <v>147</v>
      </c>
      <c r="D70" s="79" t="s">
        <v>148</v>
      </c>
      <c r="E70" s="95">
        <v>29</v>
      </c>
      <c r="F70" s="30" t="s">
        <v>176</v>
      </c>
      <c r="G70" s="32" t="s">
        <v>112</v>
      </c>
      <c r="H70" s="123">
        <f t="shared" ref="H70:H75" si="24">I70+J70</f>
        <v>30000</v>
      </c>
      <c r="I70" s="123">
        <v>30000</v>
      </c>
      <c r="J70" s="123"/>
      <c r="K70" s="123"/>
      <c r="L70" s="123">
        <f t="shared" ref="L70:L75" si="25">M70+N70</f>
        <v>9980</v>
      </c>
      <c r="M70" s="123">
        <v>9980</v>
      </c>
      <c r="N70" s="123"/>
      <c r="O70" s="123"/>
      <c r="P70" s="122">
        <f t="shared" si="3"/>
        <v>0.33266666666666667</v>
      </c>
      <c r="Q70" s="123">
        <f t="shared" si="4"/>
        <v>-20020</v>
      </c>
    </row>
    <row r="71" spans="1:17" s="66" customFormat="1" ht="46.8" x14ac:dyDescent="0.3">
      <c r="A71" s="76" t="s">
        <v>175</v>
      </c>
      <c r="B71" s="76" t="s">
        <v>146</v>
      </c>
      <c r="C71" s="76" t="s">
        <v>147</v>
      </c>
      <c r="D71" s="79" t="s">
        <v>148</v>
      </c>
      <c r="E71" s="95">
        <v>30</v>
      </c>
      <c r="F71" s="30" t="s">
        <v>177</v>
      </c>
      <c r="G71" s="32" t="s">
        <v>178</v>
      </c>
      <c r="H71" s="123">
        <f t="shared" si="24"/>
        <v>69000</v>
      </c>
      <c r="I71" s="123">
        <v>69000</v>
      </c>
      <c r="J71" s="123"/>
      <c r="K71" s="123"/>
      <c r="L71" s="123">
        <f t="shared" si="25"/>
        <v>39920</v>
      </c>
      <c r="M71" s="123">
        <v>39920</v>
      </c>
      <c r="N71" s="123"/>
      <c r="O71" s="123"/>
      <c r="P71" s="122">
        <f t="shared" si="3"/>
        <v>0.5785507246376812</v>
      </c>
      <c r="Q71" s="123">
        <f t="shared" si="4"/>
        <v>-29080</v>
      </c>
    </row>
    <row r="72" spans="1:17" s="66" customFormat="1" ht="46.8" x14ac:dyDescent="0.3">
      <c r="A72" s="76" t="s">
        <v>179</v>
      </c>
      <c r="B72" s="76" t="s">
        <v>180</v>
      </c>
      <c r="C72" s="76" t="s">
        <v>84</v>
      </c>
      <c r="D72" s="79" t="s">
        <v>181</v>
      </c>
      <c r="E72" s="95">
        <v>29</v>
      </c>
      <c r="F72" s="30" t="s">
        <v>176</v>
      </c>
      <c r="G72" s="32" t="s">
        <v>112</v>
      </c>
      <c r="H72" s="123">
        <f t="shared" si="24"/>
        <v>913000</v>
      </c>
      <c r="I72" s="123">
        <v>913000</v>
      </c>
      <c r="J72" s="123"/>
      <c r="K72" s="123"/>
      <c r="L72" s="123">
        <f t="shared" si="25"/>
        <v>157818</v>
      </c>
      <c r="M72" s="123">
        <v>157818</v>
      </c>
      <c r="N72" s="123"/>
      <c r="O72" s="123"/>
      <c r="P72" s="122">
        <f t="shared" si="3"/>
        <v>0.17285651697699891</v>
      </c>
      <c r="Q72" s="123">
        <f t="shared" si="4"/>
        <v>-755182</v>
      </c>
    </row>
    <row r="73" spans="1:17" s="66" customFormat="1" ht="46.8" x14ac:dyDescent="0.3">
      <c r="A73" s="76" t="s">
        <v>182</v>
      </c>
      <c r="B73" s="76" t="s">
        <v>183</v>
      </c>
      <c r="C73" s="76" t="s">
        <v>184</v>
      </c>
      <c r="D73" s="79" t="s">
        <v>185</v>
      </c>
      <c r="E73" s="95">
        <v>30</v>
      </c>
      <c r="F73" s="30" t="s">
        <v>177</v>
      </c>
      <c r="G73" s="32" t="s">
        <v>178</v>
      </c>
      <c r="H73" s="123">
        <f t="shared" si="24"/>
        <v>950000</v>
      </c>
      <c r="I73" s="123">
        <v>950000</v>
      </c>
      <c r="J73" s="123"/>
      <c r="K73" s="123"/>
      <c r="L73" s="123">
        <f t="shared" si="25"/>
        <v>366064.81</v>
      </c>
      <c r="M73" s="123">
        <v>366064.81</v>
      </c>
      <c r="N73" s="123"/>
      <c r="O73" s="123"/>
      <c r="P73" s="122">
        <f t="shared" si="3"/>
        <v>0.38533137894736841</v>
      </c>
      <c r="Q73" s="123">
        <f t="shared" si="4"/>
        <v>-583935.18999999994</v>
      </c>
    </row>
    <row r="74" spans="1:17" s="66" customFormat="1" ht="46.8" x14ac:dyDescent="0.3">
      <c r="A74" s="76" t="s">
        <v>186</v>
      </c>
      <c r="B74" s="76" t="s">
        <v>187</v>
      </c>
      <c r="C74" s="76" t="s">
        <v>184</v>
      </c>
      <c r="D74" s="79" t="s">
        <v>188</v>
      </c>
      <c r="E74" s="95">
        <v>30</v>
      </c>
      <c r="F74" s="30" t="s">
        <v>177</v>
      </c>
      <c r="G74" s="32" t="s">
        <v>178</v>
      </c>
      <c r="H74" s="123">
        <f t="shared" si="24"/>
        <v>320000</v>
      </c>
      <c r="I74" s="123">
        <v>320000</v>
      </c>
      <c r="J74" s="123"/>
      <c r="K74" s="123"/>
      <c r="L74" s="123">
        <f t="shared" si="25"/>
        <v>137853.19</v>
      </c>
      <c r="M74" s="123">
        <v>137853.19</v>
      </c>
      <c r="N74" s="123"/>
      <c r="O74" s="123"/>
      <c r="P74" s="122">
        <f t="shared" si="3"/>
        <v>0.43079121874999998</v>
      </c>
      <c r="Q74" s="123">
        <f t="shared" si="4"/>
        <v>-182146.81</v>
      </c>
    </row>
    <row r="75" spans="1:17" s="66" customFormat="1" ht="46.8" x14ac:dyDescent="0.3">
      <c r="A75" s="76" t="s">
        <v>189</v>
      </c>
      <c r="B75" s="76" t="s">
        <v>190</v>
      </c>
      <c r="C75" s="76" t="s">
        <v>184</v>
      </c>
      <c r="D75" s="77" t="s">
        <v>191</v>
      </c>
      <c r="E75" s="111">
        <v>30</v>
      </c>
      <c r="F75" s="30" t="s">
        <v>177</v>
      </c>
      <c r="G75" s="32" t="s">
        <v>178</v>
      </c>
      <c r="H75" s="123">
        <f t="shared" si="24"/>
        <v>1786700</v>
      </c>
      <c r="I75" s="123">
        <v>1786700</v>
      </c>
      <c r="J75" s="123"/>
      <c r="K75" s="123"/>
      <c r="L75" s="123">
        <f t="shared" si="25"/>
        <v>908346.4</v>
      </c>
      <c r="M75" s="123">
        <v>908346.4</v>
      </c>
      <c r="N75" s="123"/>
      <c r="O75" s="123"/>
      <c r="P75" s="122">
        <f t="shared" si="3"/>
        <v>0.50839335087031956</v>
      </c>
      <c r="Q75" s="123">
        <f t="shared" si="4"/>
        <v>-878353.6</v>
      </c>
    </row>
    <row r="76" spans="1:17" s="66" customFormat="1" ht="33" customHeight="1" x14ac:dyDescent="0.3">
      <c r="A76" s="29" t="s">
        <v>192</v>
      </c>
      <c r="B76" s="29"/>
      <c r="C76" s="29"/>
      <c r="D76" s="147" t="s">
        <v>193</v>
      </c>
      <c r="E76" s="148"/>
      <c r="F76" s="149"/>
      <c r="G76" s="28"/>
      <c r="H76" s="73">
        <f t="shared" ref="H76:O76" si="26">H77</f>
        <v>147918724</v>
      </c>
      <c r="I76" s="73">
        <f t="shared" si="26"/>
        <v>139967310</v>
      </c>
      <c r="J76" s="73">
        <f t="shared" si="26"/>
        <v>7951414</v>
      </c>
      <c r="K76" s="73">
        <f t="shared" si="26"/>
        <v>7308268</v>
      </c>
      <c r="L76" s="73">
        <f t="shared" si="26"/>
        <v>80068780.189999998</v>
      </c>
      <c r="M76" s="73">
        <f t="shared" si="26"/>
        <v>80019549.920000002</v>
      </c>
      <c r="N76" s="73">
        <f t="shared" si="26"/>
        <v>49230.27</v>
      </c>
      <c r="O76" s="73">
        <f t="shared" si="26"/>
        <v>44307.24</v>
      </c>
      <c r="P76" s="121">
        <f t="shared" si="3"/>
        <v>0.54130253442424237</v>
      </c>
      <c r="Q76" s="73">
        <f t="shared" si="4"/>
        <v>-67849943.810000002</v>
      </c>
    </row>
    <row r="77" spans="1:17" s="65" customFormat="1" ht="30" customHeight="1" x14ac:dyDescent="0.3">
      <c r="A77" s="29" t="s">
        <v>194</v>
      </c>
      <c r="B77" s="29"/>
      <c r="C77" s="29"/>
      <c r="D77" s="147" t="s">
        <v>193</v>
      </c>
      <c r="E77" s="148"/>
      <c r="F77" s="149"/>
      <c r="G77" s="28"/>
      <c r="H77" s="73">
        <f>SUM(H78:H92)</f>
        <v>147918724</v>
      </c>
      <c r="I77" s="73">
        <f>SUM(I78:I92)</f>
        <v>139967310</v>
      </c>
      <c r="J77" s="73">
        <f>SUM(J78:J92)</f>
        <v>7951414</v>
      </c>
      <c r="K77" s="73">
        <f t="shared" ref="K77" si="27">SUM(K78:K91)</f>
        <v>7308268</v>
      </c>
      <c r="L77" s="73">
        <f>SUM(L78:L92)</f>
        <v>80068780.189999998</v>
      </c>
      <c r="M77" s="73">
        <f t="shared" ref="M77:N77" si="28">SUM(M78:M92)</f>
        <v>80019549.920000002</v>
      </c>
      <c r="N77" s="73">
        <f t="shared" si="28"/>
        <v>49230.27</v>
      </c>
      <c r="O77" s="73">
        <f>SUM(O78:O92)</f>
        <v>44307.24</v>
      </c>
      <c r="P77" s="121">
        <f t="shared" si="3"/>
        <v>0.54130253442424237</v>
      </c>
      <c r="Q77" s="73">
        <f t="shared" si="4"/>
        <v>-67849943.810000002</v>
      </c>
    </row>
    <row r="78" spans="1:17" s="66" customFormat="1" ht="46.8" x14ac:dyDescent="0.3">
      <c r="A78" s="32" t="s">
        <v>195</v>
      </c>
      <c r="B78" s="32" t="s">
        <v>196</v>
      </c>
      <c r="C78" s="32" t="s">
        <v>197</v>
      </c>
      <c r="D78" s="58" t="s">
        <v>198</v>
      </c>
      <c r="E78" s="44">
        <v>53</v>
      </c>
      <c r="F78" s="44" t="s">
        <v>199</v>
      </c>
      <c r="G78" s="32" t="s">
        <v>200</v>
      </c>
      <c r="H78" s="123">
        <f>I78+J78</f>
        <v>30000</v>
      </c>
      <c r="I78" s="123">
        <v>30000</v>
      </c>
      <c r="J78" s="123"/>
      <c r="K78" s="123"/>
      <c r="L78" s="123">
        <f>M78+N78</f>
        <v>9763.66</v>
      </c>
      <c r="M78" s="123">
        <v>9763.66</v>
      </c>
      <c r="N78" s="123"/>
      <c r="O78" s="123"/>
      <c r="P78" s="122">
        <f t="shared" si="3"/>
        <v>0.32545533333333332</v>
      </c>
      <c r="Q78" s="123">
        <f t="shared" ref="Q78:Q141" si="29">L78-H78</f>
        <v>-20236.34</v>
      </c>
    </row>
    <row r="79" spans="1:17" s="66" customFormat="1" ht="78" x14ac:dyDescent="0.3">
      <c r="A79" s="32">
        <v>1216011</v>
      </c>
      <c r="B79" s="32">
        <v>6011</v>
      </c>
      <c r="C79" s="85" t="s">
        <v>201</v>
      </c>
      <c r="D79" s="58" t="s">
        <v>202</v>
      </c>
      <c r="E79" s="44">
        <v>40</v>
      </c>
      <c r="F79" s="44" t="s">
        <v>203</v>
      </c>
      <c r="G79" s="32" t="s">
        <v>204</v>
      </c>
      <c r="H79" s="123">
        <f>I79+J79</f>
        <v>3044185</v>
      </c>
      <c r="I79" s="123"/>
      <c r="J79" s="123">
        <v>3044185</v>
      </c>
      <c r="K79" s="123">
        <v>3044185</v>
      </c>
      <c r="L79" s="123">
        <f>M79+N79</f>
        <v>9246.6</v>
      </c>
      <c r="M79" s="123"/>
      <c r="N79" s="123">
        <v>9246.6</v>
      </c>
      <c r="O79" s="123">
        <v>9246.6</v>
      </c>
      <c r="P79" s="122">
        <f t="shared" si="3"/>
        <v>3.0374632290744484E-3</v>
      </c>
      <c r="Q79" s="123">
        <f t="shared" si="29"/>
        <v>-3034938.4</v>
      </c>
    </row>
    <row r="80" spans="1:17" s="66" customFormat="1" ht="46.8" x14ac:dyDescent="0.3">
      <c r="A80" s="32">
        <v>1216011</v>
      </c>
      <c r="B80" s="32">
        <v>6011</v>
      </c>
      <c r="C80" s="85" t="s">
        <v>201</v>
      </c>
      <c r="D80" s="58" t="s">
        <v>202</v>
      </c>
      <c r="E80" s="44">
        <v>5</v>
      </c>
      <c r="F80" s="44" t="s">
        <v>205</v>
      </c>
      <c r="G80" s="32" t="s">
        <v>206</v>
      </c>
      <c r="H80" s="123">
        <f t="shared" ref="H80:H85" si="30">I80+J80</f>
        <v>979196</v>
      </c>
      <c r="I80" s="123">
        <v>319069</v>
      </c>
      <c r="J80" s="123">
        <v>660127</v>
      </c>
      <c r="K80" s="123">
        <v>660127</v>
      </c>
      <c r="L80" s="123">
        <f t="shared" ref="L80:L92" si="31">M80+N80</f>
        <v>0</v>
      </c>
      <c r="M80" s="123"/>
      <c r="N80" s="123"/>
      <c r="O80" s="123"/>
      <c r="P80" s="122">
        <f t="shared" si="3"/>
        <v>0</v>
      </c>
      <c r="Q80" s="123">
        <f t="shared" si="29"/>
        <v>-979196</v>
      </c>
    </row>
    <row r="81" spans="1:17" s="66" customFormat="1" ht="78" x14ac:dyDescent="0.3">
      <c r="A81" s="74">
        <v>1216011</v>
      </c>
      <c r="B81" s="74">
        <v>6011</v>
      </c>
      <c r="C81" s="86" t="s">
        <v>201</v>
      </c>
      <c r="D81" s="87" t="s">
        <v>202</v>
      </c>
      <c r="E81" s="87">
        <v>59</v>
      </c>
      <c r="F81" s="99" t="s">
        <v>314</v>
      </c>
      <c r="G81" s="74" t="s">
        <v>309</v>
      </c>
      <c r="H81" s="123">
        <f t="shared" si="30"/>
        <v>325175</v>
      </c>
      <c r="I81" s="123"/>
      <c r="J81" s="123">
        <v>325175</v>
      </c>
      <c r="K81" s="123">
        <v>325175</v>
      </c>
      <c r="L81" s="123">
        <f t="shared" si="31"/>
        <v>0</v>
      </c>
      <c r="M81" s="123"/>
      <c r="N81" s="123"/>
      <c r="O81" s="123"/>
      <c r="P81" s="122">
        <f t="shared" si="3"/>
        <v>0</v>
      </c>
      <c r="Q81" s="123">
        <f t="shared" si="29"/>
        <v>-325175</v>
      </c>
    </row>
    <row r="82" spans="1:17" s="66" customFormat="1" ht="46.8" x14ac:dyDescent="0.3">
      <c r="A82" s="74">
        <v>1216013</v>
      </c>
      <c r="B82" s="74">
        <v>6013</v>
      </c>
      <c r="C82" s="86" t="s">
        <v>209</v>
      </c>
      <c r="D82" s="87" t="s">
        <v>240</v>
      </c>
      <c r="E82" s="87"/>
      <c r="F82" s="94" t="s">
        <v>205</v>
      </c>
      <c r="G82" s="74" t="s">
        <v>206</v>
      </c>
      <c r="H82" s="123">
        <f t="shared" si="30"/>
        <v>1244281</v>
      </c>
      <c r="I82" s="123"/>
      <c r="J82" s="123">
        <v>1244281</v>
      </c>
      <c r="K82" s="123">
        <v>1244281</v>
      </c>
      <c r="L82" s="123">
        <f t="shared" si="31"/>
        <v>0</v>
      </c>
      <c r="M82" s="123"/>
      <c r="N82" s="123"/>
      <c r="O82" s="123"/>
      <c r="P82" s="122">
        <f t="shared" si="3"/>
        <v>0</v>
      </c>
      <c r="Q82" s="123">
        <f t="shared" si="29"/>
        <v>-1244281</v>
      </c>
    </row>
    <row r="83" spans="1:17" s="66" customFormat="1" ht="46.8" x14ac:dyDescent="0.3">
      <c r="A83" s="76" t="s">
        <v>207</v>
      </c>
      <c r="B83" s="76" t="s">
        <v>208</v>
      </c>
      <c r="C83" s="76" t="s">
        <v>209</v>
      </c>
      <c r="D83" s="77" t="s">
        <v>210</v>
      </c>
      <c r="E83" s="77">
        <v>9</v>
      </c>
      <c r="F83" s="44" t="s">
        <v>211</v>
      </c>
      <c r="G83" s="32" t="s">
        <v>212</v>
      </c>
      <c r="H83" s="123">
        <f t="shared" si="30"/>
        <v>300000</v>
      </c>
      <c r="I83" s="123">
        <v>300000</v>
      </c>
      <c r="J83" s="123"/>
      <c r="K83" s="123"/>
      <c r="L83" s="123">
        <f t="shared" si="31"/>
        <v>0</v>
      </c>
      <c r="M83" s="123"/>
      <c r="N83" s="123"/>
      <c r="O83" s="123"/>
      <c r="P83" s="122">
        <f t="shared" si="3"/>
        <v>0</v>
      </c>
      <c r="Q83" s="123">
        <f t="shared" si="29"/>
        <v>-300000</v>
      </c>
    </row>
    <row r="84" spans="1:17" s="66" customFormat="1" ht="78" x14ac:dyDescent="0.3">
      <c r="A84" s="76" t="s">
        <v>207</v>
      </c>
      <c r="B84" s="76" t="s">
        <v>208</v>
      </c>
      <c r="C84" s="76" t="s">
        <v>209</v>
      </c>
      <c r="D84" s="77" t="s">
        <v>210</v>
      </c>
      <c r="E84" s="77">
        <v>40</v>
      </c>
      <c r="F84" s="44" t="s">
        <v>203</v>
      </c>
      <c r="G84" s="32" t="s">
        <v>204</v>
      </c>
      <c r="H84" s="123">
        <f t="shared" si="30"/>
        <v>495000</v>
      </c>
      <c r="I84" s="123"/>
      <c r="J84" s="123">
        <v>495000</v>
      </c>
      <c r="K84" s="123">
        <v>495000</v>
      </c>
      <c r="L84" s="123">
        <f t="shared" si="31"/>
        <v>35060.639999999999</v>
      </c>
      <c r="M84" s="123"/>
      <c r="N84" s="123">
        <v>35060.639999999999</v>
      </c>
      <c r="O84" s="123">
        <v>35060.639999999999</v>
      </c>
      <c r="P84" s="122">
        <f t="shared" si="3"/>
        <v>7.0829575757575758E-2</v>
      </c>
      <c r="Q84" s="123">
        <f t="shared" si="29"/>
        <v>-459939.36</v>
      </c>
    </row>
    <row r="85" spans="1:17" s="66" customFormat="1" ht="46.8" x14ac:dyDescent="0.3">
      <c r="A85" s="76" t="s">
        <v>213</v>
      </c>
      <c r="B85" s="76" t="s">
        <v>214</v>
      </c>
      <c r="C85" s="76" t="s">
        <v>209</v>
      </c>
      <c r="D85" s="79" t="s">
        <v>215</v>
      </c>
      <c r="E85" s="79">
        <v>5</v>
      </c>
      <c r="F85" s="44" t="s">
        <v>205</v>
      </c>
      <c r="G85" s="32" t="s">
        <v>206</v>
      </c>
      <c r="H85" s="123">
        <f t="shared" si="30"/>
        <v>1493000</v>
      </c>
      <c r="I85" s="123">
        <v>1493000</v>
      </c>
      <c r="J85" s="123"/>
      <c r="K85" s="123"/>
      <c r="L85" s="123">
        <f t="shared" si="31"/>
        <v>640898.13</v>
      </c>
      <c r="M85" s="123">
        <v>640898.13</v>
      </c>
      <c r="N85" s="123"/>
      <c r="O85" s="123"/>
      <c r="P85" s="122">
        <f t="shared" si="3"/>
        <v>0.42926867381111855</v>
      </c>
      <c r="Q85" s="123">
        <f t="shared" si="29"/>
        <v>-852101.87</v>
      </c>
    </row>
    <row r="86" spans="1:17" s="66" customFormat="1" ht="46.8" x14ac:dyDescent="0.3">
      <c r="A86" s="76" t="s">
        <v>216</v>
      </c>
      <c r="B86" s="76" t="s">
        <v>217</v>
      </c>
      <c r="C86" s="76" t="s">
        <v>209</v>
      </c>
      <c r="D86" s="77" t="s">
        <v>218</v>
      </c>
      <c r="E86" s="77">
        <v>5</v>
      </c>
      <c r="F86" s="44" t="s">
        <v>205</v>
      </c>
      <c r="G86" s="32" t="s">
        <v>206</v>
      </c>
      <c r="H86" s="123">
        <f t="shared" ref="H86:H92" si="32">I86+J86</f>
        <v>75374500</v>
      </c>
      <c r="I86" s="123">
        <v>73985000</v>
      </c>
      <c r="J86" s="123">
        <v>1389500</v>
      </c>
      <c r="K86" s="123">
        <v>1389500</v>
      </c>
      <c r="L86" s="123">
        <f t="shared" si="31"/>
        <v>31679566.41</v>
      </c>
      <c r="M86" s="123">
        <v>31679566.41</v>
      </c>
      <c r="N86" s="123"/>
      <c r="O86" s="123"/>
      <c r="P86" s="122">
        <f t="shared" ref="P86:P149" si="33">L86/H86</f>
        <v>0.42029554305501199</v>
      </c>
      <c r="Q86" s="123">
        <f t="shared" si="29"/>
        <v>-43694933.590000004</v>
      </c>
    </row>
    <row r="87" spans="1:17" s="66" customFormat="1" ht="46.8" x14ac:dyDescent="0.3">
      <c r="A87" s="76" t="s">
        <v>219</v>
      </c>
      <c r="B87" s="76" t="s">
        <v>220</v>
      </c>
      <c r="C87" s="76" t="s">
        <v>221</v>
      </c>
      <c r="D87" s="79" t="s">
        <v>222</v>
      </c>
      <c r="E87" s="79">
        <v>5</v>
      </c>
      <c r="F87" s="44" t="s">
        <v>205</v>
      </c>
      <c r="G87" s="32" t="s">
        <v>206</v>
      </c>
      <c r="H87" s="123">
        <f t="shared" si="32"/>
        <v>25700000</v>
      </c>
      <c r="I87" s="123">
        <v>25700000</v>
      </c>
      <c r="J87" s="123"/>
      <c r="K87" s="123"/>
      <c r="L87" s="123">
        <f t="shared" si="31"/>
        <v>12095158.800000001</v>
      </c>
      <c r="M87" s="123">
        <v>12095158.800000001</v>
      </c>
      <c r="N87" s="123"/>
      <c r="O87" s="123"/>
      <c r="P87" s="122">
        <f t="shared" si="33"/>
        <v>0.4706287470817121</v>
      </c>
      <c r="Q87" s="123">
        <f t="shared" si="29"/>
        <v>-13604841.199999999</v>
      </c>
    </row>
    <row r="88" spans="1:17" s="66" customFormat="1" ht="109.2" x14ac:dyDescent="0.3">
      <c r="A88" s="76" t="s">
        <v>223</v>
      </c>
      <c r="B88" s="76" t="s">
        <v>224</v>
      </c>
      <c r="C88" s="85" t="s">
        <v>225</v>
      </c>
      <c r="D88" s="58" t="s">
        <v>226</v>
      </c>
      <c r="E88" s="44">
        <v>40</v>
      </c>
      <c r="F88" s="44" t="s">
        <v>203</v>
      </c>
      <c r="G88" s="32" t="s">
        <v>204</v>
      </c>
      <c r="H88" s="123">
        <f t="shared" si="32"/>
        <v>393146</v>
      </c>
      <c r="I88" s="123"/>
      <c r="J88" s="123">
        <v>393146</v>
      </c>
      <c r="K88" s="123"/>
      <c r="L88" s="123">
        <f t="shared" si="31"/>
        <v>4923.03</v>
      </c>
      <c r="M88" s="123"/>
      <c r="N88" s="123">
        <v>4923.03</v>
      </c>
      <c r="O88" s="123"/>
      <c r="P88" s="122">
        <f t="shared" si="33"/>
        <v>1.2522141901481891E-2</v>
      </c>
      <c r="Q88" s="123">
        <f t="shared" si="29"/>
        <v>-388222.97</v>
      </c>
    </row>
    <row r="89" spans="1:17" s="66" customFormat="1" ht="55.2" customHeight="1" x14ac:dyDescent="0.3">
      <c r="A89" s="76" t="s">
        <v>227</v>
      </c>
      <c r="B89" s="76" t="s">
        <v>228</v>
      </c>
      <c r="C89" s="76" t="s">
        <v>225</v>
      </c>
      <c r="D89" s="77" t="s">
        <v>229</v>
      </c>
      <c r="E89" s="77">
        <v>51</v>
      </c>
      <c r="F89" s="44" t="s">
        <v>230</v>
      </c>
      <c r="G89" s="32" t="s">
        <v>231</v>
      </c>
      <c r="H89" s="123">
        <f t="shared" si="32"/>
        <v>36119300</v>
      </c>
      <c r="I89" s="123">
        <v>36119300</v>
      </c>
      <c r="J89" s="123"/>
      <c r="K89" s="123"/>
      <c r="L89" s="123">
        <f t="shared" si="31"/>
        <v>34256941.670000002</v>
      </c>
      <c r="M89" s="123">
        <v>34256941.670000002</v>
      </c>
      <c r="N89" s="123"/>
      <c r="O89" s="123"/>
      <c r="P89" s="122">
        <f t="shared" si="33"/>
        <v>0.94843869261032199</v>
      </c>
      <c r="Q89" s="123">
        <f t="shared" si="29"/>
        <v>-1862358.3299999982</v>
      </c>
    </row>
    <row r="90" spans="1:17" s="66" customFormat="1" ht="55.2" customHeight="1" x14ac:dyDescent="0.3">
      <c r="A90" s="32">
        <v>1218110</v>
      </c>
      <c r="B90" s="32">
        <v>8110</v>
      </c>
      <c r="C90" s="85" t="s">
        <v>93</v>
      </c>
      <c r="D90" s="58" t="s">
        <v>94</v>
      </c>
      <c r="E90" s="44">
        <v>17</v>
      </c>
      <c r="F90" s="44" t="s">
        <v>232</v>
      </c>
      <c r="G90" s="32" t="s">
        <v>96</v>
      </c>
      <c r="H90" s="123">
        <f t="shared" si="32"/>
        <v>2158241</v>
      </c>
      <c r="I90" s="123">
        <v>2008241</v>
      </c>
      <c r="J90" s="123">
        <v>150000</v>
      </c>
      <c r="K90" s="123">
        <v>150000</v>
      </c>
      <c r="L90" s="123">
        <f t="shared" si="31"/>
        <v>1324521.25</v>
      </c>
      <c r="M90" s="123">
        <v>1324521.25</v>
      </c>
      <c r="N90" s="123"/>
      <c r="O90" s="123"/>
      <c r="P90" s="122">
        <f t="shared" si="33"/>
        <v>0.61370405343981516</v>
      </c>
      <c r="Q90" s="123">
        <f t="shared" si="29"/>
        <v>-833719.75</v>
      </c>
    </row>
    <row r="91" spans="1:17" s="66" customFormat="1" ht="117.6" customHeight="1" x14ac:dyDescent="0.3">
      <c r="A91" s="76" t="s">
        <v>233</v>
      </c>
      <c r="B91" s="76" t="s">
        <v>56</v>
      </c>
      <c r="C91" s="76" t="s">
        <v>46</v>
      </c>
      <c r="D91" s="77" t="s">
        <v>57</v>
      </c>
      <c r="E91" s="114">
        <v>52</v>
      </c>
      <c r="F91" s="100" t="s">
        <v>295</v>
      </c>
      <c r="G91" s="32" t="s">
        <v>58</v>
      </c>
      <c r="H91" s="123">
        <f t="shared" si="32"/>
        <v>12700</v>
      </c>
      <c r="I91" s="123">
        <v>12700</v>
      </c>
      <c r="J91" s="123"/>
      <c r="K91" s="123"/>
      <c r="L91" s="123">
        <f t="shared" si="31"/>
        <v>12700</v>
      </c>
      <c r="M91" s="123">
        <v>12700</v>
      </c>
      <c r="N91" s="123"/>
      <c r="O91" s="123"/>
      <c r="P91" s="122">
        <f t="shared" si="33"/>
        <v>1</v>
      </c>
      <c r="Q91" s="123">
        <f t="shared" si="29"/>
        <v>0</v>
      </c>
    </row>
    <row r="92" spans="1:17" s="66" customFormat="1" ht="62.4" x14ac:dyDescent="0.3">
      <c r="A92" s="83" t="s">
        <v>310</v>
      </c>
      <c r="B92" s="83" t="s">
        <v>300</v>
      </c>
      <c r="C92" s="74" t="s">
        <v>301</v>
      </c>
      <c r="D92" s="87" t="s">
        <v>302</v>
      </c>
      <c r="E92" s="77">
        <v>56</v>
      </c>
      <c r="F92" s="101" t="s">
        <v>315</v>
      </c>
      <c r="G92" s="74" t="s">
        <v>304</v>
      </c>
      <c r="H92" s="123">
        <f t="shared" si="32"/>
        <v>250000</v>
      </c>
      <c r="I92" s="123"/>
      <c r="J92" s="123">
        <v>250000</v>
      </c>
      <c r="K92" s="123"/>
      <c r="L92" s="123">
        <f t="shared" si="31"/>
        <v>0</v>
      </c>
      <c r="M92" s="123"/>
      <c r="N92" s="123"/>
      <c r="O92" s="123"/>
      <c r="P92" s="122">
        <f t="shared" si="33"/>
        <v>0</v>
      </c>
      <c r="Q92" s="123">
        <f t="shared" si="29"/>
        <v>-250000</v>
      </c>
    </row>
    <row r="93" spans="1:17" s="3" customFormat="1" ht="30" customHeight="1" x14ac:dyDescent="0.3">
      <c r="A93" s="29" t="s">
        <v>234</v>
      </c>
      <c r="B93" s="29"/>
      <c r="C93" s="29"/>
      <c r="D93" s="143" t="s">
        <v>235</v>
      </c>
      <c r="E93" s="144"/>
      <c r="F93" s="145"/>
      <c r="G93" s="28"/>
      <c r="H93" s="73">
        <f t="shared" ref="H93:O93" si="34">H94</f>
        <v>108485225</v>
      </c>
      <c r="I93" s="73">
        <f t="shared" si="34"/>
        <v>0</v>
      </c>
      <c r="J93" s="73">
        <f t="shared" si="34"/>
        <v>108485225</v>
      </c>
      <c r="K93" s="73">
        <f t="shared" si="34"/>
        <v>108485225</v>
      </c>
      <c r="L93" s="73">
        <f t="shared" si="34"/>
        <v>21510484.380000003</v>
      </c>
      <c r="M93" s="73">
        <f t="shared" si="34"/>
        <v>0</v>
      </c>
      <c r="N93" s="73">
        <f t="shared" si="34"/>
        <v>21510484.380000003</v>
      </c>
      <c r="O93" s="73">
        <f t="shared" si="34"/>
        <v>21510484.380000003</v>
      </c>
      <c r="P93" s="121">
        <f t="shared" si="33"/>
        <v>0.19828031310254463</v>
      </c>
      <c r="Q93" s="73">
        <f t="shared" si="29"/>
        <v>-86974740.620000005</v>
      </c>
    </row>
    <row r="94" spans="1:17" s="63" customFormat="1" ht="30" customHeight="1" x14ac:dyDescent="0.3">
      <c r="A94" s="29" t="s">
        <v>236</v>
      </c>
      <c r="B94" s="29"/>
      <c r="C94" s="29"/>
      <c r="D94" s="143" t="s">
        <v>235</v>
      </c>
      <c r="E94" s="144"/>
      <c r="F94" s="145"/>
      <c r="G94" s="28"/>
      <c r="H94" s="73">
        <f>SUM(H95:H106)</f>
        <v>108485225</v>
      </c>
      <c r="I94" s="73">
        <f t="shared" ref="I94:L94" si="35">SUM(I95:I106)</f>
        <v>0</v>
      </c>
      <c r="J94" s="73">
        <f t="shared" si="35"/>
        <v>108485225</v>
      </c>
      <c r="K94" s="73">
        <f t="shared" si="35"/>
        <v>108485225</v>
      </c>
      <c r="L94" s="73">
        <f t="shared" si="35"/>
        <v>21510484.380000003</v>
      </c>
      <c r="M94" s="73">
        <f t="shared" ref="M94:O94" si="36">SUM(M95:M106)</f>
        <v>0</v>
      </c>
      <c r="N94" s="73">
        <f t="shared" si="36"/>
        <v>21510484.380000003</v>
      </c>
      <c r="O94" s="73">
        <f t="shared" si="36"/>
        <v>21510484.380000003</v>
      </c>
      <c r="P94" s="121">
        <f t="shared" si="33"/>
        <v>0.19828031310254463</v>
      </c>
      <c r="Q94" s="73">
        <f t="shared" si="29"/>
        <v>-86974740.620000005</v>
      </c>
    </row>
    <row r="95" spans="1:17" s="66" customFormat="1" ht="46.8" x14ac:dyDescent="0.3">
      <c r="A95" s="76" t="s">
        <v>237</v>
      </c>
      <c r="B95" s="76" t="s">
        <v>19</v>
      </c>
      <c r="C95" s="76" t="s">
        <v>20</v>
      </c>
      <c r="D95" s="79" t="s">
        <v>21</v>
      </c>
      <c r="E95" s="79">
        <v>15</v>
      </c>
      <c r="F95" s="44" t="s">
        <v>22</v>
      </c>
      <c r="G95" s="32" t="s">
        <v>23</v>
      </c>
      <c r="H95" s="123">
        <f t="shared" ref="H95:H106" si="37">I95+J95</f>
        <v>1175627</v>
      </c>
      <c r="I95" s="123"/>
      <c r="J95" s="123">
        <v>1175627</v>
      </c>
      <c r="K95" s="123">
        <v>1175627</v>
      </c>
      <c r="L95" s="123">
        <f t="shared" ref="L95:L106" si="38">M95+N95</f>
        <v>1110730.92</v>
      </c>
      <c r="M95" s="123"/>
      <c r="N95" s="123">
        <v>1110730.92</v>
      </c>
      <c r="O95" s="123">
        <v>1110730.92</v>
      </c>
      <c r="P95" s="122">
        <f t="shared" si="33"/>
        <v>0.94479874994364699</v>
      </c>
      <c r="Q95" s="123">
        <f t="shared" si="29"/>
        <v>-64896.080000000075</v>
      </c>
    </row>
    <row r="96" spans="1:17" s="66" customFormat="1" ht="46.8" x14ac:dyDescent="0.3">
      <c r="A96" s="76" t="s">
        <v>238</v>
      </c>
      <c r="B96" s="76" t="s">
        <v>239</v>
      </c>
      <c r="C96" s="85" t="s">
        <v>209</v>
      </c>
      <c r="D96" s="58" t="s">
        <v>240</v>
      </c>
      <c r="E96" s="44">
        <v>5</v>
      </c>
      <c r="F96" s="44" t="s">
        <v>205</v>
      </c>
      <c r="G96" s="32" t="s">
        <v>206</v>
      </c>
      <c r="H96" s="123">
        <f t="shared" si="37"/>
        <v>382750</v>
      </c>
      <c r="I96" s="123"/>
      <c r="J96" s="123">
        <v>382750</v>
      </c>
      <c r="K96" s="123">
        <v>382750</v>
      </c>
      <c r="L96" s="123">
        <f t="shared" si="38"/>
        <v>382749.55</v>
      </c>
      <c r="M96" s="123"/>
      <c r="N96" s="123">
        <v>382749.55</v>
      </c>
      <c r="O96" s="123">
        <v>382749.55</v>
      </c>
      <c r="P96" s="122">
        <f t="shared" si="33"/>
        <v>0.99999882429784448</v>
      </c>
      <c r="Q96" s="123">
        <f t="shared" si="29"/>
        <v>-0.45000000001164153</v>
      </c>
    </row>
    <row r="97" spans="1:17" s="66" customFormat="1" ht="46.8" x14ac:dyDescent="0.3">
      <c r="A97" s="76" t="s">
        <v>241</v>
      </c>
      <c r="B97" s="76" t="s">
        <v>208</v>
      </c>
      <c r="C97" s="76" t="s">
        <v>209</v>
      </c>
      <c r="D97" s="77" t="s">
        <v>210</v>
      </c>
      <c r="E97" s="77">
        <v>9</v>
      </c>
      <c r="F97" s="44" t="s">
        <v>211</v>
      </c>
      <c r="G97" s="32" t="s">
        <v>212</v>
      </c>
      <c r="H97" s="123">
        <f t="shared" si="37"/>
        <v>23415217</v>
      </c>
      <c r="I97" s="123"/>
      <c r="J97" s="123">
        <v>23415217</v>
      </c>
      <c r="K97" s="123">
        <v>23415217</v>
      </c>
      <c r="L97" s="123">
        <f t="shared" si="38"/>
        <v>3666824.02</v>
      </c>
      <c r="M97" s="123"/>
      <c r="N97" s="123">
        <v>3666824.02</v>
      </c>
      <c r="O97" s="123">
        <v>3666824.02</v>
      </c>
      <c r="P97" s="122">
        <f t="shared" si="33"/>
        <v>0.15660004432160504</v>
      </c>
      <c r="Q97" s="123">
        <f t="shared" si="29"/>
        <v>-19748392.98</v>
      </c>
    </row>
    <row r="98" spans="1:17" s="66" customFormat="1" ht="62.4" x14ac:dyDescent="0.3">
      <c r="A98" s="76" t="s">
        <v>242</v>
      </c>
      <c r="B98" s="76" t="s">
        <v>243</v>
      </c>
      <c r="C98" s="85" t="s">
        <v>209</v>
      </c>
      <c r="D98" s="58" t="s">
        <v>244</v>
      </c>
      <c r="E98" s="44">
        <v>5</v>
      </c>
      <c r="F98" s="99" t="s">
        <v>315</v>
      </c>
      <c r="G98" s="74" t="s">
        <v>304</v>
      </c>
      <c r="H98" s="123">
        <f t="shared" si="37"/>
        <v>1194873</v>
      </c>
      <c r="I98" s="123"/>
      <c r="J98" s="123">
        <v>1194873</v>
      </c>
      <c r="K98" s="123">
        <v>1194873</v>
      </c>
      <c r="L98" s="123">
        <f t="shared" si="38"/>
        <v>0</v>
      </c>
      <c r="M98" s="123"/>
      <c r="N98" s="123"/>
      <c r="O98" s="123"/>
      <c r="P98" s="122">
        <f t="shared" si="33"/>
        <v>0</v>
      </c>
      <c r="Q98" s="123">
        <f t="shared" si="29"/>
        <v>-1194873</v>
      </c>
    </row>
    <row r="99" spans="1:17" s="66" customFormat="1" ht="46.8" x14ac:dyDescent="0.3">
      <c r="A99" s="76" t="s">
        <v>245</v>
      </c>
      <c r="B99" s="76" t="s">
        <v>246</v>
      </c>
      <c r="C99" s="85" t="s">
        <v>247</v>
      </c>
      <c r="D99" s="58" t="s">
        <v>248</v>
      </c>
      <c r="E99" s="44">
        <v>5</v>
      </c>
      <c r="F99" s="44" t="s">
        <v>205</v>
      </c>
      <c r="G99" s="32" t="s">
        <v>206</v>
      </c>
      <c r="H99" s="123">
        <f t="shared" si="37"/>
        <v>19000000</v>
      </c>
      <c r="I99" s="123"/>
      <c r="J99" s="123">
        <v>19000000</v>
      </c>
      <c r="K99" s="123">
        <v>19000000</v>
      </c>
      <c r="L99" s="123">
        <f t="shared" si="38"/>
        <v>3689136</v>
      </c>
      <c r="M99" s="123"/>
      <c r="N99" s="123">
        <v>3689136</v>
      </c>
      <c r="O99" s="123">
        <v>3689136</v>
      </c>
      <c r="P99" s="122">
        <f t="shared" si="33"/>
        <v>0.19416505263157896</v>
      </c>
      <c r="Q99" s="123">
        <f t="shared" si="29"/>
        <v>-15310864</v>
      </c>
    </row>
    <row r="100" spans="1:17" s="66" customFormat="1" ht="46.8" x14ac:dyDescent="0.3">
      <c r="A100" s="83" t="s">
        <v>311</v>
      </c>
      <c r="B100" s="83" t="s">
        <v>312</v>
      </c>
      <c r="C100" s="86" t="s">
        <v>225</v>
      </c>
      <c r="D100" s="87" t="s">
        <v>313</v>
      </c>
      <c r="E100" s="115">
        <v>17</v>
      </c>
      <c r="F100" s="94" t="s">
        <v>95</v>
      </c>
      <c r="G100" s="74" t="s">
        <v>96</v>
      </c>
      <c r="H100" s="123">
        <f t="shared" si="37"/>
        <v>26491442</v>
      </c>
      <c r="I100" s="123"/>
      <c r="J100" s="123">
        <v>26491442</v>
      </c>
      <c r="K100" s="123">
        <v>26491442</v>
      </c>
      <c r="L100" s="123">
        <f t="shared" si="38"/>
        <v>0</v>
      </c>
      <c r="M100" s="123"/>
      <c r="N100" s="123"/>
      <c r="O100" s="123"/>
      <c r="P100" s="122">
        <f t="shared" si="33"/>
        <v>0</v>
      </c>
      <c r="Q100" s="123">
        <f t="shared" si="29"/>
        <v>-26491442</v>
      </c>
    </row>
    <row r="101" spans="1:17" s="66" customFormat="1" ht="62.4" x14ac:dyDescent="0.3">
      <c r="A101" s="32">
        <v>1517370</v>
      </c>
      <c r="B101" s="32">
        <v>7370</v>
      </c>
      <c r="C101" s="85" t="s">
        <v>225</v>
      </c>
      <c r="D101" s="58" t="s">
        <v>249</v>
      </c>
      <c r="E101" s="44">
        <v>20</v>
      </c>
      <c r="F101" s="44" t="s">
        <v>250</v>
      </c>
      <c r="G101" s="32" t="s">
        <v>251</v>
      </c>
      <c r="H101" s="123">
        <f t="shared" si="37"/>
        <v>7664771</v>
      </c>
      <c r="I101" s="123"/>
      <c r="J101" s="123">
        <v>7664771</v>
      </c>
      <c r="K101" s="123">
        <v>7664771</v>
      </c>
      <c r="L101" s="123">
        <f t="shared" si="38"/>
        <v>0</v>
      </c>
      <c r="M101" s="123"/>
      <c r="N101" s="123"/>
      <c r="O101" s="123"/>
      <c r="P101" s="122">
        <f t="shared" si="33"/>
        <v>0</v>
      </c>
      <c r="Q101" s="123">
        <f t="shared" si="29"/>
        <v>-7664771</v>
      </c>
    </row>
    <row r="102" spans="1:17" s="66" customFormat="1" ht="46.8" x14ac:dyDescent="0.3">
      <c r="A102" s="76" t="s">
        <v>252</v>
      </c>
      <c r="B102" s="76" t="s">
        <v>253</v>
      </c>
      <c r="C102" s="85" t="s">
        <v>225</v>
      </c>
      <c r="D102" s="58" t="s">
        <v>249</v>
      </c>
      <c r="E102" s="44">
        <v>5</v>
      </c>
      <c r="F102" s="44" t="s">
        <v>205</v>
      </c>
      <c r="G102" s="32" t="s">
        <v>206</v>
      </c>
      <c r="H102" s="123">
        <f t="shared" si="37"/>
        <v>118569</v>
      </c>
      <c r="I102" s="123"/>
      <c r="J102" s="123">
        <v>118569</v>
      </c>
      <c r="K102" s="123">
        <v>118569</v>
      </c>
      <c r="L102" s="123">
        <f t="shared" si="38"/>
        <v>0</v>
      </c>
      <c r="M102" s="123"/>
      <c r="N102" s="123"/>
      <c r="O102" s="123"/>
      <c r="P102" s="122">
        <f t="shared" si="33"/>
        <v>0</v>
      </c>
      <c r="Q102" s="123">
        <f t="shared" si="29"/>
        <v>-118569</v>
      </c>
    </row>
    <row r="103" spans="1:17" s="66" customFormat="1" ht="62.4" x14ac:dyDescent="0.3">
      <c r="A103" s="83" t="s">
        <v>252</v>
      </c>
      <c r="B103" s="83" t="s">
        <v>253</v>
      </c>
      <c r="C103" s="86" t="s">
        <v>225</v>
      </c>
      <c r="D103" s="87" t="s">
        <v>249</v>
      </c>
      <c r="E103" s="87">
        <v>56</v>
      </c>
      <c r="F103" s="99" t="s">
        <v>315</v>
      </c>
      <c r="G103" s="74" t="s">
        <v>304</v>
      </c>
      <c r="H103" s="123">
        <f t="shared" si="37"/>
        <v>37107</v>
      </c>
      <c r="I103" s="123"/>
      <c r="J103" s="123">
        <v>37107</v>
      </c>
      <c r="K103" s="123">
        <v>37107</v>
      </c>
      <c r="L103" s="123">
        <f t="shared" si="38"/>
        <v>0</v>
      </c>
      <c r="M103" s="123"/>
      <c r="N103" s="123"/>
      <c r="O103" s="123"/>
      <c r="P103" s="122">
        <f t="shared" si="33"/>
        <v>0</v>
      </c>
      <c r="Q103" s="123">
        <f t="shared" si="29"/>
        <v>-37107</v>
      </c>
    </row>
    <row r="104" spans="1:17" s="66" customFormat="1" ht="62.4" x14ac:dyDescent="0.3">
      <c r="A104" s="32">
        <v>1517640</v>
      </c>
      <c r="B104" s="32">
        <v>7640</v>
      </c>
      <c r="C104" s="85" t="s">
        <v>43</v>
      </c>
      <c r="D104" s="58" t="s">
        <v>44</v>
      </c>
      <c r="E104" s="44">
        <v>5</v>
      </c>
      <c r="F104" s="99" t="s">
        <v>315</v>
      </c>
      <c r="G104" s="74" t="s">
        <v>304</v>
      </c>
      <c r="H104" s="123">
        <f t="shared" si="37"/>
        <v>121222</v>
      </c>
      <c r="I104" s="123"/>
      <c r="J104" s="123">
        <v>121222</v>
      </c>
      <c r="K104" s="123">
        <v>121222</v>
      </c>
      <c r="L104" s="123">
        <f t="shared" si="38"/>
        <v>73958.34</v>
      </c>
      <c r="M104" s="123"/>
      <c r="N104" s="123">
        <v>73958.34</v>
      </c>
      <c r="O104" s="123">
        <v>73958.34</v>
      </c>
      <c r="P104" s="122">
        <f t="shared" si="33"/>
        <v>0.61010658131362294</v>
      </c>
      <c r="Q104" s="123">
        <f t="shared" si="29"/>
        <v>-47263.66</v>
      </c>
    </row>
    <row r="105" spans="1:17" s="66" customFormat="1" ht="46.8" x14ac:dyDescent="0.3">
      <c r="A105" s="32">
        <v>1517640</v>
      </c>
      <c r="B105" s="32">
        <v>7640</v>
      </c>
      <c r="C105" s="85" t="s">
        <v>43</v>
      </c>
      <c r="D105" s="58" t="s">
        <v>44</v>
      </c>
      <c r="E105" s="44">
        <v>15</v>
      </c>
      <c r="F105" s="44" t="s">
        <v>254</v>
      </c>
      <c r="G105" s="32" t="s">
        <v>23</v>
      </c>
      <c r="H105" s="123">
        <f t="shared" si="37"/>
        <v>7598869</v>
      </c>
      <c r="I105" s="123"/>
      <c r="J105" s="123">
        <v>7598869</v>
      </c>
      <c r="K105" s="123">
        <v>7598869</v>
      </c>
      <c r="L105" s="123">
        <f t="shared" si="38"/>
        <v>5503737.4500000002</v>
      </c>
      <c r="M105" s="123"/>
      <c r="N105" s="123">
        <v>5503737.4500000002</v>
      </c>
      <c r="O105" s="123">
        <v>5503737.4500000002</v>
      </c>
      <c r="P105" s="122">
        <f t="shared" si="33"/>
        <v>0.7242837651234677</v>
      </c>
      <c r="Q105" s="123">
        <f t="shared" si="29"/>
        <v>-2095131.5499999998</v>
      </c>
    </row>
    <row r="106" spans="1:17" s="66" customFormat="1" ht="54" customHeight="1" x14ac:dyDescent="0.3">
      <c r="A106" s="32">
        <v>1518110</v>
      </c>
      <c r="B106" s="32">
        <v>8110</v>
      </c>
      <c r="C106" s="85" t="s">
        <v>93</v>
      </c>
      <c r="D106" s="58" t="s">
        <v>94</v>
      </c>
      <c r="E106" s="44">
        <v>17</v>
      </c>
      <c r="F106" s="44" t="s">
        <v>232</v>
      </c>
      <c r="G106" s="32" t="s">
        <v>96</v>
      </c>
      <c r="H106" s="123">
        <f t="shared" si="37"/>
        <v>21284778</v>
      </c>
      <c r="I106" s="123"/>
      <c r="J106" s="123">
        <v>21284778</v>
      </c>
      <c r="K106" s="123">
        <v>21284778</v>
      </c>
      <c r="L106" s="123">
        <f t="shared" si="38"/>
        <v>7083348.0999999996</v>
      </c>
      <c r="M106" s="123"/>
      <c r="N106" s="123">
        <v>7083348.0999999996</v>
      </c>
      <c r="O106" s="123">
        <v>7083348.0999999996</v>
      </c>
      <c r="P106" s="122">
        <f t="shared" si="33"/>
        <v>0.33278938121882218</v>
      </c>
      <c r="Q106" s="123">
        <f t="shared" si="29"/>
        <v>-14201429.9</v>
      </c>
    </row>
    <row r="107" spans="1:17" s="3" customFormat="1" ht="37.200000000000003" customHeight="1" x14ac:dyDescent="0.3">
      <c r="A107" s="29" t="s">
        <v>255</v>
      </c>
      <c r="B107" s="29"/>
      <c r="C107" s="29"/>
      <c r="D107" s="146" t="s">
        <v>256</v>
      </c>
      <c r="E107" s="146"/>
      <c r="F107" s="146"/>
      <c r="G107" s="28"/>
      <c r="H107" s="73">
        <f t="shared" ref="H107:O107" si="39">H108</f>
        <v>20118300</v>
      </c>
      <c r="I107" s="73">
        <f t="shared" si="39"/>
        <v>20118300</v>
      </c>
      <c r="J107" s="73">
        <f t="shared" si="39"/>
        <v>0</v>
      </c>
      <c r="K107" s="73">
        <f t="shared" si="39"/>
        <v>0</v>
      </c>
      <c r="L107" s="73">
        <f t="shared" si="39"/>
        <v>8023590.1299999999</v>
      </c>
      <c r="M107" s="73">
        <f t="shared" si="39"/>
        <v>8023590.1299999999</v>
      </c>
      <c r="N107" s="73">
        <f t="shared" si="39"/>
        <v>0</v>
      </c>
      <c r="O107" s="73">
        <f t="shared" si="39"/>
        <v>0</v>
      </c>
      <c r="P107" s="121">
        <f t="shared" si="33"/>
        <v>0.39882048334103776</v>
      </c>
      <c r="Q107" s="73">
        <f t="shared" si="29"/>
        <v>-12094709.870000001</v>
      </c>
    </row>
    <row r="108" spans="1:17" s="63" customFormat="1" ht="39.6" customHeight="1" x14ac:dyDescent="0.3">
      <c r="A108" s="29" t="s">
        <v>257</v>
      </c>
      <c r="B108" s="29"/>
      <c r="C108" s="29"/>
      <c r="D108" s="143" t="s">
        <v>256</v>
      </c>
      <c r="E108" s="144"/>
      <c r="F108" s="145"/>
      <c r="G108" s="28"/>
      <c r="H108" s="73">
        <f t="shared" ref="H108:O108" si="40">SUM(H109:H111)</f>
        <v>20118300</v>
      </c>
      <c r="I108" s="73">
        <f t="shared" si="40"/>
        <v>20118300</v>
      </c>
      <c r="J108" s="73">
        <f t="shared" si="40"/>
        <v>0</v>
      </c>
      <c r="K108" s="73">
        <f t="shared" si="40"/>
        <v>0</v>
      </c>
      <c r="L108" s="73">
        <f t="shared" si="40"/>
        <v>8023590.1299999999</v>
      </c>
      <c r="M108" s="73">
        <f t="shared" si="40"/>
        <v>8023590.1299999999</v>
      </c>
      <c r="N108" s="73">
        <f t="shared" si="40"/>
        <v>0</v>
      </c>
      <c r="O108" s="73">
        <f t="shared" si="40"/>
        <v>0</v>
      </c>
      <c r="P108" s="121">
        <f t="shared" si="33"/>
        <v>0.39882048334103776</v>
      </c>
      <c r="Q108" s="73">
        <f t="shared" si="29"/>
        <v>-12094709.870000001</v>
      </c>
    </row>
    <row r="109" spans="1:17" s="3" customFormat="1" ht="109.2" x14ac:dyDescent="0.3">
      <c r="A109" s="76" t="s">
        <v>258</v>
      </c>
      <c r="B109" s="76" t="s">
        <v>259</v>
      </c>
      <c r="C109" s="76" t="s">
        <v>247</v>
      </c>
      <c r="D109" s="58" t="s">
        <v>260</v>
      </c>
      <c r="E109" s="44">
        <v>45</v>
      </c>
      <c r="F109" s="58" t="s">
        <v>261</v>
      </c>
      <c r="G109" s="45" t="s">
        <v>262</v>
      </c>
      <c r="H109" s="123">
        <f>I109+J109</f>
        <v>1500000</v>
      </c>
      <c r="I109" s="123">
        <v>1500000</v>
      </c>
      <c r="J109" s="123">
        <f>K109</f>
        <v>0</v>
      </c>
      <c r="K109" s="123"/>
      <c r="L109" s="123">
        <f>M109+N109</f>
        <v>704814.2</v>
      </c>
      <c r="M109" s="123">
        <v>704814.2</v>
      </c>
      <c r="N109" s="123"/>
      <c r="O109" s="123"/>
      <c r="P109" s="122">
        <f t="shared" si="33"/>
        <v>0.46987613333333328</v>
      </c>
      <c r="Q109" s="123">
        <f t="shared" si="29"/>
        <v>-795185.8</v>
      </c>
    </row>
    <row r="110" spans="1:17" s="3" customFormat="1" ht="60" customHeight="1" x14ac:dyDescent="0.3">
      <c r="A110" s="76" t="s">
        <v>263</v>
      </c>
      <c r="B110" s="76" t="s">
        <v>228</v>
      </c>
      <c r="C110" s="76" t="s">
        <v>225</v>
      </c>
      <c r="D110" s="77" t="s">
        <v>229</v>
      </c>
      <c r="E110" s="77">
        <v>51</v>
      </c>
      <c r="F110" s="44" t="s">
        <v>230</v>
      </c>
      <c r="G110" s="32" t="s">
        <v>231</v>
      </c>
      <c r="H110" s="123">
        <f>I110+J110</f>
        <v>18468300</v>
      </c>
      <c r="I110" s="123">
        <v>18468300</v>
      </c>
      <c r="J110" s="123"/>
      <c r="K110" s="123"/>
      <c r="L110" s="123">
        <f>M110+N110</f>
        <v>7281957.9199999999</v>
      </c>
      <c r="M110" s="123">
        <v>7281957.9199999999</v>
      </c>
      <c r="N110" s="123"/>
      <c r="O110" s="123"/>
      <c r="P110" s="122">
        <f t="shared" si="33"/>
        <v>0.39429497679808101</v>
      </c>
      <c r="Q110" s="123">
        <f t="shared" si="29"/>
        <v>-11186342.08</v>
      </c>
    </row>
    <row r="111" spans="1:17" s="3" customFormat="1" ht="109.2" x14ac:dyDescent="0.3">
      <c r="A111" s="76" t="s">
        <v>264</v>
      </c>
      <c r="B111" s="76" t="s">
        <v>56</v>
      </c>
      <c r="C111" s="76" t="s">
        <v>46</v>
      </c>
      <c r="D111" s="77" t="s">
        <v>57</v>
      </c>
      <c r="E111" s="114">
        <v>52</v>
      </c>
      <c r="F111" s="100" t="s">
        <v>295</v>
      </c>
      <c r="G111" s="32" t="s">
        <v>58</v>
      </c>
      <c r="H111" s="123">
        <f>I111+J111</f>
        <v>150000</v>
      </c>
      <c r="I111" s="123">
        <v>150000</v>
      </c>
      <c r="J111" s="123"/>
      <c r="K111" s="123"/>
      <c r="L111" s="123">
        <f>M111+N111</f>
        <v>36818.01</v>
      </c>
      <c r="M111" s="123">
        <v>36818.01</v>
      </c>
      <c r="N111" s="123"/>
      <c r="O111" s="123"/>
      <c r="P111" s="122">
        <f t="shared" si="33"/>
        <v>0.24545340000000002</v>
      </c>
      <c r="Q111" s="123">
        <f t="shared" si="29"/>
        <v>-113181.98999999999</v>
      </c>
    </row>
    <row r="112" spans="1:17" s="3" customFormat="1" ht="21.6" customHeight="1" x14ac:dyDescent="0.3">
      <c r="A112" s="29" t="s">
        <v>265</v>
      </c>
      <c r="B112" s="29"/>
      <c r="C112" s="29"/>
      <c r="D112" s="143" t="s">
        <v>266</v>
      </c>
      <c r="E112" s="144"/>
      <c r="F112" s="145"/>
      <c r="G112" s="32"/>
      <c r="H112" s="73">
        <f t="shared" ref="H112:O112" si="41">H113</f>
        <v>45105197</v>
      </c>
      <c r="I112" s="73">
        <f t="shared" si="41"/>
        <v>13704834</v>
      </c>
      <c r="J112" s="73">
        <f t="shared" si="41"/>
        <v>31400363</v>
      </c>
      <c r="K112" s="73">
        <f t="shared" si="41"/>
        <v>31400363</v>
      </c>
      <c r="L112" s="73">
        <f t="shared" si="41"/>
        <v>41179263</v>
      </c>
      <c r="M112" s="73">
        <f t="shared" si="41"/>
        <v>12040900</v>
      </c>
      <c r="N112" s="73">
        <f t="shared" si="41"/>
        <v>29138363</v>
      </c>
      <c r="O112" s="73">
        <f t="shared" si="41"/>
        <v>29138363</v>
      </c>
      <c r="P112" s="121">
        <f t="shared" si="33"/>
        <v>0.91296049543913971</v>
      </c>
      <c r="Q112" s="73">
        <f t="shared" si="29"/>
        <v>-3925934</v>
      </c>
    </row>
    <row r="113" spans="1:21" s="3" customFormat="1" ht="21.6" customHeight="1" x14ac:dyDescent="0.3">
      <c r="A113" s="29" t="s">
        <v>267</v>
      </c>
      <c r="B113" s="29"/>
      <c r="C113" s="29"/>
      <c r="D113" s="143" t="s">
        <v>266</v>
      </c>
      <c r="E113" s="144"/>
      <c r="F113" s="145"/>
      <c r="G113" s="32"/>
      <c r="H113" s="73">
        <f>SUM(H114:H123)</f>
        <v>45105197</v>
      </c>
      <c r="I113" s="73">
        <f>SUM(I114:I123)</f>
        <v>13704834</v>
      </c>
      <c r="J113" s="73">
        <f t="shared" ref="J113:K113" si="42">SUM(J114:J123)</f>
        <v>31400363</v>
      </c>
      <c r="K113" s="73">
        <f t="shared" si="42"/>
        <v>31400363</v>
      </c>
      <c r="L113" s="73">
        <f>SUM(L114:L123)</f>
        <v>41179263</v>
      </c>
      <c r="M113" s="73">
        <f>SUM(M114:M123)</f>
        <v>12040900</v>
      </c>
      <c r="N113" s="73">
        <f t="shared" ref="N113:O113" si="43">SUM(N114:N123)</f>
        <v>29138363</v>
      </c>
      <c r="O113" s="73">
        <f t="shared" si="43"/>
        <v>29138363</v>
      </c>
      <c r="P113" s="121">
        <f t="shared" si="33"/>
        <v>0.91296049543913971</v>
      </c>
      <c r="Q113" s="73">
        <f t="shared" si="29"/>
        <v>-3925934</v>
      </c>
    </row>
    <row r="114" spans="1:21" s="3" customFormat="1" ht="93.6" x14ac:dyDescent="0.3">
      <c r="A114" s="32">
        <v>3719770</v>
      </c>
      <c r="B114" s="95">
        <v>9770</v>
      </c>
      <c r="C114" s="85" t="s">
        <v>146</v>
      </c>
      <c r="D114" s="102" t="s">
        <v>268</v>
      </c>
      <c r="E114" s="102">
        <v>54</v>
      </c>
      <c r="F114" s="44" t="s">
        <v>269</v>
      </c>
      <c r="G114" s="32" t="s">
        <v>270</v>
      </c>
      <c r="H114" s="123">
        <f t="shared" ref="H114:H123" si="44">I114+J114</f>
        <v>1570500</v>
      </c>
      <c r="I114" s="123">
        <v>1570500</v>
      </c>
      <c r="J114" s="123"/>
      <c r="K114" s="123"/>
      <c r="L114" s="123">
        <f t="shared" ref="L114:L123" si="45">M114+N114</f>
        <v>1570500</v>
      </c>
      <c r="M114" s="123">
        <v>1570500</v>
      </c>
      <c r="N114" s="123"/>
      <c r="O114" s="123"/>
      <c r="P114" s="122">
        <f t="shared" si="33"/>
        <v>1</v>
      </c>
      <c r="Q114" s="123">
        <f t="shared" si="29"/>
        <v>0</v>
      </c>
    </row>
    <row r="115" spans="1:21" s="3" customFormat="1" ht="31.2" x14ac:dyDescent="0.3">
      <c r="A115" s="32">
        <v>3719770</v>
      </c>
      <c r="B115" s="95">
        <v>9770</v>
      </c>
      <c r="C115" s="85" t="s">
        <v>146</v>
      </c>
      <c r="D115" s="58" t="s">
        <v>271</v>
      </c>
      <c r="E115" s="44">
        <v>55</v>
      </c>
      <c r="F115" s="58" t="s">
        <v>272</v>
      </c>
      <c r="G115" s="45" t="s">
        <v>273</v>
      </c>
      <c r="H115" s="123">
        <f t="shared" si="44"/>
        <v>300000</v>
      </c>
      <c r="I115" s="123">
        <v>300000</v>
      </c>
      <c r="J115" s="123"/>
      <c r="K115" s="123"/>
      <c r="L115" s="123">
        <f t="shared" si="45"/>
        <v>300000</v>
      </c>
      <c r="M115" s="123">
        <v>300000</v>
      </c>
      <c r="N115" s="123"/>
      <c r="O115" s="123"/>
      <c r="P115" s="122">
        <f t="shared" si="33"/>
        <v>1</v>
      </c>
      <c r="Q115" s="123">
        <f t="shared" si="29"/>
        <v>0</v>
      </c>
    </row>
    <row r="116" spans="1:21" s="3" customFormat="1" ht="46.8" x14ac:dyDescent="0.3">
      <c r="A116" s="32">
        <v>3719770</v>
      </c>
      <c r="B116" s="95">
        <v>9770</v>
      </c>
      <c r="C116" s="85" t="s">
        <v>146</v>
      </c>
      <c r="D116" s="58" t="s">
        <v>274</v>
      </c>
      <c r="E116" s="44">
        <v>14</v>
      </c>
      <c r="F116" s="44" t="s">
        <v>39</v>
      </c>
      <c r="G116" s="32" t="s">
        <v>40</v>
      </c>
      <c r="H116" s="123">
        <f t="shared" si="44"/>
        <v>2237000</v>
      </c>
      <c r="I116" s="123">
        <v>2237000</v>
      </c>
      <c r="J116" s="123"/>
      <c r="K116" s="123"/>
      <c r="L116" s="123">
        <f t="shared" si="45"/>
        <v>1118400</v>
      </c>
      <c r="M116" s="123">
        <v>1118400</v>
      </c>
      <c r="N116" s="123"/>
      <c r="O116" s="123"/>
      <c r="P116" s="122">
        <f t="shared" si="33"/>
        <v>0.49995529727313365</v>
      </c>
      <c r="Q116" s="123">
        <f t="shared" si="29"/>
        <v>-1118600</v>
      </c>
    </row>
    <row r="117" spans="1:21" s="3" customFormat="1" ht="46.8" x14ac:dyDescent="0.3">
      <c r="A117" s="74">
        <v>3719770</v>
      </c>
      <c r="B117" s="96">
        <v>9770</v>
      </c>
      <c r="C117" s="86" t="s">
        <v>146</v>
      </c>
      <c r="D117" s="87" t="s">
        <v>271</v>
      </c>
      <c r="E117" s="115">
        <v>30</v>
      </c>
      <c r="F117" s="94" t="s">
        <v>177</v>
      </c>
      <c r="G117" s="74" t="s">
        <v>178</v>
      </c>
      <c r="H117" s="123">
        <f t="shared" si="44"/>
        <v>300000</v>
      </c>
      <c r="I117" s="123">
        <v>300000</v>
      </c>
      <c r="J117" s="123"/>
      <c r="K117" s="123"/>
      <c r="L117" s="123">
        <f t="shared" si="45"/>
        <v>300000</v>
      </c>
      <c r="M117" s="123">
        <v>300000</v>
      </c>
      <c r="N117" s="123"/>
      <c r="O117" s="123"/>
      <c r="P117" s="122">
        <f t="shared" si="33"/>
        <v>1</v>
      </c>
      <c r="Q117" s="123">
        <f t="shared" si="29"/>
        <v>0</v>
      </c>
    </row>
    <row r="118" spans="1:21" s="3" customFormat="1" ht="62.4" x14ac:dyDescent="0.3">
      <c r="A118" s="74">
        <v>3719770</v>
      </c>
      <c r="B118" s="96">
        <v>9770</v>
      </c>
      <c r="C118" s="86" t="s">
        <v>146</v>
      </c>
      <c r="D118" s="87" t="s">
        <v>271</v>
      </c>
      <c r="E118" s="116">
        <v>50</v>
      </c>
      <c r="F118" s="99" t="s">
        <v>278</v>
      </c>
      <c r="G118" s="74" t="s">
        <v>279</v>
      </c>
      <c r="H118" s="123">
        <f t="shared" si="44"/>
        <v>1800000</v>
      </c>
      <c r="I118" s="123"/>
      <c r="J118" s="123">
        <v>1800000</v>
      </c>
      <c r="K118" s="123">
        <v>1800000</v>
      </c>
      <c r="L118" s="123">
        <f t="shared" si="45"/>
        <v>1800000</v>
      </c>
      <c r="M118" s="123"/>
      <c r="N118" s="123">
        <v>1800000</v>
      </c>
      <c r="O118" s="123">
        <v>1800000</v>
      </c>
      <c r="P118" s="122">
        <f t="shared" si="33"/>
        <v>1</v>
      </c>
      <c r="Q118" s="123">
        <f t="shared" si="29"/>
        <v>0</v>
      </c>
    </row>
    <row r="119" spans="1:21" s="3" customFormat="1" ht="109.2" x14ac:dyDescent="0.3">
      <c r="A119" s="76" t="s">
        <v>275</v>
      </c>
      <c r="B119" s="32" t="s">
        <v>276</v>
      </c>
      <c r="C119" s="97" t="s">
        <v>146</v>
      </c>
      <c r="D119" s="91" t="s">
        <v>277</v>
      </c>
      <c r="E119" s="117">
        <v>52</v>
      </c>
      <c r="F119" s="103" t="s">
        <v>295</v>
      </c>
      <c r="G119" s="32" t="s">
        <v>58</v>
      </c>
      <c r="H119" s="123">
        <f t="shared" si="44"/>
        <v>25221297</v>
      </c>
      <c r="I119" s="123">
        <v>6320934</v>
      </c>
      <c r="J119" s="123">
        <v>18900363</v>
      </c>
      <c r="K119" s="123">
        <v>18900363</v>
      </c>
      <c r="L119" s="123">
        <f t="shared" si="45"/>
        <v>22413963</v>
      </c>
      <c r="M119" s="123">
        <v>5775600</v>
      </c>
      <c r="N119" s="123">
        <v>16638363</v>
      </c>
      <c r="O119" s="123">
        <v>16638363</v>
      </c>
      <c r="P119" s="122">
        <f t="shared" si="33"/>
        <v>0.88869192571658784</v>
      </c>
      <c r="Q119" s="123">
        <f t="shared" si="29"/>
        <v>-2807334</v>
      </c>
    </row>
    <row r="120" spans="1:21" s="3" customFormat="1" ht="62.4" x14ac:dyDescent="0.3">
      <c r="A120" s="76" t="s">
        <v>275</v>
      </c>
      <c r="B120" s="32" t="s">
        <v>276</v>
      </c>
      <c r="C120" s="97" t="s">
        <v>146</v>
      </c>
      <c r="D120" s="91" t="s">
        <v>277</v>
      </c>
      <c r="E120" s="117">
        <v>50</v>
      </c>
      <c r="F120" s="103" t="s">
        <v>278</v>
      </c>
      <c r="G120" s="32" t="s">
        <v>279</v>
      </c>
      <c r="H120" s="123">
        <f t="shared" si="44"/>
        <v>8200000</v>
      </c>
      <c r="I120" s="123"/>
      <c r="J120" s="123">
        <v>8200000</v>
      </c>
      <c r="K120" s="123">
        <v>8200000</v>
      </c>
      <c r="L120" s="123">
        <f t="shared" si="45"/>
        <v>8200000</v>
      </c>
      <c r="M120" s="123"/>
      <c r="N120" s="123">
        <v>8200000</v>
      </c>
      <c r="O120" s="123">
        <v>8200000</v>
      </c>
      <c r="P120" s="122">
        <f t="shared" si="33"/>
        <v>1</v>
      </c>
      <c r="Q120" s="123">
        <f t="shared" si="29"/>
        <v>0</v>
      </c>
    </row>
    <row r="121" spans="1:21" s="3" customFormat="1" ht="46.8" x14ac:dyDescent="0.3">
      <c r="A121" s="76" t="s">
        <v>275</v>
      </c>
      <c r="B121" s="32" t="s">
        <v>276</v>
      </c>
      <c r="C121" s="97" t="s">
        <v>146</v>
      </c>
      <c r="D121" s="91" t="s">
        <v>277</v>
      </c>
      <c r="E121" s="117">
        <v>57</v>
      </c>
      <c r="F121" s="103" t="s">
        <v>280</v>
      </c>
      <c r="G121" s="32" t="s">
        <v>281</v>
      </c>
      <c r="H121" s="123">
        <f t="shared" si="44"/>
        <v>2000000</v>
      </c>
      <c r="I121" s="123">
        <v>2000000</v>
      </c>
      <c r="J121" s="123"/>
      <c r="K121" s="123"/>
      <c r="L121" s="123">
        <f t="shared" si="45"/>
        <v>2000000</v>
      </c>
      <c r="M121" s="123">
        <v>2000000</v>
      </c>
      <c r="N121" s="123"/>
      <c r="O121" s="123"/>
      <c r="P121" s="122">
        <f t="shared" si="33"/>
        <v>1</v>
      </c>
      <c r="Q121" s="123">
        <f t="shared" si="29"/>
        <v>0</v>
      </c>
    </row>
    <row r="122" spans="1:21" s="3" customFormat="1" ht="46.8" x14ac:dyDescent="0.3">
      <c r="A122" s="76" t="s">
        <v>275</v>
      </c>
      <c r="B122" s="32" t="s">
        <v>276</v>
      </c>
      <c r="C122" s="97" t="s">
        <v>146</v>
      </c>
      <c r="D122" s="91" t="s">
        <v>277</v>
      </c>
      <c r="E122" s="117">
        <v>58</v>
      </c>
      <c r="F122" s="103" t="s">
        <v>282</v>
      </c>
      <c r="G122" s="32" t="s">
        <v>283</v>
      </c>
      <c r="H122" s="123">
        <f t="shared" si="44"/>
        <v>2526400</v>
      </c>
      <c r="I122" s="123">
        <v>976400</v>
      </c>
      <c r="J122" s="123">
        <v>1550000</v>
      </c>
      <c r="K122" s="123">
        <v>1550000</v>
      </c>
      <c r="L122" s="123">
        <f t="shared" si="45"/>
        <v>2526400</v>
      </c>
      <c r="M122" s="123">
        <v>976400</v>
      </c>
      <c r="N122" s="123">
        <v>1550000</v>
      </c>
      <c r="O122" s="123">
        <v>1550000</v>
      </c>
      <c r="P122" s="122">
        <f t="shared" si="33"/>
        <v>1</v>
      </c>
      <c r="Q122" s="123">
        <f t="shared" si="29"/>
        <v>0</v>
      </c>
    </row>
    <row r="123" spans="1:21" s="3" customFormat="1" ht="46.8" x14ac:dyDescent="0.3">
      <c r="A123" s="83" t="s">
        <v>275</v>
      </c>
      <c r="B123" s="74" t="s">
        <v>276</v>
      </c>
      <c r="C123" s="98" t="s">
        <v>146</v>
      </c>
      <c r="D123" s="101" t="s">
        <v>277</v>
      </c>
      <c r="E123" s="115">
        <v>17</v>
      </c>
      <c r="F123" s="94" t="s">
        <v>95</v>
      </c>
      <c r="G123" s="74" t="s">
        <v>96</v>
      </c>
      <c r="H123" s="123">
        <f t="shared" si="44"/>
        <v>950000</v>
      </c>
      <c r="I123" s="123"/>
      <c r="J123" s="123">
        <v>950000</v>
      </c>
      <c r="K123" s="123">
        <v>950000</v>
      </c>
      <c r="L123" s="123">
        <f t="shared" si="45"/>
        <v>950000</v>
      </c>
      <c r="M123" s="123"/>
      <c r="N123" s="123">
        <v>950000</v>
      </c>
      <c r="O123" s="123">
        <v>950000</v>
      </c>
      <c r="P123" s="122">
        <f t="shared" si="33"/>
        <v>1</v>
      </c>
      <c r="Q123" s="123">
        <f t="shared" si="29"/>
        <v>0</v>
      </c>
    </row>
    <row r="124" spans="1:21" s="67" customFormat="1" ht="18" x14ac:dyDescent="0.3">
      <c r="A124" s="39"/>
      <c r="B124" s="39"/>
      <c r="C124" s="39"/>
      <c r="D124" s="125" t="s">
        <v>284</v>
      </c>
      <c r="E124" s="126"/>
      <c r="F124" s="127"/>
      <c r="G124" s="39"/>
      <c r="H124" s="73">
        <f t="shared" ref="H124:O124" si="46">H12+H27+H42+H56+H59+H68+H76+H93+H107+H112</f>
        <v>471332242</v>
      </c>
      <c r="I124" s="73">
        <f t="shared" si="46"/>
        <v>306445976</v>
      </c>
      <c r="J124" s="73">
        <f t="shared" si="46"/>
        <v>164886266</v>
      </c>
      <c r="K124" s="73">
        <f t="shared" si="46"/>
        <v>163868120</v>
      </c>
      <c r="L124" s="73">
        <f t="shared" si="46"/>
        <v>207645962.38999999</v>
      </c>
      <c r="M124" s="73">
        <f t="shared" si="46"/>
        <v>152929464.88</v>
      </c>
      <c r="N124" s="73">
        <f t="shared" si="46"/>
        <v>54716497.510000005</v>
      </c>
      <c r="O124" s="73">
        <f t="shared" si="46"/>
        <v>54691574.480000004</v>
      </c>
      <c r="P124" s="121">
        <f t="shared" si="33"/>
        <v>0.44055115242890597</v>
      </c>
      <c r="Q124" s="73">
        <f t="shared" si="29"/>
        <v>-263686279.61000001</v>
      </c>
      <c r="R124" s="106"/>
    </row>
    <row r="125" spans="1:21" s="3" customFormat="1" ht="46.8" x14ac:dyDescent="0.3">
      <c r="A125" s="32">
        <v>1</v>
      </c>
      <c r="B125" s="40"/>
      <c r="C125" s="40"/>
      <c r="D125" s="41"/>
      <c r="E125" s="118">
        <v>1</v>
      </c>
      <c r="F125" s="44" t="s">
        <v>90</v>
      </c>
      <c r="G125" s="32" t="s">
        <v>285</v>
      </c>
      <c r="H125" s="123">
        <f>H39</f>
        <v>360000</v>
      </c>
      <c r="I125" s="123">
        <f>I39</f>
        <v>360000</v>
      </c>
      <c r="J125" s="123"/>
      <c r="K125" s="123"/>
      <c r="L125" s="123">
        <f>L39</f>
        <v>149660</v>
      </c>
      <c r="M125" s="123">
        <f>M39</f>
        <v>149660</v>
      </c>
      <c r="N125" s="123"/>
      <c r="O125" s="123"/>
      <c r="P125" s="122">
        <f t="shared" si="33"/>
        <v>0.41572222222222222</v>
      </c>
      <c r="Q125" s="123">
        <f t="shared" si="29"/>
        <v>-210340</v>
      </c>
    </row>
    <row r="126" spans="1:21" s="3" customFormat="1" ht="46.8" x14ac:dyDescent="0.3">
      <c r="A126" s="32">
        <v>2</v>
      </c>
      <c r="B126" s="40"/>
      <c r="C126" s="40"/>
      <c r="D126" s="41"/>
      <c r="E126" s="118">
        <v>5</v>
      </c>
      <c r="F126" s="44" t="s">
        <v>205</v>
      </c>
      <c r="G126" s="32" t="s">
        <v>206</v>
      </c>
      <c r="H126" s="123">
        <f t="shared" ref="H126:O126" si="47">H80+H85+H86+H87+H96+H99+H102+H82</f>
        <v>124292296</v>
      </c>
      <c r="I126" s="123">
        <f t="shared" si="47"/>
        <v>101497069</v>
      </c>
      <c r="J126" s="123">
        <f t="shared" si="47"/>
        <v>22795227</v>
      </c>
      <c r="K126" s="123">
        <f t="shared" si="47"/>
        <v>22795227</v>
      </c>
      <c r="L126" s="123">
        <f t="shared" si="47"/>
        <v>48487508.890000001</v>
      </c>
      <c r="M126" s="123">
        <f t="shared" si="47"/>
        <v>44415623.340000004</v>
      </c>
      <c r="N126" s="123">
        <f t="shared" si="47"/>
        <v>4071885.55</v>
      </c>
      <c r="O126" s="123">
        <f t="shared" si="47"/>
        <v>4071885.55</v>
      </c>
      <c r="P126" s="122">
        <f t="shared" si="33"/>
        <v>0.39010872315046785</v>
      </c>
      <c r="Q126" s="123">
        <f t="shared" si="29"/>
        <v>-75804787.109999999</v>
      </c>
      <c r="U126" s="105"/>
    </row>
    <row r="127" spans="1:21" s="3" customFormat="1" ht="46.8" x14ac:dyDescent="0.3">
      <c r="A127" s="32">
        <v>3</v>
      </c>
      <c r="B127" s="40"/>
      <c r="C127" s="40"/>
      <c r="D127" s="41"/>
      <c r="E127" s="118">
        <v>9</v>
      </c>
      <c r="F127" s="44" t="s">
        <v>211</v>
      </c>
      <c r="G127" s="32" t="s">
        <v>212</v>
      </c>
      <c r="H127" s="123">
        <f t="shared" ref="H127:K127" si="48">H83+H97</f>
        <v>23715217</v>
      </c>
      <c r="I127" s="123">
        <f t="shared" si="48"/>
        <v>300000</v>
      </c>
      <c r="J127" s="123">
        <f t="shared" si="48"/>
        <v>23415217</v>
      </c>
      <c r="K127" s="123">
        <f t="shared" si="48"/>
        <v>23415217</v>
      </c>
      <c r="L127" s="123">
        <f t="shared" ref="L127:O127" si="49">L83+L97</f>
        <v>3666824.02</v>
      </c>
      <c r="M127" s="123">
        <f t="shared" si="49"/>
        <v>0</v>
      </c>
      <c r="N127" s="123">
        <f t="shared" si="49"/>
        <v>3666824.02</v>
      </c>
      <c r="O127" s="123">
        <f t="shared" si="49"/>
        <v>3666824.02</v>
      </c>
      <c r="P127" s="122">
        <f t="shared" si="33"/>
        <v>0.15461903721985762</v>
      </c>
      <c r="Q127" s="123">
        <f t="shared" si="29"/>
        <v>-20048392.98</v>
      </c>
    </row>
    <row r="128" spans="1:21" s="3" customFormat="1" ht="62.4" x14ac:dyDescent="0.3">
      <c r="A128" s="32">
        <v>4</v>
      </c>
      <c r="B128" s="40"/>
      <c r="C128" s="40"/>
      <c r="D128" s="41"/>
      <c r="E128" s="118">
        <v>13</v>
      </c>
      <c r="F128" s="44" t="s">
        <v>66</v>
      </c>
      <c r="G128" s="32" t="s">
        <v>67</v>
      </c>
      <c r="H128" s="123">
        <f>H45+H55+H29+H19</f>
        <v>14015400</v>
      </c>
      <c r="I128" s="123">
        <f>I45+I55+I29+I19</f>
        <v>14015400</v>
      </c>
      <c r="J128" s="123">
        <f t="shared" ref="J128:K128" si="50">J45+J55+J29</f>
        <v>0</v>
      </c>
      <c r="K128" s="123">
        <f t="shared" si="50"/>
        <v>0</v>
      </c>
      <c r="L128" s="123">
        <f>L45+L55+L29+L19</f>
        <v>4468368.5</v>
      </c>
      <c r="M128" s="123">
        <f>M45+M55+M29+M19</f>
        <v>4468368.5</v>
      </c>
      <c r="N128" s="123">
        <f t="shared" ref="N128:O128" si="51">N45+N55+N29</f>
        <v>0</v>
      </c>
      <c r="O128" s="123">
        <f t="shared" si="51"/>
        <v>0</v>
      </c>
      <c r="P128" s="122">
        <f t="shared" si="33"/>
        <v>0.31881847824535869</v>
      </c>
      <c r="Q128" s="123">
        <f t="shared" si="29"/>
        <v>-9547031.5</v>
      </c>
    </row>
    <row r="129" spans="1:18" s="3" customFormat="1" ht="46.8" x14ac:dyDescent="0.3">
      <c r="A129" s="32">
        <v>5</v>
      </c>
      <c r="B129" s="40"/>
      <c r="C129" s="40"/>
      <c r="D129" s="41"/>
      <c r="E129" s="118">
        <v>14</v>
      </c>
      <c r="F129" s="44" t="s">
        <v>39</v>
      </c>
      <c r="G129" s="32" t="s">
        <v>40</v>
      </c>
      <c r="H129" s="123">
        <f t="shared" ref="H129:K129" si="52">H18+H40+H44+H46+H48+H49+H50+H51+H52+H53+H54+H58+H116</f>
        <v>52215900</v>
      </c>
      <c r="I129" s="123">
        <f t="shared" si="52"/>
        <v>52215900</v>
      </c>
      <c r="J129" s="123">
        <f t="shared" si="52"/>
        <v>0</v>
      </c>
      <c r="K129" s="123">
        <f t="shared" si="52"/>
        <v>0</v>
      </c>
      <c r="L129" s="123">
        <f t="shared" ref="L129:O129" si="53">L18+L40+L44+L46+L48+L49+L50+L51+L52+L53+L54+L58+L116</f>
        <v>18671880.25</v>
      </c>
      <c r="M129" s="123">
        <f t="shared" si="53"/>
        <v>18671880.25</v>
      </c>
      <c r="N129" s="123">
        <f t="shared" si="53"/>
        <v>0</v>
      </c>
      <c r="O129" s="123">
        <f t="shared" si="53"/>
        <v>0</v>
      </c>
      <c r="P129" s="122">
        <f t="shared" si="33"/>
        <v>0.35758993429204516</v>
      </c>
      <c r="Q129" s="123">
        <f t="shared" si="29"/>
        <v>-33544019.75</v>
      </c>
    </row>
    <row r="130" spans="1:18" s="3" customFormat="1" ht="46.8" x14ac:dyDescent="0.3">
      <c r="A130" s="32">
        <v>6</v>
      </c>
      <c r="B130" s="40"/>
      <c r="C130" s="40"/>
      <c r="D130" s="42"/>
      <c r="E130" s="118">
        <v>15</v>
      </c>
      <c r="F130" s="44" t="s">
        <v>22</v>
      </c>
      <c r="G130" s="32" t="s">
        <v>23</v>
      </c>
      <c r="H130" s="123">
        <f t="shared" ref="H130:K130" si="54">H14+H15+H16+H17+H20+H95+H105</f>
        <v>53620005</v>
      </c>
      <c r="I130" s="123">
        <f t="shared" si="54"/>
        <v>39301104</v>
      </c>
      <c r="J130" s="123">
        <f t="shared" si="54"/>
        <v>14318901</v>
      </c>
      <c r="K130" s="123">
        <f t="shared" si="54"/>
        <v>14318901</v>
      </c>
      <c r="L130" s="123">
        <f t="shared" ref="L130:O130" si="55">L14+L15+L16+L17+L20+L95+L105</f>
        <v>26939867.659999993</v>
      </c>
      <c r="M130" s="123">
        <f t="shared" si="55"/>
        <v>17890762.039999995</v>
      </c>
      <c r="N130" s="123">
        <f t="shared" si="55"/>
        <v>9049105.620000001</v>
      </c>
      <c r="O130" s="123">
        <f t="shared" si="55"/>
        <v>9049105.620000001</v>
      </c>
      <c r="P130" s="122">
        <f t="shared" si="33"/>
        <v>0.50242195352275687</v>
      </c>
      <c r="Q130" s="123">
        <f t="shared" si="29"/>
        <v>-26680137.340000007</v>
      </c>
      <c r="R130" s="105"/>
    </row>
    <row r="131" spans="1:18" s="3" customFormat="1" ht="46.8" x14ac:dyDescent="0.3">
      <c r="A131" s="32">
        <v>7</v>
      </c>
      <c r="B131" s="40"/>
      <c r="C131" s="40"/>
      <c r="D131" s="42"/>
      <c r="E131" s="118">
        <v>16</v>
      </c>
      <c r="F131" s="44" t="s">
        <v>68</v>
      </c>
      <c r="G131" s="32" t="s">
        <v>69</v>
      </c>
      <c r="H131" s="123">
        <f t="shared" ref="H131:K131" si="56">H30+H32+H36</f>
        <v>21379283</v>
      </c>
      <c r="I131" s="123">
        <f t="shared" si="56"/>
        <v>16515800</v>
      </c>
      <c r="J131" s="123">
        <f t="shared" si="56"/>
        <v>4863483</v>
      </c>
      <c r="K131" s="123">
        <f t="shared" si="56"/>
        <v>4863483</v>
      </c>
      <c r="L131" s="123">
        <f t="shared" ref="L131:O131" si="57">L30+L32+L36</f>
        <v>8615078.5800000001</v>
      </c>
      <c r="M131" s="123">
        <f t="shared" si="57"/>
        <v>8327795.9699999997</v>
      </c>
      <c r="N131" s="123">
        <f t="shared" si="57"/>
        <v>287282.61</v>
      </c>
      <c r="O131" s="123">
        <f t="shared" si="57"/>
        <v>287282.61</v>
      </c>
      <c r="P131" s="122">
        <f t="shared" si="33"/>
        <v>0.40296386833927034</v>
      </c>
      <c r="Q131" s="123">
        <f t="shared" si="29"/>
        <v>-12764204.42</v>
      </c>
      <c r="R131" s="105"/>
    </row>
    <row r="132" spans="1:18" s="3" customFormat="1" ht="46.8" x14ac:dyDescent="0.3">
      <c r="A132" s="32">
        <v>8</v>
      </c>
      <c r="B132" s="40"/>
      <c r="C132" s="40"/>
      <c r="D132" s="41"/>
      <c r="E132" s="118">
        <v>17</v>
      </c>
      <c r="F132" s="44" t="s">
        <v>95</v>
      </c>
      <c r="G132" s="32" t="s">
        <v>96</v>
      </c>
      <c r="H132" s="123">
        <f>H41+H90+H106+H123+H100+H21</f>
        <v>54765337</v>
      </c>
      <c r="I132" s="123">
        <f>I41+I90+I106+I123+I100+I21</f>
        <v>2199241</v>
      </c>
      <c r="J132" s="123">
        <f t="shared" ref="J132:K132" si="58">J41+J90+J106+J123+J100+J21</f>
        <v>52566096</v>
      </c>
      <c r="K132" s="123">
        <f t="shared" si="58"/>
        <v>52566096</v>
      </c>
      <c r="L132" s="123">
        <f>L41+L90+L106+L123+L100+L21</f>
        <v>9366077.3499999996</v>
      </c>
      <c r="M132" s="123">
        <f>M41+M90+M106+M123+M100+M21</f>
        <v>1332729.25</v>
      </c>
      <c r="N132" s="123">
        <f t="shared" ref="N132:O132" si="59">N41+N90+N106+N123+N100+N21</f>
        <v>8033348.0999999996</v>
      </c>
      <c r="O132" s="123">
        <f t="shared" si="59"/>
        <v>8033348.0999999996</v>
      </c>
      <c r="P132" s="122">
        <f t="shared" si="33"/>
        <v>0.17102199791083181</v>
      </c>
      <c r="Q132" s="123">
        <f t="shared" si="29"/>
        <v>-45399259.649999999</v>
      </c>
      <c r="R132" s="105"/>
    </row>
    <row r="133" spans="1:18" s="3" customFormat="1" ht="124.8" x14ac:dyDescent="0.3">
      <c r="A133" s="32">
        <v>9</v>
      </c>
      <c r="B133" s="40"/>
      <c r="C133" s="40"/>
      <c r="D133" s="41"/>
      <c r="E133" s="119">
        <v>18</v>
      </c>
      <c r="F133" s="100" t="s">
        <v>48</v>
      </c>
      <c r="G133" s="32" t="s">
        <v>49</v>
      </c>
      <c r="H133" s="123">
        <f t="shared" ref="H133:K133" si="60">H22</f>
        <v>786030</v>
      </c>
      <c r="I133" s="123">
        <f t="shared" si="60"/>
        <v>786030</v>
      </c>
      <c r="J133" s="123">
        <f t="shared" si="60"/>
        <v>0</v>
      </c>
      <c r="K133" s="123">
        <f t="shared" si="60"/>
        <v>0</v>
      </c>
      <c r="L133" s="123">
        <f t="shared" ref="L133:O133" si="61">L22</f>
        <v>62010</v>
      </c>
      <c r="M133" s="123">
        <f t="shared" si="61"/>
        <v>62010</v>
      </c>
      <c r="N133" s="123">
        <f t="shared" si="61"/>
        <v>0</v>
      </c>
      <c r="O133" s="123">
        <f t="shared" si="61"/>
        <v>0</v>
      </c>
      <c r="P133" s="122">
        <f t="shared" si="33"/>
        <v>7.8890118697759623E-2</v>
      </c>
      <c r="Q133" s="123">
        <f t="shared" si="29"/>
        <v>-724020</v>
      </c>
      <c r="R133" s="105"/>
    </row>
    <row r="134" spans="1:18" s="3" customFormat="1" ht="62.4" x14ac:dyDescent="0.3">
      <c r="A134" s="32">
        <v>10</v>
      </c>
      <c r="B134" s="40"/>
      <c r="C134" s="40"/>
      <c r="D134" s="41"/>
      <c r="E134" s="118">
        <v>20</v>
      </c>
      <c r="F134" s="44" t="s">
        <v>250</v>
      </c>
      <c r="G134" s="32" t="s">
        <v>251</v>
      </c>
      <c r="H134" s="123">
        <f>H101</f>
        <v>7664771</v>
      </c>
      <c r="I134" s="123">
        <f t="shared" ref="I134:K134" si="62">I101</f>
        <v>0</v>
      </c>
      <c r="J134" s="123">
        <f t="shared" si="62"/>
        <v>7664771</v>
      </c>
      <c r="K134" s="123">
        <f t="shared" si="62"/>
        <v>7664771</v>
      </c>
      <c r="L134" s="123">
        <f>L101</f>
        <v>0</v>
      </c>
      <c r="M134" s="123">
        <f t="shared" ref="M134:O134" si="63">M101</f>
        <v>0</v>
      </c>
      <c r="N134" s="123">
        <f t="shared" si="63"/>
        <v>0</v>
      </c>
      <c r="O134" s="123">
        <f t="shared" si="63"/>
        <v>0</v>
      </c>
      <c r="P134" s="122">
        <f t="shared" si="33"/>
        <v>0</v>
      </c>
      <c r="Q134" s="123">
        <f t="shared" si="29"/>
        <v>-7664771</v>
      </c>
    </row>
    <row r="135" spans="1:18" s="3" customFormat="1" ht="46.8" x14ac:dyDescent="0.3">
      <c r="A135" s="32">
        <v>11</v>
      </c>
      <c r="B135" s="40"/>
      <c r="C135" s="40"/>
      <c r="D135" s="41"/>
      <c r="E135" s="119">
        <v>23</v>
      </c>
      <c r="F135" s="100" t="s">
        <v>74</v>
      </c>
      <c r="G135" s="32" t="s">
        <v>286</v>
      </c>
      <c r="H135" s="123">
        <f>H33</f>
        <v>200000</v>
      </c>
      <c r="I135" s="123">
        <f>I33</f>
        <v>200000</v>
      </c>
      <c r="J135" s="123"/>
      <c r="K135" s="123"/>
      <c r="L135" s="123">
        <f>L33</f>
        <v>0</v>
      </c>
      <c r="M135" s="123">
        <f>M33</f>
        <v>0</v>
      </c>
      <c r="N135" s="123"/>
      <c r="O135" s="123"/>
      <c r="P135" s="122">
        <f t="shared" si="33"/>
        <v>0</v>
      </c>
      <c r="Q135" s="123">
        <f t="shared" si="29"/>
        <v>-200000</v>
      </c>
    </row>
    <row r="136" spans="1:18" s="3" customFormat="1" ht="46.8" x14ac:dyDescent="0.3">
      <c r="A136" s="32">
        <v>12</v>
      </c>
      <c r="B136" s="40"/>
      <c r="C136" s="40"/>
      <c r="D136" s="41"/>
      <c r="E136" s="118">
        <v>25</v>
      </c>
      <c r="F136" s="44" t="s">
        <v>86</v>
      </c>
      <c r="G136" s="32" t="s">
        <v>87</v>
      </c>
      <c r="H136" s="123">
        <f t="shared" ref="H136:K136" si="64">H38+H63</f>
        <v>3489500</v>
      </c>
      <c r="I136" s="123">
        <f t="shared" si="64"/>
        <v>3489500</v>
      </c>
      <c r="J136" s="123">
        <f t="shared" si="64"/>
        <v>0</v>
      </c>
      <c r="K136" s="123">
        <f t="shared" si="64"/>
        <v>0</v>
      </c>
      <c r="L136" s="123">
        <f t="shared" ref="L136:O136" si="65">L38+L63</f>
        <v>1249602</v>
      </c>
      <c r="M136" s="123">
        <f t="shared" si="65"/>
        <v>1249602</v>
      </c>
      <c r="N136" s="123">
        <f t="shared" si="65"/>
        <v>0</v>
      </c>
      <c r="O136" s="123">
        <f t="shared" si="65"/>
        <v>0</v>
      </c>
      <c r="P136" s="122">
        <f t="shared" si="33"/>
        <v>0.35810345321679321</v>
      </c>
      <c r="Q136" s="123">
        <f t="shared" si="29"/>
        <v>-2239898</v>
      </c>
      <c r="R136" s="105"/>
    </row>
    <row r="137" spans="1:18" s="3" customFormat="1" ht="46.8" x14ac:dyDescent="0.3">
      <c r="A137" s="32">
        <v>13</v>
      </c>
      <c r="B137" s="40"/>
      <c r="C137" s="40"/>
      <c r="D137" s="41"/>
      <c r="E137" s="118">
        <v>28</v>
      </c>
      <c r="F137" s="44" t="s">
        <v>149</v>
      </c>
      <c r="G137" s="31" t="s">
        <v>150</v>
      </c>
      <c r="H137" s="123">
        <f t="shared" ref="H137:K137" si="66">H61+H62+H64+H65+H66+H67</f>
        <v>1450000</v>
      </c>
      <c r="I137" s="123">
        <f t="shared" si="66"/>
        <v>1175000</v>
      </c>
      <c r="J137" s="123">
        <f t="shared" si="66"/>
        <v>275000</v>
      </c>
      <c r="K137" s="123">
        <f t="shared" si="66"/>
        <v>0</v>
      </c>
      <c r="L137" s="123">
        <f t="shared" ref="L137:O137" si="67">L61+L62+L64+L65+L66+L67</f>
        <v>200786</v>
      </c>
      <c r="M137" s="123">
        <f t="shared" si="67"/>
        <v>200786</v>
      </c>
      <c r="N137" s="123">
        <f t="shared" si="67"/>
        <v>0</v>
      </c>
      <c r="O137" s="123">
        <f t="shared" si="67"/>
        <v>0</v>
      </c>
      <c r="P137" s="122">
        <f t="shared" si="33"/>
        <v>0.13847310344827587</v>
      </c>
      <c r="Q137" s="123">
        <f t="shared" si="29"/>
        <v>-1249214</v>
      </c>
      <c r="R137" s="105"/>
    </row>
    <row r="138" spans="1:18" s="3" customFormat="1" ht="46.8" x14ac:dyDescent="0.3">
      <c r="A138" s="32">
        <v>14</v>
      </c>
      <c r="B138" s="40"/>
      <c r="C138" s="40"/>
      <c r="D138" s="41"/>
      <c r="E138" s="118">
        <v>29</v>
      </c>
      <c r="F138" s="44" t="s">
        <v>176</v>
      </c>
      <c r="G138" s="32" t="s">
        <v>112</v>
      </c>
      <c r="H138" s="123">
        <f t="shared" ref="H138:K138" si="68">H47+H70+H72</f>
        <v>1151000</v>
      </c>
      <c r="I138" s="123">
        <f t="shared" si="68"/>
        <v>1151000</v>
      </c>
      <c r="J138" s="123">
        <f t="shared" si="68"/>
        <v>0</v>
      </c>
      <c r="K138" s="123">
        <f t="shared" si="68"/>
        <v>0</v>
      </c>
      <c r="L138" s="123">
        <f t="shared" ref="L138:O138" si="69">L47+L70+L72</f>
        <v>244713.66999999998</v>
      </c>
      <c r="M138" s="123">
        <f t="shared" si="69"/>
        <v>244713.66999999998</v>
      </c>
      <c r="N138" s="123">
        <f t="shared" si="69"/>
        <v>0</v>
      </c>
      <c r="O138" s="123">
        <f t="shared" si="69"/>
        <v>0</v>
      </c>
      <c r="P138" s="122">
        <f t="shared" si="33"/>
        <v>0.2126096177237185</v>
      </c>
      <c r="Q138" s="123">
        <f t="shared" si="29"/>
        <v>-906286.33000000007</v>
      </c>
      <c r="R138" s="105"/>
    </row>
    <row r="139" spans="1:18" s="3" customFormat="1" ht="46.8" x14ac:dyDescent="0.3">
      <c r="A139" s="32">
        <v>15</v>
      </c>
      <c r="B139" s="40"/>
      <c r="C139" s="40"/>
      <c r="D139" s="41"/>
      <c r="E139" s="118">
        <v>30</v>
      </c>
      <c r="F139" s="44" t="s">
        <v>177</v>
      </c>
      <c r="G139" s="32" t="s">
        <v>178</v>
      </c>
      <c r="H139" s="123">
        <f>H71+H73+H74+H75+H117+H35+H37</f>
        <v>3670998</v>
      </c>
      <c r="I139" s="123">
        <f>I71+I73+I74+I75+I117+I35+I37</f>
        <v>3670998</v>
      </c>
      <c r="J139" s="123">
        <f t="shared" ref="J139:K139" si="70">J71+J73+J74+J75+J117+J35+J37</f>
        <v>0</v>
      </c>
      <c r="K139" s="123">
        <f t="shared" si="70"/>
        <v>0</v>
      </c>
      <c r="L139" s="123">
        <f>L71+L73+L74+L75+L117+L35+L37</f>
        <v>1997482.4</v>
      </c>
      <c r="M139" s="123">
        <f>M71+M73+M74+M75+M117+M35+M37</f>
        <v>1997482.4</v>
      </c>
      <c r="N139" s="123">
        <f t="shared" ref="N139:O139" si="71">N71+N73+N74+N75+N117+N35+N37</f>
        <v>0</v>
      </c>
      <c r="O139" s="123">
        <f t="shared" si="71"/>
        <v>0</v>
      </c>
      <c r="P139" s="122">
        <f t="shared" si="33"/>
        <v>0.54412516705266523</v>
      </c>
      <c r="Q139" s="123">
        <f t="shared" si="29"/>
        <v>-1673515.6</v>
      </c>
      <c r="R139" s="105"/>
    </row>
    <row r="140" spans="1:18" s="3" customFormat="1" ht="62.4" x14ac:dyDescent="0.3">
      <c r="A140" s="32">
        <v>16</v>
      </c>
      <c r="B140" s="40"/>
      <c r="C140" s="40"/>
      <c r="D140" s="41"/>
      <c r="E140" s="118">
        <v>32</v>
      </c>
      <c r="F140" s="44" t="s">
        <v>76</v>
      </c>
      <c r="G140" s="32" t="s">
        <v>77</v>
      </c>
      <c r="H140" s="123">
        <f t="shared" ref="H140:K140" si="72">H34</f>
        <v>15000</v>
      </c>
      <c r="I140" s="123">
        <f t="shared" si="72"/>
        <v>15000</v>
      </c>
      <c r="J140" s="123">
        <f t="shared" si="72"/>
        <v>0</v>
      </c>
      <c r="K140" s="123">
        <f t="shared" si="72"/>
        <v>0</v>
      </c>
      <c r="L140" s="123">
        <f t="shared" ref="L140:O140" si="73">L34</f>
        <v>0</v>
      </c>
      <c r="M140" s="123">
        <f t="shared" si="73"/>
        <v>0</v>
      </c>
      <c r="N140" s="123">
        <f t="shared" si="73"/>
        <v>0</v>
      </c>
      <c r="O140" s="123">
        <f t="shared" si="73"/>
        <v>0</v>
      </c>
      <c r="P140" s="122">
        <f t="shared" si="33"/>
        <v>0</v>
      </c>
      <c r="Q140" s="123">
        <f t="shared" si="29"/>
        <v>-15000</v>
      </c>
    </row>
    <row r="141" spans="1:18" s="3" customFormat="1" ht="62.4" x14ac:dyDescent="0.3">
      <c r="A141" s="32">
        <v>17</v>
      </c>
      <c r="B141" s="40"/>
      <c r="C141" s="40"/>
      <c r="D141" s="41"/>
      <c r="E141" s="119">
        <v>36</v>
      </c>
      <c r="F141" s="100" t="s">
        <v>53</v>
      </c>
      <c r="G141" s="32" t="s">
        <v>54</v>
      </c>
      <c r="H141" s="123">
        <f t="shared" ref="H141:K141" si="74">H23</f>
        <v>1979800</v>
      </c>
      <c r="I141" s="123">
        <f t="shared" si="74"/>
        <v>1979800</v>
      </c>
      <c r="J141" s="123">
        <f t="shared" si="74"/>
        <v>0</v>
      </c>
      <c r="K141" s="123">
        <f t="shared" si="74"/>
        <v>0</v>
      </c>
      <c r="L141" s="123">
        <f t="shared" ref="L141:O141" si="75">L23</f>
        <v>992556</v>
      </c>
      <c r="M141" s="123">
        <f t="shared" si="75"/>
        <v>992556</v>
      </c>
      <c r="N141" s="123">
        <f t="shared" si="75"/>
        <v>0</v>
      </c>
      <c r="O141" s="123">
        <f t="shared" si="75"/>
        <v>0</v>
      </c>
      <c r="P141" s="122">
        <f t="shared" si="33"/>
        <v>0.50134154965147992</v>
      </c>
      <c r="Q141" s="123">
        <f t="shared" si="29"/>
        <v>-987244</v>
      </c>
      <c r="R141" s="105"/>
    </row>
    <row r="142" spans="1:18" s="3" customFormat="1" ht="78" x14ac:dyDescent="0.3">
      <c r="A142" s="32">
        <v>18</v>
      </c>
      <c r="B142" s="40"/>
      <c r="C142" s="40"/>
      <c r="D142" s="41"/>
      <c r="E142" s="118">
        <v>40</v>
      </c>
      <c r="F142" s="44" t="s">
        <v>203</v>
      </c>
      <c r="G142" s="32" t="s">
        <v>204</v>
      </c>
      <c r="H142" s="123">
        <f t="shared" ref="H142:K142" si="76">H79+H84+H88</f>
        <v>3932331</v>
      </c>
      <c r="I142" s="123">
        <f t="shared" si="76"/>
        <v>0</v>
      </c>
      <c r="J142" s="123">
        <f t="shared" si="76"/>
        <v>3932331</v>
      </c>
      <c r="K142" s="123">
        <f t="shared" si="76"/>
        <v>3539185</v>
      </c>
      <c r="L142" s="123">
        <f t="shared" ref="L142:O142" si="77">L79+L84+L88</f>
        <v>49230.27</v>
      </c>
      <c r="M142" s="123">
        <f t="shared" si="77"/>
        <v>0</v>
      </c>
      <c r="N142" s="123">
        <f t="shared" si="77"/>
        <v>49230.27</v>
      </c>
      <c r="O142" s="123">
        <f t="shared" si="77"/>
        <v>44307.24</v>
      </c>
      <c r="P142" s="122">
        <f t="shared" si="33"/>
        <v>1.2519360654024292E-2</v>
      </c>
      <c r="Q142" s="123">
        <f t="shared" ref="Q142:Q154" si="78">L142-H142</f>
        <v>-3883100.73</v>
      </c>
      <c r="R142" s="105"/>
    </row>
    <row r="143" spans="1:18" s="3" customFormat="1" ht="109.2" x14ac:dyDescent="0.3">
      <c r="A143" s="32">
        <v>19</v>
      </c>
      <c r="B143" s="40"/>
      <c r="C143" s="40"/>
      <c r="D143" s="41"/>
      <c r="E143" s="118">
        <v>45</v>
      </c>
      <c r="F143" s="58" t="s">
        <v>261</v>
      </c>
      <c r="G143" s="45" t="s">
        <v>262</v>
      </c>
      <c r="H143" s="123">
        <f>I143+J143</f>
        <v>1500000</v>
      </c>
      <c r="I143" s="123">
        <f>I109</f>
        <v>1500000</v>
      </c>
      <c r="J143" s="123">
        <f>K143</f>
        <v>0</v>
      </c>
      <c r="K143" s="123"/>
      <c r="L143" s="123">
        <f>M143+N143</f>
        <v>704814.2</v>
      </c>
      <c r="M143" s="123">
        <f>M109</f>
        <v>704814.2</v>
      </c>
      <c r="N143" s="123">
        <f>O143</f>
        <v>0</v>
      </c>
      <c r="O143" s="123"/>
      <c r="P143" s="122">
        <f t="shared" si="33"/>
        <v>0.46987613333333328</v>
      </c>
      <c r="Q143" s="123">
        <f t="shared" si="78"/>
        <v>-795185.8</v>
      </c>
      <c r="R143" s="105"/>
    </row>
    <row r="144" spans="1:18" s="3" customFormat="1" ht="62.4" x14ac:dyDescent="0.3">
      <c r="A144" s="32">
        <v>20</v>
      </c>
      <c r="B144" s="40"/>
      <c r="C144" s="40"/>
      <c r="D144" s="41"/>
      <c r="E144" s="120">
        <v>50</v>
      </c>
      <c r="F144" s="103" t="s">
        <v>278</v>
      </c>
      <c r="G144" s="32" t="s">
        <v>279</v>
      </c>
      <c r="H144" s="123">
        <f>H120+H118</f>
        <v>10000000</v>
      </c>
      <c r="I144" s="123">
        <f>I120+I118</f>
        <v>0</v>
      </c>
      <c r="J144" s="123">
        <f t="shared" ref="J144:K144" si="79">J120+J118</f>
        <v>10000000</v>
      </c>
      <c r="K144" s="123">
        <f t="shared" si="79"/>
        <v>10000000</v>
      </c>
      <c r="L144" s="123">
        <f>L120+L118</f>
        <v>10000000</v>
      </c>
      <c r="M144" s="123">
        <f>M120+M118</f>
        <v>0</v>
      </c>
      <c r="N144" s="123">
        <f t="shared" ref="N144:O144" si="80">N120+N118</f>
        <v>10000000</v>
      </c>
      <c r="O144" s="123">
        <f t="shared" si="80"/>
        <v>10000000</v>
      </c>
      <c r="P144" s="122">
        <f t="shared" si="33"/>
        <v>1</v>
      </c>
      <c r="Q144" s="123">
        <f t="shared" si="78"/>
        <v>0</v>
      </c>
    </row>
    <row r="145" spans="1:18" s="3" customFormat="1" ht="46.8" x14ac:dyDescent="0.3">
      <c r="A145" s="32">
        <v>21</v>
      </c>
      <c r="B145" s="40"/>
      <c r="C145" s="40"/>
      <c r="D145" s="41"/>
      <c r="E145" s="118">
        <v>51</v>
      </c>
      <c r="F145" s="44" t="s">
        <v>230</v>
      </c>
      <c r="G145" s="32" t="s">
        <v>231</v>
      </c>
      <c r="H145" s="123">
        <f t="shared" ref="H145:K145" si="81">H89+H110</f>
        <v>54587600</v>
      </c>
      <c r="I145" s="123">
        <f t="shared" si="81"/>
        <v>54587600</v>
      </c>
      <c r="J145" s="123">
        <f t="shared" si="81"/>
        <v>0</v>
      </c>
      <c r="K145" s="123">
        <f t="shared" si="81"/>
        <v>0</v>
      </c>
      <c r="L145" s="123">
        <f t="shared" ref="L145:O145" si="82">L89+L110</f>
        <v>41538899.590000004</v>
      </c>
      <c r="M145" s="123">
        <f t="shared" si="82"/>
        <v>41538899.590000004</v>
      </c>
      <c r="N145" s="123">
        <f t="shared" si="82"/>
        <v>0</v>
      </c>
      <c r="O145" s="123">
        <f t="shared" si="82"/>
        <v>0</v>
      </c>
      <c r="P145" s="122">
        <f t="shared" si="33"/>
        <v>0.76095852519619844</v>
      </c>
      <c r="Q145" s="123">
        <f t="shared" si="78"/>
        <v>-13048700.409999996</v>
      </c>
      <c r="R145" s="105"/>
    </row>
    <row r="146" spans="1:18" s="3" customFormat="1" ht="109.2" x14ac:dyDescent="0.3">
      <c r="A146" s="32">
        <v>22</v>
      </c>
      <c r="B146" s="40"/>
      <c r="C146" s="40"/>
      <c r="D146" s="41"/>
      <c r="E146" s="119">
        <v>52</v>
      </c>
      <c r="F146" s="100" t="s">
        <v>295</v>
      </c>
      <c r="G146" s="32" t="s">
        <v>58</v>
      </c>
      <c r="H146" s="123">
        <f>I146+J146</f>
        <v>95276000</v>
      </c>
      <c r="I146" s="123">
        <f>I25+I91+I111+I119+I24+68489503</f>
        <v>75099137</v>
      </c>
      <c r="J146" s="123">
        <f>J25+J91+J111+J119+J24</f>
        <v>20176863</v>
      </c>
      <c r="K146" s="123">
        <f>K25+K91+K111+K119+K24</f>
        <v>20176863</v>
      </c>
      <c r="L146" s="123">
        <f>M146+N146</f>
        <v>23739981.009999998</v>
      </c>
      <c r="M146" s="123">
        <f>M25+M91+M111+M119+M24</f>
        <v>5825118.0099999998</v>
      </c>
      <c r="N146" s="123">
        <f>N25+N91+N111+N119+N24</f>
        <v>17914863</v>
      </c>
      <c r="O146" s="123">
        <f>O25+O91+O111+O119+O24</f>
        <v>17914863</v>
      </c>
      <c r="P146" s="122">
        <f t="shared" si="33"/>
        <v>0.24917063069398376</v>
      </c>
      <c r="Q146" s="123">
        <f t="shared" si="78"/>
        <v>-71536018.99000001</v>
      </c>
      <c r="R146" s="105"/>
    </row>
    <row r="147" spans="1:18" s="3" customFormat="1" ht="46.8" x14ac:dyDescent="0.3">
      <c r="A147" s="32">
        <v>23</v>
      </c>
      <c r="B147" s="40"/>
      <c r="C147" s="40"/>
      <c r="D147" s="41"/>
      <c r="E147" s="119">
        <v>53</v>
      </c>
      <c r="F147" s="100" t="s">
        <v>199</v>
      </c>
      <c r="G147" s="32" t="s">
        <v>200</v>
      </c>
      <c r="H147" s="123">
        <f t="shared" ref="H147:K147" si="83">H78</f>
        <v>30000</v>
      </c>
      <c r="I147" s="123">
        <f t="shared" si="83"/>
        <v>30000</v>
      </c>
      <c r="J147" s="123">
        <f t="shared" si="83"/>
        <v>0</v>
      </c>
      <c r="K147" s="123">
        <f t="shared" si="83"/>
        <v>0</v>
      </c>
      <c r="L147" s="123">
        <f t="shared" ref="L147:O147" si="84">L78</f>
        <v>9763.66</v>
      </c>
      <c r="M147" s="123">
        <f t="shared" si="84"/>
        <v>9763.66</v>
      </c>
      <c r="N147" s="123">
        <f t="shared" si="84"/>
        <v>0</v>
      </c>
      <c r="O147" s="123">
        <f t="shared" si="84"/>
        <v>0</v>
      </c>
      <c r="P147" s="122">
        <f t="shared" si="33"/>
        <v>0.32545533333333332</v>
      </c>
      <c r="Q147" s="123">
        <f t="shared" si="78"/>
        <v>-20236.34</v>
      </c>
      <c r="R147" s="105"/>
    </row>
    <row r="148" spans="1:18" s="3" customFormat="1" ht="93.6" x14ac:dyDescent="0.3">
      <c r="A148" s="32">
        <v>24</v>
      </c>
      <c r="B148" s="40"/>
      <c r="C148" s="40"/>
      <c r="D148" s="41"/>
      <c r="E148" s="118">
        <v>54</v>
      </c>
      <c r="F148" s="44" t="s">
        <v>269</v>
      </c>
      <c r="G148" s="32" t="s">
        <v>270</v>
      </c>
      <c r="H148" s="123">
        <f t="shared" ref="H148:K149" si="85">H114</f>
        <v>1570500</v>
      </c>
      <c r="I148" s="123">
        <f t="shared" si="85"/>
        <v>1570500</v>
      </c>
      <c r="J148" s="123">
        <f t="shared" si="85"/>
        <v>0</v>
      </c>
      <c r="K148" s="123">
        <f t="shared" si="85"/>
        <v>0</v>
      </c>
      <c r="L148" s="123">
        <f t="shared" ref="L148:O148" si="86">L114</f>
        <v>1570500</v>
      </c>
      <c r="M148" s="123">
        <f t="shared" si="86"/>
        <v>1570500</v>
      </c>
      <c r="N148" s="123">
        <f t="shared" si="86"/>
        <v>0</v>
      </c>
      <c r="O148" s="123">
        <f t="shared" si="86"/>
        <v>0</v>
      </c>
      <c r="P148" s="122">
        <f t="shared" si="33"/>
        <v>1</v>
      </c>
      <c r="Q148" s="123">
        <f t="shared" si="78"/>
        <v>0</v>
      </c>
    </row>
    <row r="149" spans="1:18" s="3" customFormat="1" ht="31.2" x14ac:dyDescent="0.3">
      <c r="A149" s="32">
        <v>25</v>
      </c>
      <c r="B149" s="40"/>
      <c r="C149" s="40"/>
      <c r="D149" s="41"/>
      <c r="E149" s="118">
        <v>55</v>
      </c>
      <c r="F149" s="58" t="s">
        <v>287</v>
      </c>
      <c r="G149" s="45" t="s">
        <v>273</v>
      </c>
      <c r="H149" s="123">
        <f t="shared" si="85"/>
        <v>300000</v>
      </c>
      <c r="I149" s="123">
        <f t="shared" si="85"/>
        <v>300000</v>
      </c>
      <c r="J149" s="123">
        <f t="shared" si="85"/>
        <v>0</v>
      </c>
      <c r="K149" s="123">
        <f t="shared" si="85"/>
        <v>0</v>
      </c>
      <c r="L149" s="123">
        <f t="shared" ref="L149:O149" si="87">L115</f>
        <v>300000</v>
      </c>
      <c r="M149" s="123">
        <f t="shared" si="87"/>
        <v>300000</v>
      </c>
      <c r="N149" s="123">
        <f t="shared" si="87"/>
        <v>0</v>
      </c>
      <c r="O149" s="123">
        <f t="shared" si="87"/>
        <v>0</v>
      </c>
      <c r="P149" s="122">
        <f t="shared" si="33"/>
        <v>1</v>
      </c>
      <c r="Q149" s="123">
        <f t="shared" si="78"/>
        <v>0</v>
      </c>
    </row>
    <row r="150" spans="1:18" s="3" customFormat="1" ht="46.8" x14ac:dyDescent="0.3">
      <c r="A150" s="32">
        <v>26</v>
      </c>
      <c r="B150" s="40"/>
      <c r="C150" s="40"/>
      <c r="D150" s="41"/>
      <c r="E150" s="120">
        <v>57</v>
      </c>
      <c r="F150" s="103" t="s">
        <v>280</v>
      </c>
      <c r="G150" s="32" t="s">
        <v>281</v>
      </c>
      <c r="H150" s="123">
        <f>H121</f>
        <v>2000000</v>
      </c>
      <c r="I150" s="123">
        <f t="shared" ref="I150:K150" si="88">I121</f>
        <v>2000000</v>
      </c>
      <c r="J150" s="123">
        <f t="shared" si="88"/>
        <v>0</v>
      </c>
      <c r="K150" s="123">
        <f t="shared" si="88"/>
        <v>0</v>
      </c>
      <c r="L150" s="123">
        <f>L121</f>
        <v>2000000</v>
      </c>
      <c r="M150" s="123">
        <f t="shared" ref="M150:O150" si="89">M121</f>
        <v>2000000</v>
      </c>
      <c r="N150" s="123">
        <f t="shared" si="89"/>
        <v>0</v>
      </c>
      <c r="O150" s="123">
        <f t="shared" si="89"/>
        <v>0</v>
      </c>
      <c r="P150" s="122">
        <f t="shared" ref="P150:P154" si="90">L150/H150</f>
        <v>1</v>
      </c>
      <c r="Q150" s="123">
        <f t="shared" si="78"/>
        <v>0</v>
      </c>
    </row>
    <row r="151" spans="1:18" s="3" customFormat="1" ht="46.8" x14ac:dyDescent="0.3">
      <c r="A151" s="32">
        <v>27</v>
      </c>
      <c r="B151" s="40"/>
      <c r="C151" s="40"/>
      <c r="D151" s="41"/>
      <c r="E151" s="120">
        <v>58</v>
      </c>
      <c r="F151" s="103" t="s">
        <v>282</v>
      </c>
      <c r="G151" s="32" t="s">
        <v>283</v>
      </c>
      <c r="H151" s="123">
        <f>H122</f>
        <v>2526400</v>
      </c>
      <c r="I151" s="123">
        <f t="shared" ref="I151:K151" si="91">I122</f>
        <v>976400</v>
      </c>
      <c r="J151" s="123">
        <f t="shared" si="91"/>
        <v>1550000</v>
      </c>
      <c r="K151" s="123">
        <f t="shared" si="91"/>
        <v>1550000</v>
      </c>
      <c r="L151" s="123">
        <f>L122</f>
        <v>2526400</v>
      </c>
      <c r="M151" s="123">
        <f t="shared" ref="M151:O151" si="92">M122</f>
        <v>976400</v>
      </c>
      <c r="N151" s="123">
        <f t="shared" si="92"/>
        <v>1550000</v>
      </c>
      <c r="O151" s="123">
        <f t="shared" si="92"/>
        <v>1550000</v>
      </c>
      <c r="P151" s="122">
        <f t="shared" si="90"/>
        <v>1</v>
      </c>
      <c r="Q151" s="123">
        <f t="shared" si="78"/>
        <v>0</v>
      </c>
      <c r="R151" s="105"/>
    </row>
    <row r="152" spans="1:18" s="3" customFormat="1" ht="62.4" x14ac:dyDescent="0.3">
      <c r="A152" s="32">
        <v>28</v>
      </c>
      <c r="B152" s="40"/>
      <c r="C152" s="40"/>
      <c r="D152" s="41"/>
      <c r="E152" s="118"/>
      <c r="F152" s="99" t="s">
        <v>315</v>
      </c>
      <c r="G152" s="74" t="s">
        <v>304</v>
      </c>
      <c r="H152" s="123">
        <f t="shared" ref="H152:K152" si="93">H26+H92+H103+H104+H98+H31</f>
        <v>3003202</v>
      </c>
      <c r="I152" s="123">
        <f t="shared" si="93"/>
        <v>0</v>
      </c>
      <c r="J152" s="123">
        <f t="shared" si="93"/>
        <v>3003202</v>
      </c>
      <c r="K152" s="123">
        <f t="shared" si="93"/>
        <v>2653202</v>
      </c>
      <c r="L152" s="123">
        <f t="shared" ref="L152:O152" si="94">L26+L92+L103+L104+L98+L31</f>
        <v>93958.34</v>
      </c>
      <c r="M152" s="123">
        <f t="shared" si="94"/>
        <v>0</v>
      </c>
      <c r="N152" s="123">
        <f t="shared" si="94"/>
        <v>93958.34</v>
      </c>
      <c r="O152" s="123">
        <f t="shared" si="94"/>
        <v>73958.34</v>
      </c>
      <c r="P152" s="122">
        <f t="shared" si="90"/>
        <v>3.1286054018344417E-2</v>
      </c>
      <c r="Q152" s="123">
        <f t="shared" si="78"/>
        <v>-2909243.66</v>
      </c>
      <c r="R152" s="105"/>
    </row>
    <row r="153" spans="1:18" s="3" customFormat="1" ht="78" x14ac:dyDescent="0.3">
      <c r="A153" s="32">
        <v>29</v>
      </c>
      <c r="B153" s="40"/>
      <c r="C153" s="40"/>
      <c r="D153" s="41"/>
      <c r="E153" s="118"/>
      <c r="F153" s="99" t="s">
        <v>314</v>
      </c>
      <c r="G153" s="74" t="s">
        <v>309</v>
      </c>
      <c r="H153" s="123">
        <f t="shared" ref="H153:O153" si="95">H81</f>
        <v>325175</v>
      </c>
      <c r="I153" s="123">
        <f t="shared" si="95"/>
        <v>0</v>
      </c>
      <c r="J153" s="123">
        <f t="shared" si="95"/>
        <v>325175</v>
      </c>
      <c r="K153" s="123">
        <f t="shared" si="95"/>
        <v>325175</v>
      </c>
      <c r="L153" s="123">
        <f t="shared" si="95"/>
        <v>0</v>
      </c>
      <c r="M153" s="123">
        <f t="shared" si="95"/>
        <v>0</v>
      </c>
      <c r="N153" s="123">
        <f t="shared" si="95"/>
        <v>0</v>
      </c>
      <c r="O153" s="123">
        <f t="shared" si="95"/>
        <v>0</v>
      </c>
      <c r="P153" s="122">
        <f t="shared" si="90"/>
        <v>0</v>
      </c>
      <c r="Q153" s="123">
        <f t="shared" si="78"/>
        <v>-325175</v>
      </c>
    </row>
    <row r="154" spans="1:18" s="68" customFormat="1" ht="22.8" customHeight="1" x14ac:dyDescent="0.3">
      <c r="A154" s="128" t="s">
        <v>288</v>
      </c>
      <c r="B154" s="129"/>
      <c r="C154" s="129"/>
      <c r="D154" s="129"/>
      <c r="E154" s="129"/>
      <c r="F154" s="129"/>
      <c r="G154" s="130"/>
      <c r="H154" s="73">
        <f>I154+J154</f>
        <v>539821745</v>
      </c>
      <c r="I154" s="73">
        <f>SUM(I125:I153)</f>
        <v>374935479</v>
      </c>
      <c r="J154" s="73">
        <f t="shared" ref="J154:K154" si="96">SUM(J125:J153)</f>
        <v>164886266</v>
      </c>
      <c r="K154" s="73">
        <f t="shared" si="96"/>
        <v>163868120</v>
      </c>
      <c r="L154" s="73">
        <f>SUM(L125:L153)</f>
        <v>207645962.38999999</v>
      </c>
      <c r="M154" s="73">
        <f>SUM(M125:M153)</f>
        <v>152929464.88</v>
      </c>
      <c r="N154" s="73">
        <f>SUM(N125:N153)</f>
        <v>54716497.510000005</v>
      </c>
      <c r="O154" s="73">
        <f>SUM(O125:O153)</f>
        <v>54691574.480000004</v>
      </c>
      <c r="P154" s="121">
        <f t="shared" si="90"/>
        <v>0.38465653581628134</v>
      </c>
      <c r="Q154" s="73">
        <f t="shared" si="78"/>
        <v>-332175782.61000001</v>
      </c>
    </row>
    <row r="155" spans="1:18" s="68" customFormat="1" ht="17.399999999999999" x14ac:dyDescent="0.3">
      <c r="A155" s="59"/>
      <c r="B155" s="59"/>
      <c r="C155" s="59"/>
      <c r="D155" s="59"/>
      <c r="E155" s="59"/>
      <c r="F155" s="59"/>
      <c r="G155" s="59"/>
      <c r="H155" s="60"/>
      <c r="I155" s="60"/>
      <c r="J155" s="60"/>
      <c r="K155" s="60"/>
      <c r="L155" s="60"/>
      <c r="M155" s="60"/>
      <c r="N155" s="60"/>
      <c r="O155" s="60"/>
      <c r="P155" s="69"/>
      <c r="Q155" s="70"/>
    </row>
    <row r="156" spans="1:18" s="71" customFormat="1" ht="18" x14ac:dyDescent="0.3">
      <c r="A156" s="61"/>
      <c r="B156" s="61"/>
      <c r="C156" s="61"/>
      <c r="D156" s="71" t="s">
        <v>289</v>
      </c>
      <c r="E156" s="72"/>
      <c r="F156" s="62"/>
      <c r="G156" s="61" t="s">
        <v>290</v>
      </c>
      <c r="H156" s="61"/>
      <c r="I156" s="61"/>
      <c r="J156" s="61"/>
      <c r="K156" s="61"/>
      <c r="M156" s="104"/>
      <c r="N156" s="104"/>
      <c r="O156" s="104"/>
    </row>
    <row r="157" spans="1:18" s="2" customFormat="1" ht="15.6" x14ac:dyDescent="0.3">
      <c r="A157" s="6"/>
      <c r="B157" s="1"/>
      <c r="C157" s="6"/>
      <c r="D157" s="7"/>
      <c r="E157" s="4"/>
      <c r="F157" s="46"/>
      <c r="G157" s="1"/>
      <c r="H157" s="47"/>
      <c r="I157" s="47"/>
      <c r="J157" s="47"/>
      <c r="K157" s="47"/>
    </row>
    <row r="158" spans="1:18" ht="15.6" x14ac:dyDescent="0.3">
      <c r="F158" s="46"/>
      <c r="H158" s="47"/>
      <c r="I158" s="47"/>
      <c r="J158" s="47"/>
      <c r="K158" s="47"/>
    </row>
    <row r="159" spans="1:18" x14ac:dyDescent="0.3">
      <c r="B159" s="6"/>
    </row>
    <row r="160" spans="1:18" s="4" customFormat="1" x14ac:dyDescent="0.3">
      <c r="A160" s="48"/>
      <c r="B160" s="49"/>
      <c r="C160" s="48"/>
      <c r="F160" s="131"/>
      <c r="G160" s="131"/>
      <c r="H160" s="50"/>
      <c r="I160" s="50"/>
      <c r="J160" s="50"/>
      <c r="K160" s="50"/>
    </row>
    <row r="161" spans="1:11" s="4" customFormat="1" x14ac:dyDescent="0.3">
      <c r="A161" s="48"/>
      <c r="B161" s="49"/>
      <c r="C161" s="48"/>
      <c r="F161" s="131"/>
      <c r="G161" s="131"/>
      <c r="H161" s="51"/>
      <c r="I161" s="51"/>
      <c r="J161" s="51"/>
      <c r="K161" s="51"/>
    </row>
    <row r="162" spans="1:11" x14ac:dyDescent="0.3">
      <c r="H162" s="52"/>
      <c r="I162" s="52"/>
      <c r="J162" s="52"/>
      <c r="K162" s="52"/>
    </row>
    <row r="164" spans="1:11" x14ac:dyDescent="0.3">
      <c r="G164" s="49"/>
      <c r="H164" s="50"/>
      <c r="I164" s="50"/>
      <c r="J164" s="50"/>
      <c r="K164" s="50"/>
    </row>
    <row r="165" spans="1:11" s="5" customFormat="1" x14ac:dyDescent="0.3">
      <c r="A165" s="53"/>
      <c r="B165" s="54"/>
      <c r="C165" s="53"/>
      <c r="E165" s="55"/>
      <c r="F165" s="56"/>
      <c r="G165" s="54"/>
      <c r="H165" s="57"/>
      <c r="I165" s="57"/>
      <c r="J165" s="57"/>
      <c r="K165" s="57"/>
    </row>
    <row r="167" spans="1:11" x14ac:dyDescent="0.3">
      <c r="G167" s="49"/>
      <c r="H167" s="51"/>
      <c r="I167" s="51"/>
      <c r="J167" s="51"/>
      <c r="K167" s="51"/>
    </row>
    <row r="168" spans="1:11" x14ac:dyDescent="0.3">
      <c r="H168" s="47"/>
      <c r="I168" s="47"/>
      <c r="J168" s="47"/>
      <c r="K168" s="47"/>
    </row>
  </sheetData>
  <mergeCells count="47">
    <mergeCell ref="I1:K1"/>
    <mergeCell ref="O1:P1"/>
    <mergeCell ref="I2:K2"/>
    <mergeCell ref="A5:P5"/>
    <mergeCell ref="A6:B6"/>
    <mergeCell ref="H9:K9"/>
    <mergeCell ref="L9:O9"/>
    <mergeCell ref="P9:Q9"/>
    <mergeCell ref="J10:K10"/>
    <mergeCell ref="N10:O10"/>
    <mergeCell ref="H10:H11"/>
    <mergeCell ref="I10:I11"/>
    <mergeCell ref="L10:L11"/>
    <mergeCell ref="M10:M11"/>
    <mergeCell ref="P10:P11"/>
    <mergeCell ref="Q10:Q11"/>
    <mergeCell ref="D12:F12"/>
    <mergeCell ref="D13:F13"/>
    <mergeCell ref="D27:F27"/>
    <mergeCell ref="D28:F28"/>
    <mergeCell ref="D42:F42"/>
    <mergeCell ref="D43:F43"/>
    <mergeCell ref="D56:F56"/>
    <mergeCell ref="D57:F57"/>
    <mergeCell ref="D59:F59"/>
    <mergeCell ref="D60:F60"/>
    <mergeCell ref="D68:F68"/>
    <mergeCell ref="D69:F69"/>
    <mergeCell ref="D76:F76"/>
    <mergeCell ref="D77:F77"/>
    <mergeCell ref="D93:F93"/>
    <mergeCell ref="D124:F124"/>
    <mergeCell ref="A154:G154"/>
    <mergeCell ref="F160:G160"/>
    <mergeCell ref="F161:G161"/>
    <mergeCell ref="A9:A11"/>
    <mergeCell ref="B9:B11"/>
    <mergeCell ref="C9:C11"/>
    <mergeCell ref="D9:D11"/>
    <mergeCell ref="E10:E11"/>
    <mergeCell ref="F9:F11"/>
    <mergeCell ref="G9:G11"/>
    <mergeCell ref="D94:F94"/>
    <mergeCell ref="D107:F107"/>
    <mergeCell ref="D108:F108"/>
    <mergeCell ref="D112:F112"/>
    <mergeCell ref="D113:F113"/>
  </mergeCells>
  <pageMargins left="0.39370078740157483" right="0.39370078740157483" top="0.19685039370078741" bottom="0.19685039370078741" header="0.51181102362204722" footer="0.51181102362204722"/>
  <pageSetup paperSize="9" scale="39" fitToHeight="11" orientation="landscape" r:id="rId1"/>
  <headerFooter differentFirst="1">
    <oddHeader>&amp;C&amp;P</oddHeader>
  </headerFooter>
  <rowBreaks count="3" manualBreakCount="3">
    <brk id="41" max="16" man="1"/>
    <brk id="97" max="16" man="1"/>
    <brk id="123"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2024</vt:lpstr>
      <vt:lpstr>'2024'!Заголовки_для_друку</vt:lpstr>
      <vt:lpstr>'2024'!Область_друку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2024-07-19T07:25:34Z</cp:lastPrinted>
  <dcterms:created xsi:type="dcterms:W3CDTF">2006-09-28T05:33:00Z</dcterms:created>
  <dcterms:modified xsi:type="dcterms:W3CDTF">2024-08-08T12:06:32Z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54136967F0674003BECD1FA72E5405E7</vt:lpwstr>
  </property>
  <property fmtid="{D5CDD505-2E9C-101B-9397-08002B2CF9AE}" pid="3" name="KSOProductBuildVer">
    <vt:lpwstr>1033-12.2.0.16731</vt:lpwstr>
  </property>
</Properties>
</file>