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0_НАСТУПНЕ\на сайт рада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C89" i="1" l="1"/>
  <c r="E75" i="1" l="1"/>
  <c r="E68" i="1"/>
  <c r="D17" i="1"/>
  <c r="D19" i="1"/>
  <c r="D51" i="1"/>
  <c r="D55" i="1"/>
  <c r="D56" i="1"/>
  <c r="D59" i="1"/>
  <c r="D60" i="1"/>
  <c r="D62" i="1"/>
  <c r="D92" i="1"/>
  <c r="C79" i="1"/>
  <c r="E79" i="1"/>
  <c r="E78" i="1" s="1"/>
  <c r="F79" i="1"/>
  <c r="F78" i="1" s="1"/>
  <c r="D79" i="1"/>
  <c r="C80" i="1"/>
  <c r="D66" i="1" l="1"/>
  <c r="D61" i="1"/>
  <c r="D54" i="1"/>
  <c r="D46" i="1"/>
  <c r="D45" i="1"/>
  <c r="D44" i="1"/>
  <c r="D43" i="1"/>
  <c r="D36" i="1"/>
  <c r="D35" i="1"/>
  <c r="D28" i="1"/>
  <c r="D26" i="1"/>
  <c r="E73" i="1" l="1"/>
  <c r="F73" i="1"/>
  <c r="D63" i="1" l="1"/>
  <c r="D53" i="1"/>
  <c r="D21" i="1"/>
  <c r="F83" i="1" l="1"/>
  <c r="C55" i="1"/>
  <c r="C52" i="1"/>
  <c r="E83" i="1" l="1"/>
  <c r="D83" i="1"/>
  <c r="D78" i="1" s="1"/>
  <c r="C84" i="1"/>
  <c r="D77" i="1" l="1"/>
  <c r="C78" i="1"/>
  <c r="C88" i="1"/>
  <c r="C85" i="1" l="1"/>
  <c r="C93" i="1" l="1"/>
  <c r="C90" i="1"/>
  <c r="D50" i="1" l="1"/>
  <c r="C67" i="1" l="1"/>
  <c r="D65" i="1"/>
  <c r="C51" i="1"/>
  <c r="E50" i="1"/>
  <c r="C50" i="1" s="1"/>
  <c r="F50" i="1"/>
  <c r="D39" i="1" l="1"/>
  <c r="C95" i="1" l="1"/>
  <c r="E94" i="1"/>
  <c r="F94" i="1"/>
  <c r="D94" i="1"/>
  <c r="C92" i="1"/>
  <c r="C94" i="1" l="1"/>
  <c r="C91" i="1"/>
  <c r="C87" i="1" l="1"/>
  <c r="C75" i="1" l="1"/>
  <c r="D74" i="1"/>
  <c r="C73" i="1"/>
  <c r="E74" i="1"/>
  <c r="F74" i="1"/>
  <c r="C74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C37" i="1" s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6" i="1"/>
  <c r="C68" i="1"/>
  <c r="C69" i="1"/>
  <c r="D72" i="1"/>
  <c r="F72" i="1"/>
  <c r="F71" i="1" s="1"/>
  <c r="F70" i="1" s="1"/>
  <c r="E72" i="1"/>
  <c r="E71" i="1" s="1"/>
  <c r="E70" i="1" s="1"/>
  <c r="E81" i="1"/>
  <c r="F81" i="1"/>
  <c r="F77" i="1" s="1"/>
  <c r="C82" i="1"/>
  <c r="C81" i="1" s="1"/>
  <c r="D81" i="1"/>
  <c r="C86" i="1"/>
  <c r="C83" i="1" s="1"/>
  <c r="D22" i="1" l="1"/>
  <c r="C42" i="1"/>
  <c r="E31" i="1"/>
  <c r="E30" i="1" s="1"/>
  <c r="F22" i="1"/>
  <c r="D71" i="1"/>
  <c r="D70" i="1" s="1"/>
  <c r="C70" i="1" s="1"/>
  <c r="C72" i="1"/>
  <c r="F31" i="1"/>
  <c r="F30" i="1" s="1"/>
  <c r="E22" i="1"/>
  <c r="D31" i="1"/>
  <c r="D30" i="1" s="1"/>
  <c r="F49" i="1"/>
  <c r="E49" i="1"/>
  <c r="E77" i="1"/>
  <c r="C77" i="1" s="1"/>
  <c r="C57" i="1"/>
  <c r="C58" i="1"/>
  <c r="C65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6" i="1"/>
  <c r="F96" i="1" s="1"/>
  <c r="C30" i="1"/>
  <c r="C71" i="1"/>
  <c r="E15" i="1"/>
  <c r="E76" i="1" s="1"/>
  <c r="E96" i="1" s="1"/>
  <c r="D15" i="1"/>
  <c r="D76" i="1" s="1"/>
  <c r="C31" i="1"/>
  <c r="C32" i="1"/>
  <c r="C49" i="1"/>
  <c r="C76" i="1" l="1"/>
  <c r="C15" i="1"/>
  <c r="D96" i="1" l="1"/>
  <c r="C96" i="1" l="1"/>
</calcChain>
</file>

<file path=xl/sharedStrings.xml><?xml version="1.0" encoding="utf-8"?>
<sst xmlns="http://schemas.openxmlformats.org/spreadsheetml/2006/main" count="163" uniqueCount="161">
  <si>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</si>
  <si>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</si>
  <si>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</si>
  <si>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</si>
  <si>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</si>
  <si>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</si>
  <si>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</si>
  <si>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</si>
  <si>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</si>
  <si>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</si>
  <si>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</si>
  <si>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</si>
  <si>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</si>
  <si>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</si>
  <si>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</si>
  <si>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</si>
  <si>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</si>
  <si>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</si>
  <si>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</si>
  <si>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</si>
  <si>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</si>
  <si>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</si>
  <si>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</si>
  <si>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</si>
  <si>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</si>
  <si>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</si>
  <si>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</si>
  <si>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</si>
  <si>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</si>
  <si>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</si>
  <si>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</si>
  <si>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</si>
  <si>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</si>
  <si>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</si>
  <si>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</si>
  <si>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</si>
  <si>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</si>
  <si>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</si>
  <si>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</si>
  <si>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</si>
  <si>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</si>
  <si>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</si>
  <si>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</si>
  <si>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</si>
  <si>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</si>
  <si>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</si>
  <si>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</si>
  <si>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</si>
  <si>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</si>
  <si>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</si>
  <si>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</si>
  <si>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</si>
  <si>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</si>
  <si>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</si>
  <si>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</si>
  <si>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</si>
  <si>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</si>
  <si>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</si>
  <si>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</si>
  <si>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</si>
  <si>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</si>
  <si>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</si>
  <si>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</si>
  <si>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</si>
  <si>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</si>
  <si>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</si>
  <si>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</si>
  <si>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</si>
  <si>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</si>
  <si>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</si>
  <si>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</si>
  <si>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</si>
  <si>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</si>
  <si>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</si>
  <si>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</si>
  <si>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</si>
  <si>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</si>
  <si>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</si>
  <si>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</si>
  <si>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</si>
  <si>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</si>
  <si>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</si>
  <si>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</si>
  <si>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</si>
  <si>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</si>
  <si>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</si>
  <si>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</si>
  <si>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</si>
  <si>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</si>
  <si>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</si>
  <si>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</si>
  <si>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</si>
  <si>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</si>
  <si>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</si>
  <si>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</si>
  <si>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</si>
  <si>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</si>
  <si>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</si>
  <si>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</si>
  <si>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</si>
  <si>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</si>
  <si>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</si>
  <si>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</si>
  <si>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</si>
  <si>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</si>
  <si>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</si>
  <si>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</si>
  <si>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</si>
  <si>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</si>
  <si>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</si>
  <si>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</si>
  <si>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</si>
  <si>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</si>
  <si>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</si>
  <si>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</si>
  <si>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</si>
  <si>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</si>
  <si>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</si>
  <si>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</si>
  <si>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</si>
  <si>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</si>
  <si>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</si>
  <si>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</si>
  <si>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</si>
  <si>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</si>
  <si>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</si>
  <si>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</si>
  <si>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</si>
  <si>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</si>
  <si>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</si>
  <si>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</si>
  <si>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</si>
  <si>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</si>
  <si>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</si>
  <si>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</si>
  <si>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</si>
  <si>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</si>
  <si>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</si>
  <si>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</si>
  <si>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</si>
  <si>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</si>
  <si>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</si>
  <si>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</si>
  <si>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</si>
  <si>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</si>
  <si>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</si>
  <si>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</si>
  <si>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</si>
  <si>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</si>
  <si>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</si>
  <si>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</si>
  <si>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</si>
  <si>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</si>
  <si>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</si>
  <si>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</si>
  <si>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</si>
  <si>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</si>
  <si>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</si>
  <si>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</si>
  <si>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</si>
  <si>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від          09.2024 №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</si>
</sst>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 applyFill="1"/>
    <xf numFmtId="0" fontId="3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view="pageBreakPreview" topLeftCell="A97" zoomScaleNormal="100" zoomScaleSheetLayoutView="100" workbookViewId="0">
      <selection activeCell="A100" sqref="A100:XFD107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138</v>
      </c>
    </row>
    <row r="2" spans="1:6" ht="16.5" customHeight="1" x14ac:dyDescent="0.3">
      <c r="D2" s="1" t="s">
        <v>155</v>
      </c>
    </row>
    <row r="3" spans="1:6" x14ac:dyDescent="0.3">
      <c r="D3" s="1" t="s">
        <v>160</v>
      </c>
    </row>
    <row r="5" spans="1:6" x14ac:dyDescent="0.3">
      <c r="D5" s="1" t="s">
        <v>137</v>
      </c>
    </row>
    <row r="6" spans="1:6" x14ac:dyDescent="0.3">
      <c r="D6" s="1" t="s">
        <v>155</v>
      </c>
    </row>
    <row r="7" spans="1:6" x14ac:dyDescent="0.3">
      <c r="D7" s="1" t="s">
        <v>156</v>
      </c>
    </row>
    <row r="8" spans="1:6" ht="25.5" customHeight="1" x14ac:dyDescent="0.3">
      <c r="A8" s="26" t="s">
        <v>130</v>
      </c>
      <c r="B8" s="27"/>
      <c r="C8" s="27"/>
      <c r="D8" s="27"/>
      <c r="E8" s="27"/>
      <c r="F8" s="27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8" t="s">
        <v>3</v>
      </c>
      <c r="B11" s="28" t="s">
        <v>4</v>
      </c>
      <c r="C11" s="28" t="s">
        <v>5</v>
      </c>
      <c r="D11" s="28" t="s">
        <v>6</v>
      </c>
      <c r="E11" s="28" t="s">
        <v>7</v>
      </c>
      <c r="F11" s="28"/>
    </row>
    <row r="12" spans="1:6" x14ac:dyDescent="0.3">
      <c r="A12" s="28"/>
      <c r="B12" s="28"/>
      <c r="C12" s="28"/>
      <c r="D12" s="28"/>
      <c r="E12" s="28" t="s">
        <v>8</v>
      </c>
      <c r="F12" s="28" t="s">
        <v>9</v>
      </c>
    </row>
    <row r="13" spans="1:6" x14ac:dyDescent="0.3">
      <c r="A13" s="28"/>
      <c r="B13" s="28"/>
      <c r="C13" s="28"/>
      <c r="D13" s="28"/>
      <c r="E13" s="28"/>
      <c r="F13" s="28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854982422</v>
      </c>
      <c r="D15" s="7">
        <f>D16+D20+D22+D30+D47</f>
        <v>854454671</v>
      </c>
      <c r="E15" s="7">
        <f>E16+E20+E22+E30+E47</f>
        <v>527751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490198671</v>
      </c>
      <c r="D16" s="7">
        <f>D17+D18</f>
        <v>490198671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488198671</v>
      </c>
      <c r="D17" s="7">
        <f>448820000+5000000+2135171+50000+19135000+13058500</f>
        <v>488198671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2000000</v>
      </c>
      <c r="D18" s="7">
        <f>D19</f>
        <v>2000000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2000000</v>
      </c>
      <c r="D19" s="9">
        <f>1000000+500000+200000+300000</f>
        <v>2000000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9000</v>
      </c>
      <c r="D20" s="7">
        <f>D21</f>
        <v>9000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9000</v>
      </c>
      <c r="D21" s="9">
        <f>7000+2000</f>
        <v>9000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43480000</v>
      </c>
      <c r="D22" s="7">
        <f>D23+D25+D27</f>
        <v>43480000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2500000</v>
      </c>
      <c r="D23" s="7">
        <f>D24</f>
        <v>2500000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2500000</v>
      </c>
      <c r="D24" s="9">
        <v>2500000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11000000</v>
      </c>
      <c r="D25" s="7">
        <f>D26</f>
        <v>11000000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11000000</v>
      </c>
      <c r="D26" s="9">
        <f>9000000+2000000</f>
        <v>11000000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29980000</v>
      </c>
      <c r="D27" s="7">
        <f>SUM(D28:D29)</f>
        <v>29980000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15780000</v>
      </c>
      <c r="D28" s="9">
        <f>15480000+300000</f>
        <v>15780000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14200000</v>
      </c>
      <c r="D29" s="9">
        <v>14200000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320767000</v>
      </c>
      <c r="D30" s="7">
        <f>D31+D45+D46</f>
        <v>320767000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230447000</v>
      </c>
      <c r="D31" s="7">
        <f>D32+D37+D42</f>
        <v>230447000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33750000</v>
      </c>
      <c r="D32" s="7">
        <f>SUM(D33:D36)</f>
        <v>33750000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2580000</v>
      </c>
      <c r="D34" s="9">
        <v>2580000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9000000</v>
      </c>
      <c r="D35" s="9">
        <f>8000000+1000000</f>
        <v>9000000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22100000</v>
      </c>
      <c r="D36" s="9">
        <f>18100000+2000000+2000000</f>
        <v>22100000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196500000</v>
      </c>
      <c r="D37" s="7">
        <f>SUM(D38:D41)</f>
        <v>196500000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58400000</v>
      </c>
      <c r="D38" s="9">
        <v>58400000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126100000</v>
      </c>
      <c r="D39" s="9">
        <f>131600000-5500000</f>
        <v>126100000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1600000</v>
      </c>
      <c r="D40" s="9">
        <v>1600000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10400000</v>
      </c>
      <c r="D41" s="9">
        <v>10400000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197000</v>
      </c>
      <c r="D42" s="7">
        <f>SUM(D43:D44)</f>
        <v>197000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37000</v>
      </c>
      <c r="D43" s="9">
        <f>30000+7000</f>
        <v>37000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160000</v>
      </c>
      <c r="D44" s="9">
        <f>120000+40000</f>
        <v>160000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320000</v>
      </c>
      <c r="D45" s="7">
        <f>300000+20000</f>
        <v>320000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90000000</v>
      </c>
      <c r="D46" s="7">
        <f>85000000+5000000</f>
        <v>90000000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32181349</v>
      </c>
      <c r="D49" s="7">
        <f>D50+D57+D65+D69</f>
        <v>14000500</v>
      </c>
      <c r="E49" s="7">
        <f>E50+E57+E65+E69</f>
        <v>18180849</v>
      </c>
      <c r="F49" s="7">
        <f>F50+F57+F65+F69</f>
        <v>0</v>
      </c>
    </row>
    <row r="50" spans="1:6" x14ac:dyDescent="0.3">
      <c r="A50" s="5" t="s">
        <v>73</v>
      </c>
      <c r="B50" s="6" t="s">
        <v>74</v>
      </c>
      <c r="C50" s="7">
        <f>D50 + E50</f>
        <v>1050000</v>
      </c>
      <c r="D50" s="7">
        <f>SUM(D51:D56)</f>
        <v>1050000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145</v>
      </c>
      <c r="B51" s="15" t="s">
        <v>146</v>
      </c>
      <c r="C51" s="9">
        <f t="shared" si="14"/>
        <v>4000</v>
      </c>
      <c r="D51" s="9">
        <f>2000+300+1700</f>
        <v>4000</v>
      </c>
      <c r="E51" s="7"/>
      <c r="F51" s="7"/>
    </row>
    <row r="52" spans="1:6" ht="62.4" x14ac:dyDescent="0.3">
      <c r="A52" s="4">
        <v>21080900</v>
      </c>
      <c r="B52" s="15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190000</v>
      </c>
      <c r="D53" s="9">
        <f>170000+20000</f>
        <v>190000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490570</v>
      </c>
      <c r="D54" s="9">
        <f>450000+40570</f>
        <v>490570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154</v>
      </c>
      <c r="C55" s="9">
        <f t="shared" si="14"/>
        <v>360000</v>
      </c>
      <c r="D55" s="9">
        <f>215000+145000</f>
        <v>360000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5000</v>
      </c>
      <c r="D56" s="9">
        <f>17000-12000</f>
        <v>5000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11550000</v>
      </c>
      <c r="D57" s="7">
        <f>D58+D63+D64</f>
        <v>11550000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7215000</v>
      </c>
      <c r="D58" s="7">
        <f>SUM(D59:D62)</f>
        <v>7215000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150000</v>
      </c>
      <c r="D59" s="9">
        <f>200000-50000</f>
        <v>150000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6800000</v>
      </c>
      <c r="D60" s="9">
        <f>6900000-100000</f>
        <v>6800000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250000</v>
      </c>
      <c r="D61" s="9">
        <f>230000+20000</f>
        <v>250000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15000</v>
      </c>
      <c r="D62" s="9">
        <f>35000-2500-300-17200</f>
        <v>15000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4300000</v>
      </c>
      <c r="D63" s="7">
        <f>4000000+300000</f>
        <v>4300000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:C65" si="19">D64+E64</f>
        <v>35000</v>
      </c>
      <c r="D64" s="7">
        <v>35000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 t="shared" si="19"/>
        <v>1581349</v>
      </c>
      <c r="D65" s="7">
        <f>SUM(D66:D68)</f>
        <v>1400500</v>
      </c>
      <c r="E65" s="7">
        <f>SUM(E66:E68)</f>
        <v>180849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1400000</v>
      </c>
      <c r="D66" s="9">
        <f>1700000-300000</f>
        <v>1400000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5" t="s">
        <v>147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6.2" customHeight="1" x14ac:dyDescent="0.3">
      <c r="A69" s="5" t="s">
        <v>103</v>
      </c>
      <c r="B69" s="6" t="s">
        <v>104</v>
      </c>
      <c r="C69" s="7">
        <f>D69+E69</f>
        <v>18000000</v>
      </c>
      <c r="D69" s="7">
        <v>0</v>
      </c>
      <c r="E69" s="7">
        <v>18000000</v>
      </c>
      <c r="F69" s="7">
        <v>0</v>
      </c>
    </row>
    <row r="70" spans="1:6" ht="18.600000000000001" customHeight="1" x14ac:dyDescent="0.3">
      <c r="A70" s="5" t="s">
        <v>105</v>
      </c>
      <c r="B70" s="6" t="s">
        <v>106</v>
      </c>
      <c r="C70" s="7">
        <f>D70+E70</f>
        <v>2799000</v>
      </c>
      <c r="D70" s="7">
        <f t="shared" ref="D70:F72" si="20">D71</f>
        <v>0</v>
      </c>
      <c r="E70" s="7">
        <f t="shared" si="20"/>
        <v>2799000</v>
      </c>
      <c r="F70" s="7">
        <f t="shared" si="20"/>
        <v>2799000</v>
      </c>
    </row>
    <row r="71" spans="1:6" x14ac:dyDescent="0.3">
      <c r="A71" s="5" t="s">
        <v>107</v>
      </c>
      <c r="B71" s="6" t="s">
        <v>108</v>
      </c>
      <c r="C71" s="7">
        <f t="shared" ref="C71" si="21">D71+E71</f>
        <v>2799000</v>
      </c>
      <c r="D71" s="7">
        <f t="shared" si="20"/>
        <v>0</v>
      </c>
      <c r="E71" s="7">
        <f t="shared" si="20"/>
        <v>2799000</v>
      </c>
      <c r="F71" s="7">
        <f t="shared" si="20"/>
        <v>2799000</v>
      </c>
    </row>
    <row r="72" spans="1:6" x14ac:dyDescent="0.3">
      <c r="A72" s="5" t="s">
        <v>109</v>
      </c>
      <c r="B72" s="6" t="s">
        <v>110</v>
      </c>
      <c r="C72" s="7">
        <f>D72+E72</f>
        <v>2799000</v>
      </c>
      <c r="D72" s="7">
        <f t="shared" si="20"/>
        <v>0</v>
      </c>
      <c r="E72" s="7">
        <f t="shared" si="20"/>
        <v>2799000</v>
      </c>
      <c r="F72" s="7">
        <f t="shared" si="20"/>
        <v>2799000</v>
      </c>
    </row>
    <row r="73" spans="1:6" ht="62.4" x14ac:dyDescent="0.3">
      <c r="A73" s="4" t="s">
        <v>111</v>
      </c>
      <c r="B73" s="8" t="s">
        <v>112</v>
      </c>
      <c r="C73" s="9">
        <f>D73+E73</f>
        <v>2799000</v>
      </c>
      <c r="D73" s="9">
        <v>0</v>
      </c>
      <c r="E73" s="9">
        <f>2799000</f>
        <v>2799000</v>
      </c>
      <c r="F73" s="9">
        <f>2799000</f>
        <v>2799000</v>
      </c>
    </row>
    <row r="74" spans="1:6" x14ac:dyDescent="0.3">
      <c r="A74" s="13">
        <v>50000000</v>
      </c>
      <c r="B74" s="14" t="s">
        <v>135</v>
      </c>
      <c r="C74" s="7">
        <f>D74+E74</f>
        <v>635802.88</v>
      </c>
      <c r="D74" s="7">
        <f>D75</f>
        <v>0</v>
      </c>
      <c r="E74" s="7">
        <f>E75</f>
        <v>635802.88</v>
      </c>
      <c r="F74" s="7">
        <f>F75</f>
        <v>0</v>
      </c>
    </row>
    <row r="75" spans="1:6" ht="46.8" x14ac:dyDescent="0.3">
      <c r="A75" s="4">
        <v>50110000</v>
      </c>
      <c r="B75" s="15" t="s">
        <v>136</v>
      </c>
      <c r="C75" s="9">
        <f>D75+E75</f>
        <v>635802.88</v>
      </c>
      <c r="D75" s="9"/>
      <c r="E75" s="9">
        <f>393146+187656.88+55000</f>
        <v>635802.88</v>
      </c>
      <c r="F75" s="9"/>
    </row>
    <row r="76" spans="1:6" ht="19.2" customHeight="1" x14ac:dyDescent="0.3">
      <c r="A76" s="10"/>
      <c r="B76" s="10" t="s">
        <v>113</v>
      </c>
      <c r="C76" s="11">
        <f>D76 + E76</f>
        <v>890598573.88</v>
      </c>
      <c r="D76" s="11">
        <f>D15+D49+D70+D74</f>
        <v>868455171</v>
      </c>
      <c r="E76" s="11">
        <f>E15+E49+E70+E74</f>
        <v>22143402.879999999</v>
      </c>
      <c r="F76" s="11">
        <f>F15+F49+F70+F74</f>
        <v>2799000</v>
      </c>
    </row>
    <row r="77" spans="1:6" ht="32.25" customHeight="1" x14ac:dyDescent="0.3">
      <c r="A77" s="5" t="s">
        <v>114</v>
      </c>
      <c r="B77" s="6" t="s">
        <v>115</v>
      </c>
      <c r="C77" s="7">
        <f>D77+E77</f>
        <v>304515677.44</v>
      </c>
      <c r="D77" s="7">
        <f>D78+D94</f>
        <v>274070518</v>
      </c>
      <c r="E77" s="7">
        <f>E78+E94</f>
        <v>30445159.440000001</v>
      </c>
      <c r="F77" s="7">
        <f>F78+F94</f>
        <v>28491442</v>
      </c>
    </row>
    <row r="78" spans="1:6" ht="21.75" customHeight="1" x14ac:dyDescent="0.3">
      <c r="A78" s="5" t="s">
        <v>116</v>
      </c>
      <c r="B78" s="6" t="s">
        <v>117</v>
      </c>
      <c r="C78" s="7">
        <f>D78+E78</f>
        <v>304094876</v>
      </c>
      <c r="D78" s="7">
        <f>D79+D81+D83</f>
        <v>274070518</v>
      </c>
      <c r="E78" s="7">
        <f t="shared" ref="E78:F78" si="22">E79+E81+E83</f>
        <v>30024358</v>
      </c>
      <c r="F78" s="7">
        <f t="shared" si="22"/>
        <v>28491442</v>
      </c>
    </row>
    <row r="79" spans="1:6" ht="21.75" customHeight="1" x14ac:dyDescent="0.3">
      <c r="A79" s="22">
        <v>41020000</v>
      </c>
      <c r="B79" s="14" t="s">
        <v>157</v>
      </c>
      <c r="C79" s="7">
        <f>D79+E79</f>
        <v>83518800</v>
      </c>
      <c r="D79" s="7">
        <f>D80</f>
        <v>83518800</v>
      </c>
      <c r="E79" s="7">
        <f t="shared" ref="E79:F79" si="23">E80</f>
        <v>0</v>
      </c>
      <c r="F79" s="7">
        <f t="shared" si="23"/>
        <v>0</v>
      </c>
    </row>
    <row r="80" spans="1:6" ht="89.25" customHeight="1" x14ac:dyDescent="0.3">
      <c r="A80" s="4">
        <v>41021400</v>
      </c>
      <c r="B80" s="15" t="s">
        <v>159</v>
      </c>
      <c r="C80" s="9">
        <f>D80+E80</f>
        <v>83518800</v>
      </c>
      <c r="D80" s="9">
        <v>83518800</v>
      </c>
      <c r="E80" s="9"/>
      <c r="F80" s="9"/>
    </row>
    <row r="81" spans="1:6" ht="19.95" customHeight="1" x14ac:dyDescent="0.3">
      <c r="A81" s="5" t="s">
        <v>118</v>
      </c>
      <c r="B81" s="6" t="s">
        <v>119</v>
      </c>
      <c r="C81" s="7">
        <f>C82</f>
        <v>159192900</v>
      </c>
      <c r="D81" s="7">
        <f>D82</f>
        <v>159192900</v>
      </c>
      <c r="E81" s="7">
        <f t="shared" ref="E81:F81" si="24">E82</f>
        <v>0</v>
      </c>
      <c r="F81" s="7">
        <f t="shared" si="24"/>
        <v>0</v>
      </c>
    </row>
    <row r="82" spans="1:6" ht="15.6" customHeight="1" x14ac:dyDescent="0.3">
      <c r="A82" s="4" t="s">
        <v>120</v>
      </c>
      <c r="B82" s="8" t="s">
        <v>121</v>
      </c>
      <c r="C82" s="9">
        <f>D82+E82</f>
        <v>159192900</v>
      </c>
      <c r="D82" s="9">
        <v>159192900</v>
      </c>
      <c r="E82" s="9">
        <v>0</v>
      </c>
      <c r="F82" s="9">
        <v>0</v>
      </c>
    </row>
    <row r="83" spans="1:6" ht="19.95" customHeight="1" x14ac:dyDescent="0.3">
      <c r="A83" s="5" t="s">
        <v>122</v>
      </c>
      <c r="B83" s="6" t="s">
        <v>123</v>
      </c>
      <c r="C83" s="7">
        <f>SUM(C84:C93)</f>
        <v>61383176</v>
      </c>
      <c r="D83" s="7">
        <f>SUM(D84:D93)</f>
        <v>31358818</v>
      </c>
      <c r="E83" s="7">
        <f t="shared" ref="E83" si="25">SUM(E84:E93)</f>
        <v>30024358</v>
      </c>
      <c r="F83" s="7">
        <f>SUM(F84:F93)</f>
        <v>28491442</v>
      </c>
    </row>
    <row r="84" spans="1:6" ht="265.2" x14ac:dyDescent="0.3">
      <c r="A84" s="4">
        <v>41050400</v>
      </c>
      <c r="B84" s="20" t="s">
        <v>152</v>
      </c>
      <c r="C84" s="9">
        <f>D84+E84</f>
        <v>1859158</v>
      </c>
      <c r="D84" s="9">
        <v>1859158</v>
      </c>
      <c r="E84" s="9"/>
      <c r="F84" s="9"/>
    </row>
    <row r="85" spans="1:6" ht="187.2" x14ac:dyDescent="0.3">
      <c r="A85" s="4">
        <v>41050500</v>
      </c>
      <c r="B85" s="20" t="s">
        <v>150</v>
      </c>
      <c r="C85" s="9">
        <f>D85+E85</f>
        <v>4744689</v>
      </c>
      <c r="D85" s="9">
        <v>4744689</v>
      </c>
      <c r="E85" s="9"/>
      <c r="F85" s="9"/>
    </row>
    <row r="86" spans="1:6" ht="31.2" x14ac:dyDescent="0.3">
      <c r="A86" s="4" t="s">
        <v>124</v>
      </c>
      <c r="B86" s="8" t="s">
        <v>125</v>
      </c>
      <c r="C86" s="9">
        <f t="shared" ref="C86:C95" si="26">D86+E86</f>
        <v>3005640</v>
      </c>
      <c r="D86" s="9">
        <v>3005640</v>
      </c>
      <c r="E86" s="9">
        <v>0</v>
      </c>
      <c r="F86" s="9">
        <v>0</v>
      </c>
    </row>
    <row r="87" spans="1:6" ht="31.2" x14ac:dyDescent="0.3">
      <c r="A87" s="4">
        <v>41051100</v>
      </c>
      <c r="B87" s="8" t="s">
        <v>139</v>
      </c>
      <c r="C87" s="9">
        <f t="shared" si="26"/>
        <v>1532916</v>
      </c>
      <c r="D87" s="9"/>
      <c r="E87" s="9">
        <v>1532916</v>
      </c>
      <c r="F87" s="9"/>
    </row>
    <row r="88" spans="1:6" ht="46.8" x14ac:dyDescent="0.3">
      <c r="A88" s="4">
        <v>41051200</v>
      </c>
      <c r="B88" s="20" t="s">
        <v>151</v>
      </c>
      <c r="C88" s="9">
        <f t="shared" si="26"/>
        <v>292110</v>
      </c>
      <c r="D88" s="9">
        <v>292110</v>
      </c>
      <c r="E88" s="9"/>
      <c r="F88" s="9"/>
    </row>
    <row r="89" spans="1:6" ht="46.8" x14ac:dyDescent="0.3">
      <c r="A89" s="24">
        <v>41051400</v>
      </c>
      <c r="B89" s="23" t="s">
        <v>158</v>
      </c>
      <c r="C89" s="9">
        <f t="shared" si="26"/>
        <v>2361528</v>
      </c>
      <c r="D89" s="9">
        <v>2361528</v>
      </c>
      <c r="E89" s="9"/>
      <c r="F89" s="9"/>
    </row>
    <row r="90" spans="1:6" ht="46.8" x14ac:dyDescent="0.3">
      <c r="A90" s="4">
        <v>41051700</v>
      </c>
      <c r="B90" s="15" t="s">
        <v>148</v>
      </c>
      <c r="C90" s="9">
        <f t="shared" si="26"/>
        <v>97284</v>
      </c>
      <c r="D90" s="9">
        <v>97284</v>
      </c>
      <c r="E90" s="9"/>
      <c r="F90" s="9"/>
    </row>
    <row r="91" spans="1:6" ht="22.95" customHeight="1" x14ac:dyDescent="0.3">
      <c r="A91" s="4">
        <v>41053400</v>
      </c>
      <c r="B91" s="8" t="s">
        <v>140</v>
      </c>
      <c r="C91" s="9">
        <f t="shared" si="26"/>
        <v>26491442</v>
      </c>
      <c r="D91" s="9"/>
      <c r="E91" s="9">
        <v>26491442</v>
      </c>
      <c r="F91" s="9">
        <v>26491442</v>
      </c>
    </row>
    <row r="92" spans="1:6" ht="22.2" customHeight="1" x14ac:dyDescent="0.3">
      <c r="A92" s="4" t="s">
        <v>126</v>
      </c>
      <c r="B92" s="8" t="s">
        <v>127</v>
      </c>
      <c r="C92" s="9">
        <f t="shared" si="26"/>
        <v>20894465</v>
      </c>
      <c r="D92" s="9">
        <f>3794465+15100000</f>
        <v>18894465</v>
      </c>
      <c r="E92" s="9">
        <v>2000000</v>
      </c>
      <c r="F92" s="9">
        <v>2000000</v>
      </c>
    </row>
    <row r="93" spans="1:6" ht="54.6" customHeight="1" x14ac:dyDescent="0.3">
      <c r="A93" s="4">
        <v>41057700</v>
      </c>
      <c r="B93" s="8" t="s">
        <v>149</v>
      </c>
      <c r="C93" s="9">
        <f t="shared" si="26"/>
        <v>103944</v>
      </c>
      <c r="D93" s="9">
        <v>103944</v>
      </c>
      <c r="E93" s="9"/>
      <c r="F93" s="9"/>
    </row>
    <row r="94" spans="1:6" ht="22.2" customHeight="1" x14ac:dyDescent="0.3">
      <c r="A94" s="17" t="s">
        <v>141</v>
      </c>
      <c r="B94" s="18" t="s">
        <v>142</v>
      </c>
      <c r="C94" s="7">
        <f t="shared" si="26"/>
        <v>420801.44</v>
      </c>
      <c r="D94" s="7">
        <f>D95</f>
        <v>0</v>
      </c>
      <c r="E94" s="7">
        <f t="shared" ref="E94:F94" si="27">E95</f>
        <v>420801.44</v>
      </c>
      <c r="F94" s="7">
        <f t="shared" si="27"/>
        <v>0</v>
      </c>
    </row>
    <row r="95" spans="1:6" ht="22.2" customHeight="1" x14ac:dyDescent="0.3">
      <c r="A95" s="19" t="s">
        <v>143</v>
      </c>
      <c r="B95" s="8" t="s">
        <v>144</v>
      </c>
      <c r="C95" s="9">
        <f t="shared" si="26"/>
        <v>420801.44</v>
      </c>
      <c r="D95" s="9"/>
      <c r="E95" s="9">
        <v>420801.44</v>
      </c>
      <c r="F95" s="9"/>
    </row>
    <row r="96" spans="1:6" ht="24" customHeight="1" x14ac:dyDescent="0.3">
      <c r="A96" s="12" t="s">
        <v>129</v>
      </c>
      <c r="B96" s="10" t="s">
        <v>128</v>
      </c>
      <c r="C96" s="11">
        <f>D96 + E96</f>
        <v>1195114251.3199999</v>
      </c>
      <c r="D96" s="11">
        <f>D76+D77</f>
        <v>1142525689</v>
      </c>
      <c r="E96" s="11">
        <f>E76+E77</f>
        <v>52588562.32</v>
      </c>
      <c r="F96" s="11">
        <f>F76+F77</f>
        <v>31290442</v>
      </c>
    </row>
    <row r="98" spans="1:6" x14ac:dyDescent="0.3">
      <c r="A98" s="25" t="s">
        <v>134</v>
      </c>
      <c r="B98" s="25"/>
      <c r="C98" s="25"/>
      <c r="D98" s="25"/>
      <c r="E98" s="25"/>
      <c r="F98" s="25"/>
    </row>
    <row r="101" spans="1:6" x14ac:dyDescent="0.3">
      <c r="C101" s="21"/>
      <c r="D101" s="21"/>
      <c r="E101" s="21"/>
      <c r="F101" s="21"/>
    </row>
    <row r="102" spans="1:6" x14ac:dyDescent="0.3">
      <c r="B102" s="3"/>
      <c r="C102" s="16"/>
      <c r="D102" s="16"/>
      <c r="E102" s="16"/>
      <c r="F102" s="16"/>
    </row>
    <row r="103" spans="1:6" x14ac:dyDescent="0.3">
      <c r="B103" s="3"/>
      <c r="C103" s="16"/>
      <c r="D103" s="16"/>
      <c r="E103" s="16"/>
      <c r="F103" s="16"/>
    </row>
  </sheetData>
  <mergeCells count="9">
    <mergeCell ref="A98:F98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19685039370078741" bottom="0.19685039370078741" header="0" footer="0"/>
  <pageSetup paperSize="9" scale="64" fitToHeight="4" orientation="portrait" r:id="rId1"/>
  <headerFooter differentFirst="1">
    <oddHeader>&amp;C&amp;P</oddHeader>
  </headerFooter>
  <rowBreaks count="1" manualBreakCount="1"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220FU6</cp:lastModifiedBy>
  <cp:lastPrinted>2024-09-19T12:31:46Z</cp:lastPrinted>
  <dcterms:created xsi:type="dcterms:W3CDTF">2023-12-17T10:55:25Z</dcterms:created>
  <dcterms:modified xsi:type="dcterms:W3CDTF">2024-09-24T12:05:30Z</dcterms:modified>
</cp:coreProperties>
</file>