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51 сесія 27.09.2024\№671 Доопрац 2 Зміни бюджет\"/>
    </mc:Choice>
  </mc:AlternateContent>
  <xr:revisionPtr revIDLastSave="0" documentId="13_ncr:1_{C5B2714E-64BF-409E-A5DD-831683149D08}" xr6:coauthVersionLast="47" xr6:coauthVersionMax="47" xr10:uidLastSave="{00000000-0000-0000-0000-000000000000}"/>
  <bookViews>
    <workbookView xWindow="-108" yWindow="-108" windowWidth="23256" windowHeight="12576" firstSheet="1" activeTab="1" xr2:uid="{00000000-000D-0000-FFFF-FFFF00000000}"/>
  </bookViews>
  <sheets>
    <sheet name="Лист1" sheetId="13" state="hidden" r:id="rId1"/>
    <sheet name="2024" sheetId="19" r:id="rId2"/>
  </sheets>
  <externalReferences>
    <externalReference r:id="rId3"/>
    <externalReference r:id="rId4"/>
  </externalReferences>
  <definedNames>
    <definedName name="_xlnm.Print_Titles" localSheetId="1">'2024'!$12:$14</definedName>
    <definedName name="_xlnm.Print_Area" localSheetId="1">'2024'!$A$1:$I$164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9" i="19" l="1"/>
  <c r="F129" i="19" l="1"/>
  <c r="F31" i="19" l="1"/>
  <c r="F30" i="19"/>
  <c r="F29" i="19" s="1"/>
  <c r="F169" i="19" l="1"/>
  <c r="H129" i="19" l="1"/>
  <c r="H71" i="19" l="1"/>
  <c r="H70" i="19" s="1"/>
  <c r="I71" i="19"/>
  <c r="I70" i="19" s="1"/>
  <c r="G129" i="19"/>
  <c r="F154" i="19"/>
  <c r="G124" i="19"/>
  <c r="H124" i="19"/>
  <c r="I124" i="19"/>
  <c r="F124" i="19"/>
  <c r="H97" i="19"/>
  <c r="I97" i="19"/>
  <c r="G100" i="19"/>
  <c r="F100" i="19"/>
  <c r="G97" i="19"/>
  <c r="F97" i="19"/>
  <c r="I69" i="19" l="1"/>
  <c r="H69" i="19"/>
  <c r="G66" i="19"/>
  <c r="G65" i="19" s="1"/>
  <c r="F66" i="19"/>
  <c r="F65" i="19" s="1"/>
  <c r="H37" i="19"/>
  <c r="I37" i="19"/>
  <c r="G56" i="19"/>
  <c r="F56" i="19"/>
  <c r="G57" i="19"/>
  <c r="F57" i="19"/>
  <c r="G59" i="19"/>
  <c r="F59" i="19"/>
  <c r="G58" i="19"/>
  <c r="F58" i="19"/>
  <c r="G48" i="19"/>
  <c r="G44" i="19" s="1"/>
  <c r="F48" i="19"/>
  <c r="F44" i="19" s="1"/>
  <c r="G43" i="19"/>
  <c r="F43" i="19"/>
  <c r="G32" i="19"/>
  <c r="F32" i="19"/>
  <c r="G27" i="19"/>
  <c r="G26" i="19" s="1"/>
  <c r="F27" i="19"/>
  <c r="F26" i="19" s="1"/>
  <c r="H16" i="19"/>
  <c r="I16" i="19"/>
  <c r="G158" i="19"/>
  <c r="F158" i="19"/>
  <c r="G154" i="19"/>
  <c r="G149" i="19"/>
  <c r="F149" i="19"/>
  <c r="F55" i="19" l="1"/>
  <c r="G55" i="19"/>
  <c r="H137" i="19" l="1"/>
  <c r="I137" i="19"/>
  <c r="G29" i="19" l="1"/>
  <c r="G159" i="19" l="1"/>
  <c r="F159" i="19"/>
  <c r="G110" i="19" l="1"/>
  <c r="F110" i="19"/>
  <c r="G91" i="19"/>
  <c r="G90" i="19" s="1"/>
  <c r="F91" i="19"/>
  <c r="F90" i="19" s="1"/>
  <c r="G75" i="19"/>
  <c r="F75" i="19"/>
  <c r="G77" i="19"/>
  <c r="F77" i="19"/>
  <c r="G76" i="19"/>
  <c r="F76" i="19"/>
  <c r="G71" i="19" l="1"/>
  <c r="F71" i="19"/>
  <c r="G138" i="19"/>
  <c r="F138" i="19"/>
  <c r="F62" i="19" l="1"/>
  <c r="H62" i="19"/>
  <c r="H61" i="19" s="1"/>
  <c r="I62" i="19"/>
  <c r="I61" i="19" s="1"/>
  <c r="G62" i="19"/>
  <c r="F94" i="19"/>
  <c r="G94" i="19"/>
  <c r="G127" i="19" l="1"/>
  <c r="F127" i="19"/>
  <c r="G20" i="19" l="1"/>
  <c r="F20" i="19"/>
  <c r="F18" i="19" l="1"/>
  <c r="F16" i="19" s="1"/>
  <c r="G18" i="19"/>
  <c r="G16" i="19" s="1"/>
  <c r="F156" i="19"/>
  <c r="F153" i="19" s="1"/>
  <c r="G156" i="19"/>
  <c r="G153" i="19" s="1"/>
  <c r="G38" i="19" l="1"/>
  <c r="G37" i="19" s="1"/>
  <c r="F38" i="19"/>
  <c r="F37" i="19" s="1"/>
  <c r="H112" i="19" l="1"/>
  <c r="I112" i="19"/>
  <c r="H148" i="19"/>
  <c r="I148" i="19"/>
  <c r="F148" i="19"/>
  <c r="G151" i="19"/>
  <c r="G148" i="19" s="1"/>
  <c r="G141" i="19"/>
  <c r="F141" i="19"/>
  <c r="G137" i="19"/>
  <c r="F137" i="19"/>
  <c r="G123" i="19"/>
  <c r="G121" i="19"/>
  <c r="G120" i="19"/>
  <c r="G119" i="19"/>
  <c r="G118" i="19"/>
  <c r="G117" i="19"/>
  <c r="G116" i="19"/>
  <c r="G114" i="19"/>
  <c r="G113" i="19"/>
  <c r="F123" i="19"/>
  <c r="F121" i="19"/>
  <c r="F120" i="19"/>
  <c r="F119" i="19"/>
  <c r="F118" i="19"/>
  <c r="F117" i="19"/>
  <c r="F116" i="19"/>
  <c r="F114" i="19"/>
  <c r="F113" i="19"/>
  <c r="G89" i="19"/>
  <c r="G61" i="19" s="1"/>
  <c r="F89" i="19"/>
  <c r="F61" i="19" s="1"/>
  <c r="G79" i="19"/>
  <c r="G78" i="19"/>
  <c r="F79" i="19"/>
  <c r="F78" i="19"/>
  <c r="I68" i="19"/>
  <c r="H68" i="19"/>
  <c r="G112" i="19" l="1"/>
  <c r="G109" i="19" s="1"/>
  <c r="I109" i="19"/>
  <c r="H109" i="19"/>
  <c r="F70" i="19"/>
  <c r="F69" i="19" s="1"/>
  <c r="G70" i="19"/>
  <c r="G69" i="19" s="1"/>
  <c r="I108" i="19"/>
  <c r="H108" i="19"/>
  <c r="F112" i="19"/>
  <c r="F109" i="19" s="1"/>
  <c r="H36" i="19"/>
  <c r="I36" i="19"/>
  <c r="G152" i="19"/>
  <c r="F108" i="19" l="1"/>
  <c r="G108" i="19"/>
  <c r="F68" i="19"/>
  <c r="G68" i="19"/>
  <c r="F36" i="19"/>
  <c r="G36" i="19"/>
  <c r="F152" i="19" l="1"/>
  <c r="G15" i="19" l="1"/>
  <c r="G162" i="19" l="1"/>
  <c r="G167" i="19" s="1"/>
  <c r="G170" i="19" s="1"/>
  <c r="I15" i="19"/>
  <c r="I162" i="19" s="1"/>
  <c r="I167" i="19" s="1"/>
  <c r="I170" i="19" s="1"/>
  <c r="H15" i="19"/>
  <c r="H162" i="19" s="1"/>
  <c r="H167" i="19" l="1"/>
  <c r="F15" i="19"/>
  <c r="F162" i="19" s="1"/>
  <c r="F167" i="19" l="1"/>
  <c r="F170" i="19" s="1"/>
</calcChain>
</file>

<file path=xl/sharedStrings.xml><?xml version="1.0" encoding="utf-8"?>
<sst xmlns="http://schemas.openxmlformats.org/spreadsheetml/2006/main" count="347" uniqueCount="274">
  <si>
    <t>ВСЬОГО</t>
  </si>
  <si>
    <t>Код Функціональної класифікації видатків та кредитування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</si>
  <si>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</si>
  <si>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</si>
  <si>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</si>
  <si>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</si>
  <si>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(код бюджету)</t>
  </si>
  <si>
    <t>0200000</t>
  </si>
  <si>
    <t>0210000</t>
  </si>
  <si>
    <t>Виконавчий комітет Чорноморської  міської ради  Одеського району Одеської області</t>
  </si>
  <si>
    <t>Капітальні видатки разом, в т.ч.:</t>
  </si>
  <si>
    <t>з них за рахунок:</t>
  </si>
  <si>
    <r>
      <t xml:space="preserve">залишку коштів бюджету розвитку на початок року
</t>
    </r>
    <r>
      <rPr>
        <b/>
        <sz val="12"/>
        <rFont val="Times New Roman"/>
        <family val="1"/>
        <charset val="204"/>
      </rPr>
      <t>208100</t>
    </r>
  </si>
  <si>
    <t>0610</t>
  </si>
  <si>
    <t>Експлуатація та технічне обслуговування житлового фонду</t>
  </si>
  <si>
    <t>6011</t>
  </si>
  <si>
    <t>Найменування робіт</t>
  </si>
  <si>
    <t>6.1</t>
  </si>
  <si>
    <t>6.2</t>
  </si>
  <si>
    <t>6.3</t>
  </si>
  <si>
    <t>Начальник фінансового управління                                                                                          Ольга ЯКОВЕНКО</t>
  </si>
  <si>
    <t xml:space="preserve">Розподіл коштів бюджету розвитку у складі бюджету Чорноморської міської територіальної громади  на 2024 рік </t>
  </si>
  <si>
    <t>0218240</t>
  </si>
  <si>
    <t>8240</t>
  </si>
  <si>
    <t>0380</t>
  </si>
  <si>
    <t>Заходи та роботи з територіальної оборони</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</si>
  <si>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4"/>
        <rFont val="Times New Roman"/>
        <family val="1"/>
        <charset val="204"/>
      </rPr>
      <t>Капітальні видатки</t>
    </r>
  </si>
  <si>
    <t>3700000</t>
  </si>
  <si>
    <t/>
  </si>
  <si>
    <t>Фiнансове управлiння Чорноморської мiської ради Одеського району Одеської областi</t>
  </si>
  <si>
    <t>3710000</t>
  </si>
  <si>
    <t>3719800</t>
  </si>
  <si>
    <t>9800</t>
  </si>
  <si>
    <t>0180</t>
  </si>
  <si>
    <t>Субвенція з місцевого бюджету державному бюджету на виконання програм соціально-економічного розвитку регіонів</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</si>
  <si>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</si>
  <si>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</si>
  <si>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</si>
  <si>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0212010</t>
  </si>
  <si>
    <t>2010</t>
  </si>
  <si>
    <t>Багатопрофільна стаціонарна медична допомога населенню</t>
  </si>
  <si>
    <t>0731</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</si>
  <si>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</si>
  <si>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Обсяг видатків бюджету розвитку на 2024 рік, грн</t>
  </si>
  <si>
    <t>0610000</t>
  </si>
  <si>
    <t>0600000</t>
  </si>
  <si>
    <t>Управління освіти Чорноморської  міської ради  Одеського району Одеської області</t>
  </si>
  <si>
    <t>0611010</t>
  </si>
  <si>
    <t>1010</t>
  </si>
  <si>
    <t>Надання дошкільної освіти</t>
  </si>
  <si>
    <t>0910</t>
  </si>
  <si>
    <t>Капітальний ремонт покрівлі та вимощення закладу дошкільної освіти (ясла-садок) № 12 за адресою: Одеська область, Одеський район, місто Чорноморськ, вулиця 1 Травня, 11-А</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</si>
  <si>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</si>
  <si>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</si>
  <si>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</si>
  <si>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0611021</t>
  </si>
  <si>
    <t>1021</t>
  </si>
  <si>
    <t>0921</t>
  </si>
  <si>
    <t>Надання загальної середньої освіти закладами загальної середньої освіти за рахунок коштів місцевого бюджету</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</si>
  <si>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</si>
  <si>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</si>
  <si>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</si>
  <si>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0618110</t>
  </si>
  <si>
    <t>8110</t>
  </si>
  <si>
    <t>Заходи із запобігання та ліквідації надзвичайних ситуацій та наслідків стихійного лиха</t>
  </si>
  <si>
    <t>0320</t>
  </si>
  <si>
    <t>1200000</t>
  </si>
  <si>
    <t>1210000</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</si>
  <si>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</si>
  <si>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</si>
  <si>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</si>
  <si>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</si>
  <si>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</si>
  <si>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4"/>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</si>
  <si>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4"/>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</si>
  <si>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</si>
  <si>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</si>
  <si>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</si>
  <si>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</si>
  <si>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</si>
  <si>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вул.1 Травня, 2 (розробка пректно-кошторисної документації, експертиза)</t>
    </r>
  </si>
  <si>
    <t>1216015</t>
  </si>
  <si>
    <t>6015</t>
  </si>
  <si>
    <t>Забезпечення надійної та безперебійної експлуатації ліфтів</t>
  </si>
  <si>
    <t>0620</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</si>
  <si>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</si>
  <si>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1216030</t>
  </si>
  <si>
    <t>6030</t>
  </si>
  <si>
    <t>Реконструкція скверу за адресою: Одеська область, м.Чорноморськ, проспект Миру, 14. Коригування</t>
  </si>
  <si>
    <t>Організація благоустрою населених пунктів</t>
  </si>
  <si>
    <t>Капітальні видатки</t>
  </si>
  <si>
    <t>1500000</t>
  </si>
  <si>
    <t>1510000</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</si>
  <si>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</si>
  <si>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</si>
  <si>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</si>
  <si>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1516013</t>
  </si>
  <si>
    <t>6013</t>
  </si>
  <si>
    <t>Забезпечення діяльності водопровідно-каналізаційного господарства</t>
  </si>
  <si>
    <t>Придбання затворів (засувок) з демонтажними вставками для заміни на водогонах</t>
  </si>
  <si>
    <t>1516015</t>
  </si>
  <si>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</si>
  <si>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вул.Лазурна, 7 (1)</t>
    </r>
  </si>
  <si>
    <r>
      <t>Капітальний ремонт (заміна) ліфтів за адресою: м. Чорноморськ,</t>
    </r>
    <r>
      <rPr>
        <sz val="14"/>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</si>
  <si>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</si>
  <si>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</si>
  <si>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</si>
  <si>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</si>
  <si>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</si>
  <si>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вул.Парусна, 10 (2)</t>
    </r>
  </si>
  <si>
    <r>
      <t>Капітальний ремонт (заміна) ліфтів за адресою: м. Чорноморськ,</t>
    </r>
    <r>
      <rPr>
        <sz val="14"/>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</si>
  <si>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вул.1 Травня, 5 (1)</t>
    </r>
  </si>
  <si>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</si>
  <si>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</si>
  <si>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</si>
  <si>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7370</t>
  </si>
  <si>
    <t>0490</t>
  </si>
  <si>
    <t>Реалізація інших заходів щодо соціально-економічного розвитку територій</t>
  </si>
  <si>
    <t>Будівництво паркової зони біля головної КНС в м.Чорноморськ. Проектні роботи.</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</si>
  <si>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</si>
  <si>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1517640</t>
  </si>
  <si>
    <t>7640</t>
  </si>
  <si>
    <t>0470</t>
  </si>
  <si>
    <t>Заходи з енергозбереження</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</si>
  <si>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</si>
  <si>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</si>
  <si>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</si>
  <si>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</si>
  <si>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</si>
  <si>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7</t>
    </r>
  </si>
  <si>
    <t>1518110</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</si>
  <si>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</si>
  <si>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</si>
  <si>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</si>
  <si>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</si>
  <si>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</si>
  <si>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</si>
  <si>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0217350</t>
  </si>
  <si>
    <t>7350</t>
  </si>
  <si>
    <t>0443</t>
  </si>
  <si>
    <t>Розроблення схем планування та забудови територій (містобудівної документації)</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</si>
  <si>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</si>
  <si>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</si>
  <si>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</si>
  <si>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</si>
  <si>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</si>
  <si>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</si>
  <si>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Міська цільова соціальна програма розвитку цивільного захисту Чорноморської міської територіальної громади на 2021-2025 роки</t>
  </si>
  <si>
    <t>0160</t>
  </si>
  <si>
    <t>0111</t>
  </si>
  <si>
    <t>0212111</t>
  </si>
  <si>
    <t>2111</t>
  </si>
  <si>
    <t>0726</t>
  </si>
  <si>
    <t xml:space="preserve"> Первинна медична допомога населенню, що надається центрами первинної медичної (медико-санітарної) допомоги</t>
  </si>
  <si>
    <t>3719770</t>
  </si>
  <si>
    <t>9770</t>
  </si>
  <si>
    <t>Інші субвенції з місцевого бюджету</t>
  </si>
  <si>
    <t>0218210</t>
  </si>
  <si>
    <t>8210</t>
  </si>
  <si>
    <t>Муніципальні формування з охорони громадського порядку</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</si>
  <si>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</si>
  <si>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</si>
  <si>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</si>
  <si>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</si>
  <si>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 xml:space="preserve">                                                                           до  рішення Чорноморської міської ради </t>
  </si>
  <si>
    <t xml:space="preserve">                                                                          "Додаток 5</t>
  </si>
  <si>
    <t xml:space="preserve">                                                                           до рішення Чорноморської міської ради </t>
  </si>
  <si>
    <t xml:space="preserve">                                                                           від  22.12.2023  № 522 - VIII"</t>
  </si>
  <si>
    <t xml:space="preserve">                                                                           Додаток 5</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</si>
  <si>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</si>
  <si>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0800000</t>
  </si>
  <si>
    <t>0810000</t>
  </si>
  <si>
    <t>Управління соціальної політики Чорноморської  міської ради  Одеського району Одеської області</t>
  </si>
  <si>
    <t>0813221</t>
  </si>
  <si>
    <t>0813223</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</si>
  <si>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</si>
  <si>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</si>
  <si>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3221</t>
  </si>
  <si>
    <t>3223</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</si>
  <si>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</si>
  <si>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</si>
  <si>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</si>
  <si>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</si>
  <si>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</si>
  <si>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</si>
  <si>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</si>
  <si>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фасаду житлового будинку за адресою: Одеська область, Одеський район, м.Чорноморськ, вул.Паркова, 22-А (ОСББ "Паркова - 22-А")</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</si>
  <si>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</si>
  <si>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r>
      <t>Виготовлення проектно-кошторисної документації по об'єкту "К</t>
    </r>
    <r>
      <rPr>
        <sz val="14"/>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</si>
  <si>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</si>
  <si>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Капітальний ремонт світлофорного об'єкту за адресою: Одеська область, Одеський район, м.Чорноморськ, перехрестя доріг М27, Т1641 та Т1620 в бік вул.Перемоги</t>
  </si>
  <si>
    <t>Капітальний ремонт покрівлі житлового багатоквартирного будинку № 20 по вул.Парусна, м.Чорноморськ</t>
  </si>
  <si>
    <t>Збільшення електропотужностей для 13-го мікрорайону міста Чорноморськ, Одеської області</t>
  </si>
  <si>
    <t>7520</t>
  </si>
  <si>
    <t>Реалізація Національної програми інформатизації</t>
  </si>
  <si>
    <t>0460</t>
  </si>
  <si>
    <t>0217520</t>
  </si>
  <si>
    <t>0218230</t>
  </si>
  <si>
    <t>8230</t>
  </si>
  <si>
    <t>Інші заходи громадського порядку та безпеки</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</si>
  <si>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</si>
  <si>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1517310</t>
  </si>
  <si>
    <t>7310</t>
  </si>
  <si>
    <t>Будівництво об'єктів житлово-комунального господарства</t>
  </si>
  <si>
    <t>Реконструкція вводу теплової мережі до житлового будинку №4-Б по вул. Корабельній у м. Чорноморськ  Одеського району  Одеської  області</t>
  </si>
  <si>
    <t>Інвест</t>
  </si>
  <si>
    <t>Разом</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</si>
  <si>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</si>
  <si>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Придбання пристроїв резервного живлення для світлофорних об'єктів</t>
  </si>
  <si>
    <r>
      <t xml:space="preserve">Реконструкція водопровідної мережі по </t>
    </r>
    <r>
      <rPr>
        <sz val="14"/>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</si>
  <si>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4"/>
        <color indexed="8"/>
        <rFont val="Times New Roman"/>
        <family val="1"/>
        <charset val="204"/>
      </rPr>
      <t>м.Чорноморськ, вул.Паркова, 46-50</t>
    </r>
  </si>
  <si>
    <t>1216017</t>
  </si>
  <si>
    <t>6017</t>
  </si>
  <si>
    <t>Інша діяльність, пов`язана з експлуатацією об`єктів житлово-комунального господарства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</si>
  <si>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</si>
  <si>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4"/>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</si>
  <si>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</si>
  <si>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</si>
  <si>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</si>
  <si>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ігрового та спортивного обладнання для ігрових майданчиків по Олександрівському закладу загальної середньої освіти Чорноморської міської ради Одеського району Одеської області за адресою: Україна, Одеська область, сел.Олександрівка, вул.Центральна, 85</t>
  </si>
  <si>
    <t>0611141</t>
  </si>
  <si>
    <t>1141</t>
  </si>
  <si>
    <t>Забезпечення діяльності інших закладів у сфері освіти</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</si>
  <si>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</si>
  <si>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</si>
  <si>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</si>
  <si>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</si>
  <si>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</si>
  <si>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</si>
  <si>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0617520</t>
  </si>
  <si>
    <t>Відділ культури Чорноморської  міської ради  Одеського району Одеської області</t>
  </si>
  <si>
    <t>1014040</t>
  </si>
  <si>
    <t>4040</t>
  </si>
  <si>
    <t>Забезпечення діяльності музеїв і виставок</t>
  </si>
  <si>
    <t>0824</t>
  </si>
  <si>
    <t>Капітальний ремонт, заміна каналізаційних випусків багатоквартирного будинку за адресою: м.Чорноморськ, вул.Олександрійська, 24</t>
  </si>
  <si>
    <t>Капітальний ремонт внутрішньобудинкових мереж багатоквартирного будинку за адресою: м.Чорноморськ, вул.Паркова, 36</t>
  </si>
  <si>
    <t>Капітальний ремонт ганку 1-го під'їзду в житловому багатоквартирному будинку ОСББ "НОМЕР СІМ" за адресою: м.Чорноморськ, вул.Лазурна, 2</t>
  </si>
  <si>
    <t>Капітальний ремонт мереж водопостачання та водовідведення в житловому багатоквартирному будинку ЖБК "Лазурна 1" за адресою: м.Чорноморськ, вул.Лазурна, 1</t>
  </si>
  <si>
    <t>Капітальний ремонт багатоквартирного житлового будинку, оздоблення пандусів ОСББ "Паркова 22-А", за адресою: м.Чорноморськ, вул.Паркова 22-А</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</si>
  <si>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</si>
  <si>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</si>
  <si>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</si>
  <si>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Встановлення системи блискавкозахисту на будівлі станції знезараження води діоксидом хлору КП "Чорноморськводоканал", розташованої за адресою: вул.Перемоги, 35-А, м.Чорноморськ, Одеського району, Одеської області</t>
  </si>
  <si>
    <t>1217520</t>
  </si>
  <si>
    <t>1217670</t>
  </si>
  <si>
    <t>7670</t>
  </si>
  <si>
    <t>Внески до статутного капіталу суб'єктів господарювання</t>
  </si>
  <si>
    <t>Придбання обладнання і предметів довгострокового користування / генератора</t>
  </si>
  <si>
    <t>1516017</t>
  </si>
  <si>
    <t>Інша діяльність, пов'язана з експлуатацією об'єктів житлово-комунального господарства</t>
  </si>
  <si>
    <r>
      <t xml:space="preserve">доходів
</t>
    </r>
    <r>
      <rPr>
        <b/>
        <sz val="12"/>
        <rFont val="Times New Roman"/>
        <family val="1"/>
        <charset val="204"/>
      </rPr>
      <t>33010100/
УКБ - субвенції СФ</t>
    </r>
  </si>
  <si>
    <r>
      <t xml:space="preserve">коштів, що передаються із загального фонду до бюджету розвитку (спеціального фонду)
</t>
    </r>
    <r>
      <rPr>
        <b/>
        <sz val="12"/>
        <rFont val="Times New Roman"/>
        <family val="1"/>
        <charset val="204"/>
      </rPr>
      <t>208400
УКБ - субвенції ЗФ</t>
    </r>
  </si>
  <si>
    <t>Олександрівська селищна адміністрація Чорноморської міської ради Одеського району Одеської області - придбання автомобіля</t>
  </si>
  <si>
    <t>Розроблення детального плану частини території 13-го мікрорайону м. Чорноморська Одеського району Одеської області загальною площею 1,0 га для будівництва багатоповерхового житлового будинку</t>
  </si>
  <si>
    <t>Будівництво станції знезараження питної води діоксиду хлору за адресою: Одеська область, Одеський район, с.Великий Дальник, вул.Маяцька дорога, 21 (проектні роботи)</t>
  </si>
  <si>
    <t>Модернізація та енергоефективність бювета, що розташований за адресою: Одеська область, Одеський район, м.Чорноморськ, вул.Парусна, 4-а (проектні роботи)</t>
  </si>
  <si>
    <t>Модернізація та енергоефективність бювета, що розташований за адресою: Одеська область, Одеський район, м.Чорноморськ, просп.Миру, 15-Ж (проектні роботи)</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</si>
  <si>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</si>
  <si>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м.Чорноморськ, вул.Перемоги, 35-а</t>
  </si>
  <si>
    <t>Реконструкція водопровідної мережі по вул.Єдності в смт.Олександрівка, м.Чорноморськ, Одеського району, Одеської області</t>
  </si>
  <si>
    <t>Реконструкція водопровідної мережі по вул.Набережній в смт.Олександрівка, м.Чорноморськ, Одеського району, Одеської області</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</si>
  <si>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 В.Шума, 4</t>
  </si>
  <si>
    <t>Капітальні видатки - придбання основного капіталу</t>
  </si>
  <si>
    <t>Капітальні видатки - придбання автомобіля</t>
  </si>
  <si>
    <t>Капітальні видатки - придбання обладнання і предметів довгострокового користування / генераторів</t>
  </si>
  <si>
    <t>Придбання дровоколу гідравлічного для  КП "Зеленгосп"</t>
  </si>
  <si>
    <t>Придбання вантажопасажирського  бортового автомобіля для  КП "МУЖКГ"</t>
  </si>
  <si>
    <t>Заходи із запобігання та ліквідації наслідків надзвичайної ситуації на об'єктах транспортної та дорожньої інфраструктури за рахунок коштів резервного фонду місцевого бюджету</t>
  </si>
  <si>
    <t>1218733</t>
  </si>
  <si>
    <t>8733</t>
  </si>
  <si>
    <r>
      <t>Реконструкція напірного каналізаційного колектору за адресою: Одеська область, Одеський район, м.Чорноморськ,</t>
    </r>
    <r>
      <rPr>
        <sz val="14"/>
        <color indexed="8"/>
        <rFont val="Times New Roman"/>
        <family val="1"/>
        <charset val="204"/>
      </rPr>
      <t xml:space="preserve"> від вул.Космонавтів, 59Г в с.Малодолинське до вул.Світла, 51 в смт.Олександрівка</t>
    </r>
  </si>
  <si>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Олександрівської амбулаторії загальної практики - сімейної медицини за адресою: вул.Перемоги, буд.64, селище Олександрівка, м.Чорноморськ, Одеський район, Одеська область</t>
  </si>
  <si>
    <t xml:space="preserve">                                      від   27. 09.2024 №   671 -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</si>
</sst>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р_._-;\-* #,##0.00_р_._-;_-* &quot;-&quot;??_р_._-;_-@_-"/>
  </numFmts>
  <fonts count="29">
    <font>
      <sz val="10"/>
      <name val="Arial Cyr"/>
      <charset val="204"/>
    </font>
    <font>
      <sz val="11"/>
      <color theme="1"/>
      <name val="Calibri"/>
      <family val="2"/>
      <charset val="204"/>
      <scheme val="minor"/>
    </font>
    <font>
      <b/>
      <sz val="14"/>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name val="Times New Roman"/>
      <family val="1"/>
      <charset val="204"/>
    </font>
    <font>
      <sz val="12"/>
      <name val="Times New Roman"/>
      <family val="1"/>
      <charset val="204"/>
    </font>
    <font>
      <sz val="8"/>
      <name val="Arial Cyr"/>
      <charset val="204"/>
    </font>
    <font>
      <sz val="11"/>
      <color theme="1"/>
      <name val="Calibri"/>
      <family val="2"/>
      <charset val="204"/>
      <scheme val="minor"/>
    </font>
    <font>
      <sz val="14"/>
      <name val="Times New Roman"/>
      <family val="1"/>
    </font>
    <font>
      <i/>
      <sz val="14"/>
      <name val="Times New Roman"/>
      <family val="1"/>
      <charset val="204"/>
    </font>
    <font>
      <sz val="12"/>
      <name val="Arial Cyr"/>
      <charset val="204"/>
    </font>
    <font>
      <b/>
      <vertAlign val="superscript"/>
      <sz val="8"/>
      <name val="Times New Roman"/>
      <family val="1"/>
      <charset val="204"/>
    </font>
    <font>
      <u/>
      <sz val="14"/>
      <name val="Times New Roman"/>
      <family val="1"/>
      <charset val="204"/>
    </font>
    <font>
      <sz val="14"/>
      <color theme="1"/>
      <name val="Times New Roman"/>
      <family val="1"/>
      <charset val="204"/>
    </font>
    <font>
      <b/>
      <sz val="12"/>
      <name val="Times New Roman"/>
      <family val="1"/>
      <charset val="204"/>
    </font>
    <font>
      <i/>
      <sz val="14"/>
      <color theme="1"/>
      <name val="Times New Roman"/>
      <family val="1"/>
      <charset val="204"/>
    </font>
    <font>
      <sz val="10"/>
      <color rgb="FF000000"/>
      <name val="Arimo"/>
    </font>
    <font>
      <sz val="10"/>
      <name val="Arial"/>
      <family val="2"/>
      <charset val="204"/>
    </font>
    <font>
      <sz val="14"/>
      <color indexed="8"/>
      <name val="Times New Roman"/>
      <family val="1"/>
      <charset val="204"/>
    </font>
    <font>
      <sz val="10"/>
      <color indexed="8"/>
      <name val="Arial"/>
      <family val="2"/>
      <charset val="204"/>
    </font>
    <font>
      <i/>
      <sz val="14"/>
      <color rgb="FFFF0000"/>
      <name val="Times New Roman"/>
      <family val="1"/>
      <charset val="204"/>
    </font>
    <font>
      <sz val="10"/>
      <name val="Arial Cyr"/>
      <charset val="204"/>
    </font>
    <font>
      <sz val="10"/>
      <color indexed="8"/>
      <name val="Arial"/>
      <family val="2"/>
      <charset val="204"/>
    </font>
    <font>
      <sz val="10"/>
      <name val="Times New Roman"/>
      <family val="1"/>
      <charset val="204"/>
    </font>
    <font>
      <sz val="10"/>
      <color theme="1"/>
      <name val="Calibri"/>
      <family val="2"/>
      <charset val="204"/>
      <scheme val="minor"/>
    </font>
    <font>
      <sz val="11"/>
      <color rgb="FF9C5700"/>
      <name val="Calibri"/>
      <family val="2"/>
      <charset val="204"/>
      <scheme val="minor"/>
    </font>
    <font>
      <sz val="12"/>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5" fillId="0" borderId="0"/>
    <xf numFmtId="0" fontId="5" fillId="0" borderId="0"/>
    <xf numFmtId="0" fontId="5" fillId="0" borderId="0"/>
    <xf numFmtId="0" fontId="5" fillId="0" borderId="0"/>
    <xf numFmtId="0" fontId="9" fillId="0" borderId="0"/>
    <xf numFmtId="0" fontId="5" fillId="0" borderId="0"/>
    <xf numFmtId="0" fontId="18" fillId="0" borderId="0"/>
    <xf numFmtId="0" fontId="19" fillId="0" borderId="0"/>
    <xf numFmtId="0" fontId="5" fillId="0" borderId="0"/>
    <xf numFmtId="0" fontId="21" fillId="0" borderId="0"/>
    <xf numFmtId="0" fontId="24" fillId="0" borderId="0"/>
    <xf numFmtId="0" fontId="19" fillId="0" borderId="0"/>
    <xf numFmtId="164" fontId="19" fillId="0" borderId="0" applyFont="0" applyFill="0" applyBorder="0" applyAlignment="0" applyProtection="0"/>
    <xf numFmtId="164" fontId="19" fillId="0" borderId="0" applyFont="0" applyFill="0" applyBorder="0" applyAlignment="0" applyProtection="0"/>
    <xf numFmtId="0" fontId="27" fillId="4" borderId="0" applyNumberFormat="0" applyBorder="0" applyAlignment="0" applyProtection="0"/>
    <xf numFmtId="0" fontId="25" fillId="0" borderId="0"/>
    <xf numFmtId="0" fontId="26" fillId="0" borderId="0"/>
    <xf numFmtId="0" fontId="26" fillId="0" borderId="0"/>
    <xf numFmtId="0" fontId="1" fillId="0" borderId="0"/>
    <xf numFmtId="0" fontId="23" fillId="0" borderId="0"/>
    <xf numFmtId="0" fontId="5" fillId="0" borderId="0"/>
    <xf numFmtId="0" fontId="25" fillId="0" borderId="0"/>
    <xf numFmtId="0" fontId="25" fillId="0" borderId="0"/>
    <xf numFmtId="0" fontId="5" fillId="0" borderId="0"/>
    <xf numFmtId="0" fontId="23" fillId="0" borderId="0"/>
    <xf numFmtId="0" fontId="5" fillId="0" borderId="0"/>
    <xf numFmtId="0" fontId="1" fillId="0" borderId="0"/>
    <xf numFmtId="0" fontId="1" fillId="0" borderId="0"/>
    <xf numFmtId="0" fontId="1" fillId="0" borderId="0"/>
    <xf numFmtId="165" fontId="26" fillId="0" borderId="0" applyFont="0" applyFill="0" applyBorder="0" applyAlignment="0" applyProtection="0"/>
  </cellStyleXfs>
  <cellXfs count="98">
    <xf numFmtId="0" fontId="0" fillId="0" borderId="0" xfId="0"/>
    <xf numFmtId="4" fontId="3" fillId="2" borderId="0" xfId="0" applyNumberFormat="1" applyFont="1" applyFill="1"/>
    <xf numFmtId="0" fontId="2" fillId="2" borderId="1" xfId="0" applyFont="1" applyFill="1" applyBorder="1"/>
    <xf numFmtId="0" fontId="4" fillId="2" borderId="0" xfId="0" applyFont="1" applyFill="1"/>
    <xf numFmtId="49" fontId="3" fillId="2" borderId="0" xfId="0" applyNumberFormat="1"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xf>
    <xf numFmtId="0" fontId="2" fillId="2" borderId="1" xfId="0" applyFont="1" applyFill="1" applyBorder="1" applyAlignment="1">
      <alignment horizontal="left" wrapText="1"/>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0" fontId="7" fillId="2" borderId="0" xfId="0" applyFont="1" applyFill="1"/>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0" fillId="2" borderId="0" xfId="0" applyFont="1" applyFill="1"/>
    <xf numFmtId="4" fontId="2" fillId="2" borderId="1" xfId="0" applyNumberFormat="1" applyFont="1" applyFill="1" applyBorder="1" applyAlignment="1">
      <alignment horizontal="center" vertical="center" wrapText="1"/>
    </xf>
    <xf numFmtId="0" fontId="13" fillId="0" borderId="0" xfId="0" applyFont="1"/>
    <xf numFmtId="0" fontId="11" fillId="2" borderId="0" xfId="0" applyFont="1" applyFill="1"/>
    <xf numFmtId="49" fontId="3"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5" fillId="2" borderId="1" xfId="0" quotePrefix="1" applyFont="1" applyFill="1" applyBorder="1" applyAlignment="1">
      <alignment vertical="center" wrapText="1"/>
    </xf>
    <xf numFmtId="4" fontId="3"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7" fillId="2" borderId="1" xfId="0" quotePrefix="1" applyFont="1" applyFill="1" applyBorder="1" applyAlignment="1">
      <alignment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0" fontId="3" fillId="3" borderId="0" xfId="0" applyFont="1" applyFill="1"/>
    <xf numFmtId="0" fontId="7" fillId="3" borderId="0" xfId="0" applyFont="1" applyFill="1" applyAlignment="1">
      <alignment horizontal="right"/>
    </xf>
    <xf numFmtId="49"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4" fontId="3" fillId="3" borderId="0" xfId="0" applyNumberFormat="1" applyFont="1" applyFill="1" applyAlignment="1">
      <alignment horizontal="center"/>
    </xf>
    <xf numFmtId="4" fontId="3" fillId="3" borderId="0" xfId="0" applyNumberFormat="1" applyFont="1" applyFill="1"/>
    <xf numFmtId="0" fontId="3" fillId="2" borderId="5"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0" fontId="11" fillId="2" borderId="5" xfId="0" quotePrefix="1" applyFont="1" applyFill="1" applyBorder="1" applyAlignment="1">
      <alignment horizontal="left" vertical="center" wrapText="1"/>
    </xf>
    <xf numFmtId="0" fontId="3" fillId="2" borderId="4" xfId="6" applyFont="1" applyFill="1" applyBorder="1" applyAlignment="1">
      <alignment horizontal="left" vertical="center" wrapText="1"/>
    </xf>
    <xf numFmtId="4" fontId="3" fillId="2" borderId="0" xfId="0" applyNumberFormat="1" applyFont="1" applyFill="1" applyAlignment="1">
      <alignment vertical="center"/>
    </xf>
    <xf numFmtId="0" fontId="3" fillId="2" borderId="0" xfId="0" applyFont="1" applyFill="1" applyAlignment="1">
      <alignment vertical="center"/>
    </xf>
    <xf numFmtId="0" fontId="3" fillId="2" borderId="1" xfId="6" applyFont="1" applyFill="1" applyBorder="1" applyAlignment="1">
      <alignment horizontal="center" vertical="center" wrapText="1"/>
    </xf>
    <xf numFmtId="0" fontId="3" fillId="2" borderId="1" xfId="6" applyFont="1" applyFill="1" applyBorder="1" applyAlignment="1">
      <alignment horizontal="left" vertical="center" wrapText="1"/>
    </xf>
    <xf numFmtId="0" fontId="15" fillId="2" borderId="4" xfId="0" quotePrefix="1" applyFont="1" applyFill="1" applyBorder="1" applyAlignment="1">
      <alignment vertical="center" wrapText="1"/>
    </xf>
    <xf numFmtId="0" fontId="3" fillId="0" borderId="1" xfId="0" quotePrefix="1" applyFont="1" applyBorder="1" applyAlignment="1">
      <alignment vertical="center" wrapText="1"/>
    </xf>
    <xf numFmtId="0" fontId="3" fillId="2" borderId="1" xfId="0" quotePrefix="1" applyFont="1" applyFill="1" applyBorder="1" applyAlignment="1">
      <alignment vertical="center" wrapText="1"/>
    </xf>
    <xf numFmtId="4" fontId="1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5" fillId="0" borderId="1" xfId="0" applyFont="1" applyBorder="1" applyAlignment="1">
      <alignment vertical="center" wrapText="1"/>
    </xf>
    <xf numFmtId="4" fontId="11"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4" xfId="0" quotePrefix="1" applyFont="1" applyFill="1" applyBorder="1" applyAlignment="1">
      <alignment vertical="center" wrapText="1"/>
    </xf>
    <xf numFmtId="0" fontId="15" fillId="2" borderId="1" xfId="0" applyFont="1" applyFill="1" applyBorder="1" applyAlignment="1">
      <alignment vertical="center" wrapText="1"/>
    </xf>
    <xf numFmtId="3" fontId="3" fillId="2" borderId="0" xfId="0" applyNumberFormat="1" applyFont="1" applyFill="1"/>
    <xf numFmtId="0" fontId="3" fillId="2" borderId="5" xfId="6" applyFont="1" applyFill="1" applyBorder="1" applyAlignment="1">
      <alignment horizontal="left" vertical="center" wrapText="1"/>
    </xf>
    <xf numFmtId="49" fontId="15" fillId="2" borderId="1" xfId="0" quotePrefix="1" applyNumberFormat="1" applyFont="1" applyFill="1" applyBorder="1" applyAlignment="1">
      <alignment horizontal="center" vertical="center" wrapText="1"/>
    </xf>
    <xf numFmtId="0" fontId="15" fillId="2" borderId="1" xfId="10" quotePrefix="1" applyFont="1" applyFill="1" applyBorder="1" applyAlignment="1">
      <alignment vertical="center" wrapText="1"/>
    </xf>
    <xf numFmtId="0" fontId="15" fillId="2" borderId="5" xfId="10" quotePrefix="1" applyFont="1" applyFill="1" applyBorder="1" applyAlignment="1">
      <alignment vertical="center" wrapText="1"/>
    </xf>
    <xf numFmtId="0" fontId="11" fillId="2" borderId="0" xfId="0" applyFont="1" applyFill="1" applyAlignment="1">
      <alignment vertical="center"/>
    </xf>
    <xf numFmtId="49" fontId="17" fillId="2" borderId="1" xfId="0" quotePrefix="1" applyNumberFormat="1" applyFont="1" applyFill="1" applyBorder="1" applyAlignment="1">
      <alignment horizontal="center" vertical="center" wrapText="1"/>
    </xf>
    <xf numFmtId="0" fontId="11" fillId="2" borderId="1" xfId="0" quotePrefix="1" applyFont="1" applyFill="1" applyBorder="1" applyAlignment="1">
      <alignment horizontal="left" vertical="center" wrapText="1"/>
    </xf>
    <xf numFmtId="0" fontId="3" fillId="2" borderId="0" xfId="0" applyFont="1" applyFill="1" applyAlignment="1">
      <alignment horizontal="right" vertical="center"/>
    </xf>
    <xf numFmtId="0" fontId="22" fillId="2" borderId="0" xfId="0" applyFont="1" applyFill="1" applyAlignment="1">
      <alignment vertical="center"/>
    </xf>
    <xf numFmtId="0" fontId="15" fillId="2" borderId="1" xfId="11" quotePrefix="1" applyFont="1" applyFill="1" applyBorder="1" applyAlignment="1">
      <alignment vertical="center" wrapText="1"/>
    </xf>
    <xf numFmtId="0" fontId="11" fillId="2" borderId="1" xfId="10" applyFont="1" applyFill="1" applyBorder="1" applyAlignment="1">
      <alignment horizontal="left" vertical="center" wrapText="1"/>
    </xf>
    <xf numFmtId="0" fontId="17" fillId="0" borderId="1" xfId="0" applyFont="1" applyBorder="1" applyAlignment="1">
      <alignment vertical="center" wrapText="1"/>
    </xf>
    <xf numFmtId="0" fontId="7"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xf>
    <xf numFmtId="4" fontId="11" fillId="3" borderId="1" xfId="0" applyNumberFormat="1" applyFont="1" applyFill="1" applyBorder="1" applyAlignment="1">
      <alignment horizontal="center" vertical="center"/>
    </xf>
    <xf numFmtId="4" fontId="2" fillId="3" borderId="1" xfId="0" applyNumberFormat="1" applyFont="1" applyFill="1" applyBorder="1" applyAlignment="1">
      <alignment horizontal="center" vertical="center"/>
    </xf>
    <xf numFmtId="0" fontId="3" fillId="2" borderId="1" xfId="10" applyFont="1" applyFill="1" applyBorder="1" applyAlignment="1">
      <alignment horizontal="left" vertical="center" wrapText="1"/>
    </xf>
    <xf numFmtId="0" fontId="15" fillId="0" borderId="1" xfId="10" applyFont="1" applyBorder="1" applyAlignment="1">
      <alignment horizontal="left" vertical="center" wrapText="1"/>
    </xf>
    <xf numFmtId="0" fontId="20" fillId="2" borderId="1" xfId="10" quotePrefix="1" applyFont="1" applyFill="1" applyBorder="1" applyAlignment="1">
      <alignment vertical="center" wrapText="1"/>
    </xf>
    <xf numFmtId="0" fontId="2" fillId="2" borderId="4" xfId="6" applyFont="1" applyFill="1" applyBorder="1" applyAlignment="1">
      <alignment horizontal="center" wrapText="1"/>
    </xf>
    <xf numFmtId="0" fontId="2" fillId="2" borderId="5" xfId="6" applyFont="1" applyFill="1" applyBorder="1" applyAlignment="1">
      <alignment horizontal="center" wrapText="1"/>
    </xf>
    <xf numFmtId="0" fontId="15" fillId="0" borderId="4" xfId="10" applyFont="1" applyBorder="1" applyAlignment="1">
      <alignment horizontal="left" vertical="center" wrapText="1"/>
    </xf>
    <xf numFmtId="0" fontId="15" fillId="0" borderId="5" xfId="10" applyFont="1" applyBorder="1" applyAlignment="1">
      <alignment horizontal="left" vertical="center" wrapText="1"/>
    </xf>
    <xf numFmtId="0" fontId="14" fillId="2" borderId="0" xfId="0" applyFont="1" applyFill="1" applyAlignment="1">
      <alignment horizontal="center"/>
    </xf>
    <xf numFmtId="0" fontId="7" fillId="2" borderId="0" xfId="0" applyFont="1" applyFill="1" applyAlignment="1">
      <alignment horizontal="center" wrapText="1"/>
    </xf>
    <xf numFmtId="0" fontId="6"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12" fillId="0" borderId="2" xfId="0" applyFont="1" applyBorder="1"/>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2" borderId="4" xfId="6" applyFont="1" applyFill="1" applyBorder="1" applyAlignment="1">
      <alignment horizontal="center" vertical="center" wrapText="1"/>
    </xf>
    <xf numFmtId="0" fontId="2" fillId="2" borderId="5" xfId="6" applyFont="1" applyFill="1" applyBorder="1" applyAlignment="1">
      <alignment horizontal="center" vertical="center" wrapText="1"/>
    </xf>
    <xf numFmtId="0" fontId="28" fillId="0" borderId="0" xfId="0" applyFont="1" applyAlignment="1">
      <alignment horizontal="center"/>
    </xf>
  </cellXfs>
  <cellStyles count="31">
    <cellStyle name="Excel Built-in Normal" xfId="9" xr:uid="{00000000-0005-0000-0000-000000000000}"/>
    <cellStyle name="Normal_Доходи" xfId="12" xr:uid="{00000000-0005-0000-0000-000001000000}"/>
    <cellStyle name="Денежный 2" xfId="13" xr:uid="{00000000-0005-0000-0000-000002000000}"/>
    <cellStyle name="Денежный 2 2" xfId="14" xr:uid="{00000000-0005-0000-0000-000003000000}"/>
    <cellStyle name="Звичайний" xfId="0" builtinId="0"/>
    <cellStyle name="Звичайний 2" xfId="11" xr:uid="{00000000-0005-0000-0000-000005000000}"/>
    <cellStyle name="Нейтральный 2" xfId="15" xr:uid="{00000000-0005-0000-0000-000006000000}"/>
    <cellStyle name="Обычный 10" xfId="7" xr:uid="{00000000-0005-0000-0000-000007000000}"/>
    <cellStyle name="Обычный 11 2" xfId="16" xr:uid="{00000000-0005-0000-0000-000008000000}"/>
    <cellStyle name="Обычный 17" xfId="17" xr:uid="{00000000-0005-0000-0000-000009000000}"/>
    <cellStyle name="Обычный 17 5 6" xfId="18" xr:uid="{00000000-0005-0000-0000-00000A000000}"/>
    <cellStyle name="Обычный 2" xfId="1" xr:uid="{00000000-0005-0000-0000-00000B000000}"/>
    <cellStyle name="Обычный 2 2" xfId="20" xr:uid="{00000000-0005-0000-0000-00000C000000}"/>
    <cellStyle name="Обычный 2 3" xfId="21" xr:uid="{00000000-0005-0000-0000-00000D000000}"/>
    <cellStyle name="Обычный 2 4" xfId="19" xr:uid="{00000000-0005-0000-0000-00000E000000}"/>
    <cellStyle name="Обычный 3" xfId="2" xr:uid="{00000000-0005-0000-0000-00000F000000}"/>
    <cellStyle name="Обычный 3 2" xfId="23" xr:uid="{00000000-0005-0000-0000-000010000000}"/>
    <cellStyle name="Обычный 3 3" xfId="24" xr:uid="{00000000-0005-0000-0000-000011000000}"/>
    <cellStyle name="Обычный 3 4" xfId="22" xr:uid="{00000000-0005-0000-0000-000012000000}"/>
    <cellStyle name="Обычный 4" xfId="3" xr:uid="{00000000-0005-0000-0000-000013000000}"/>
    <cellStyle name="Обычный 4 2" xfId="26" xr:uid="{00000000-0005-0000-0000-000014000000}"/>
    <cellStyle name="Обычный 4 3" xfId="25" xr:uid="{00000000-0005-0000-0000-000015000000}"/>
    <cellStyle name="Обычный 5" xfId="4" xr:uid="{00000000-0005-0000-0000-000016000000}"/>
    <cellStyle name="Обычный 6" xfId="5" xr:uid="{00000000-0005-0000-0000-000017000000}"/>
    <cellStyle name="Обычный 6 2" xfId="27" xr:uid="{00000000-0005-0000-0000-000018000000}"/>
    <cellStyle name="Обычный 7" xfId="8" xr:uid="{00000000-0005-0000-0000-000019000000}"/>
    <cellStyle name="Обычный 7 2" xfId="28" xr:uid="{00000000-0005-0000-0000-00001A000000}"/>
    <cellStyle name="Обычный 8" xfId="29" xr:uid="{00000000-0005-0000-0000-00001B000000}"/>
    <cellStyle name="Обычный 9" xfId="10" xr:uid="{00000000-0005-0000-0000-00001C000000}"/>
    <cellStyle name="Обычный_дод 3" xfId="6" xr:uid="{00000000-0005-0000-0000-00001D000000}"/>
    <cellStyle name="Финансовый 2" xfId="30" xr:uid="{00000000-0005-0000-0000-00001E000000}"/>
  </cellStyles>
  <dxfs count="0"/>
  <tableStyles count="0" defaultTableStyle="TableStyleMedium9" defaultPivotStyle="PivotStyleLight16"/>
  <colors>
    <mruColors>
      <color rgb="FF060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4;&#1086;&#1076;&#1072;&#1090;&#1086;&#1082;%203%20(3)%20&#1042;&#1080;&#1076;&#1072;&#1090;&#1082;&#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44;&#1086;&#1076;&#1072;&#1090;&#1086;&#1082;%202%20(2)%20&#1060;&#1110;&#1085;&#1072;&#1085;&#1089;&#1091;&#1074;&#1072;&#1085;&#1085;&#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ркуш1"/>
    </sheetNames>
    <sheetDataSet>
      <sheetData sheetId="0">
        <row r="214">
          <cell r="K214">
            <v>354217946.36000001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4"/>
    </sheetNames>
    <sheetDataSet>
      <sheetData sheetId="0">
        <row r="22">
          <cell r="E22">
            <v>322107650.36000001</v>
          </cell>
        </row>
      </sheetData>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70"/>
  <sheetViews>
    <sheetView tabSelected="1" view="pageBreakPreview" topLeftCell="E1" zoomScaleNormal="100" zoomScaleSheetLayoutView="100" workbookViewId="0">
      <selection activeCell="E3" sqref="E3:F3"/>
    </sheetView>
  </sheetViews>
  <sheetFormatPr defaultColWidth="9.109375" defaultRowHeight="18"/>
  <cols>
    <col min="1" max="1" width="17.109375" style="12" customWidth="1"/>
    <col min="2" max="2" width="13.33203125" style="5" customWidth="1"/>
    <col min="3" max="3" width="15.33203125" style="5" customWidth="1"/>
    <col min="4" max="4" width="38.33203125" style="5" customWidth="1"/>
    <col min="5" max="5" width="67.33203125" style="6" customWidth="1"/>
    <col min="6" max="6" width="24.33203125" style="5" customWidth="1"/>
    <col min="7" max="9" width="24.33203125" style="34" hidden="1" customWidth="1"/>
    <col min="10" max="10" width="24.33203125" style="5" customWidth="1"/>
    <col min="11" max="11" width="19" style="5" customWidth="1"/>
    <col min="12" max="12" width="15.33203125" style="5" bestFit="1" customWidth="1"/>
    <col min="13" max="16384" width="9.109375" style="5"/>
  </cols>
  <sheetData>
    <row r="1" spans="1:11">
      <c r="E1" s="16" t="s">
        <v>168</v>
      </c>
    </row>
    <row r="2" spans="1:11">
      <c r="E2" s="16" t="s">
        <v>164</v>
      </c>
    </row>
    <row r="3" spans="1:11">
      <c r="E3" s="97" t="s">
        <v>273</v>
      </c>
      <c r="F3" s="97"/>
    </row>
    <row r="5" spans="1:11">
      <c r="E5" s="16" t="s">
        <v>165</v>
      </c>
      <c r="F5" s="16"/>
    </row>
    <row r="6" spans="1:11">
      <c r="E6" s="16" t="s">
        <v>166</v>
      </c>
      <c r="F6" s="16"/>
    </row>
    <row r="7" spans="1:11">
      <c r="E7" s="16" t="s">
        <v>167</v>
      </c>
      <c r="F7" s="16"/>
    </row>
    <row r="8" spans="1:11">
      <c r="A8" s="88">
        <v>1558900000</v>
      </c>
      <c r="B8" s="88"/>
    </row>
    <row r="9" spans="1:11">
      <c r="A9" s="89" t="s">
        <v>6</v>
      </c>
      <c r="B9" s="89"/>
      <c r="D9" s="12"/>
    </row>
    <row r="10" spans="1:11" s="3" customFormat="1" ht="28.95" customHeight="1">
      <c r="A10" s="90" t="s">
        <v>21</v>
      </c>
      <c r="B10" s="90"/>
      <c r="C10" s="90"/>
      <c r="D10" s="90"/>
      <c r="E10" s="90"/>
      <c r="F10" s="90"/>
      <c r="G10" s="90"/>
      <c r="H10" s="90"/>
      <c r="I10" s="90"/>
    </row>
    <row r="11" spans="1:11" s="3" customFormat="1" ht="21">
      <c r="A11" s="7"/>
      <c r="D11" s="8"/>
      <c r="E11" s="9"/>
      <c r="F11" s="8"/>
      <c r="G11" s="35" t="s">
        <v>2</v>
      </c>
      <c r="H11" s="35"/>
      <c r="I11" s="35"/>
    </row>
    <row r="12" spans="1:11" s="16" customFormat="1" ht="15.6" customHeight="1">
      <c r="A12" s="91" t="s">
        <v>3</v>
      </c>
      <c r="B12" s="91" t="s">
        <v>4</v>
      </c>
      <c r="C12" s="91" t="s">
        <v>1</v>
      </c>
      <c r="D12" s="91" t="s">
        <v>5</v>
      </c>
      <c r="E12" s="91" t="s">
        <v>16</v>
      </c>
      <c r="F12" s="91" t="s">
        <v>43</v>
      </c>
      <c r="G12" s="94" t="s">
        <v>11</v>
      </c>
      <c r="H12" s="94"/>
      <c r="I12" s="94"/>
    </row>
    <row r="13" spans="1:11" s="16" customFormat="1" ht="99.6" customHeight="1">
      <c r="A13" s="92"/>
      <c r="B13" s="92"/>
      <c r="C13" s="92"/>
      <c r="D13" s="93"/>
      <c r="E13" s="93"/>
      <c r="F13" s="93"/>
      <c r="G13" s="77" t="s">
        <v>252</v>
      </c>
      <c r="H13" s="77" t="s">
        <v>12</v>
      </c>
      <c r="I13" s="77" t="s">
        <v>251</v>
      </c>
    </row>
    <row r="14" spans="1:11">
      <c r="A14" s="10">
        <v>1</v>
      </c>
      <c r="B14" s="10">
        <v>2</v>
      </c>
      <c r="C14" s="10">
        <v>3</v>
      </c>
      <c r="D14" s="11">
        <v>4</v>
      </c>
      <c r="E14" s="11">
        <v>5</v>
      </c>
      <c r="F14" s="11">
        <v>6</v>
      </c>
      <c r="G14" s="36" t="s">
        <v>17</v>
      </c>
      <c r="H14" s="36" t="s">
        <v>18</v>
      </c>
      <c r="I14" s="36" t="s">
        <v>19</v>
      </c>
    </row>
    <row r="15" spans="1:11" ht="18.75" customHeight="1">
      <c r="A15" s="19" t="s">
        <v>7</v>
      </c>
      <c r="B15" s="19"/>
      <c r="C15" s="19"/>
      <c r="D15" s="84" t="s">
        <v>9</v>
      </c>
      <c r="E15" s="85"/>
      <c r="F15" s="22">
        <f t="shared" ref="F15:I15" si="0">F16</f>
        <v>11444545</v>
      </c>
      <c r="G15" s="37">
        <f>G16</f>
        <v>11444545</v>
      </c>
      <c r="H15" s="37">
        <f t="shared" si="0"/>
        <v>0</v>
      </c>
      <c r="I15" s="37">
        <f t="shared" si="0"/>
        <v>0</v>
      </c>
      <c r="J15" s="1"/>
      <c r="K15" s="1"/>
    </row>
    <row r="16" spans="1:11" ht="18.75" customHeight="1">
      <c r="A16" s="19" t="s">
        <v>8</v>
      </c>
      <c r="B16" s="18"/>
      <c r="C16" s="18"/>
      <c r="D16" s="84" t="s">
        <v>9</v>
      </c>
      <c r="E16" s="85"/>
      <c r="F16" s="22">
        <f>F17+F18+F26+F29+F32+F33+F34+F35</f>
        <v>11444545</v>
      </c>
      <c r="G16" s="37">
        <f t="shared" ref="G16:I16" si="1">G17+G18+G26+G29+G32+G33+G34+G35</f>
        <v>11444545</v>
      </c>
      <c r="H16" s="37">
        <f t="shared" si="1"/>
        <v>0</v>
      </c>
      <c r="I16" s="37">
        <f t="shared" si="1"/>
        <v>0</v>
      </c>
      <c r="J16" s="1"/>
    </row>
    <row r="17" spans="1:13" s="50" customFormat="1" ht="126">
      <c r="A17" s="20" t="s">
        <v>216</v>
      </c>
      <c r="B17" s="20" t="s">
        <v>217</v>
      </c>
      <c r="C17" s="20" t="s">
        <v>149</v>
      </c>
      <c r="D17" s="48" t="s">
        <v>218</v>
      </c>
      <c r="E17" s="17" t="s">
        <v>253</v>
      </c>
      <c r="F17" s="28">
        <v>1100000</v>
      </c>
      <c r="G17" s="38">
        <v>1100000</v>
      </c>
      <c r="H17" s="38"/>
      <c r="I17" s="38"/>
      <c r="J17" s="49"/>
    </row>
    <row r="18" spans="1:13" s="50" customFormat="1" ht="36">
      <c r="A18" s="20" t="s">
        <v>38</v>
      </c>
      <c r="B18" s="20" t="s">
        <v>39</v>
      </c>
      <c r="C18" s="20" t="s">
        <v>41</v>
      </c>
      <c r="D18" s="48" t="s">
        <v>40</v>
      </c>
      <c r="E18" s="17" t="s">
        <v>10</v>
      </c>
      <c r="F18" s="28">
        <f>SUM(F19:F25)</f>
        <v>4863749</v>
      </c>
      <c r="G18" s="38">
        <f>SUM(G19:G25)</f>
        <v>4863749</v>
      </c>
      <c r="H18" s="38"/>
      <c r="I18" s="38"/>
      <c r="J18" s="49"/>
    </row>
    <row r="19" spans="1:13" s="50" customFormat="1" ht="108">
      <c r="A19" s="20"/>
      <c r="B19" s="20"/>
      <c r="C19" s="20"/>
      <c r="D19" s="51"/>
      <c r="E19" s="52" t="s">
        <v>262</v>
      </c>
      <c r="F19" s="28">
        <v>334805</v>
      </c>
      <c r="G19" s="38">
        <v>334805</v>
      </c>
      <c r="H19" s="38"/>
      <c r="I19" s="38"/>
      <c r="J19" s="49"/>
    </row>
    <row r="20" spans="1:13" s="50" customFormat="1" ht="72">
      <c r="A20" s="20"/>
      <c r="B20" s="20"/>
      <c r="C20" s="20"/>
      <c r="D20" s="51"/>
      <c r="E20" s="52" t="s">
        <v>42</v>
      </c>
      <c r="F20" s="28">
        <f>1400000+700000</f>
        <v>2100000</v>
      </c>
      <c r="G20" s="38">
        <f>1400000+700000</f>
        <v>2100000</v>
      </c>
      <c r="H20" s="38"/>
      <c r="I20" s="38"/>
      <c r="J20" s="49"/>
    </row>
    <row r="21" spans="1:13" s="50" customFormat="1" ht="126">
      <c r="A21" s="20"/>
      <c r="B21" s="20"/>
      <c r="C21" s="20"/>
      <c r="D21" s="51"/>
      <c r="E21" s="65" t="s">
        <v>136</v>
      </c>
      <c r="F21" s="28">
        <v>66000</v>
      </c>
      <c r="G21" s="38">
        <v>66000</v>
      </c>
      <c r="H21" s="38"/>
      <c r="I21" s="38"/>
      <c r="J21" s="49"/>
    </row>
    <row r="22" spans="1:13" s="50" customFormat="1" ht="180">
      <c r="A22" s="20"/>
      <c r="B22" s="20"/>
      <c r="C22" s="20"/>
      <c r="D22" s="51"/>
      <c r="E22" s="83" t="s">
        <v>187</v>
      </c>
      <c r="F22" s="28">
        <v>47706</v>
      </c>
      <c r="G22" s="38">
        <v>47706</v>
      </c>
      <c r="H22" s="38"/>
      <c r="I22" s="38"/>
      <c r="J22" s="49"/>
    </row>
    <row r="23" spans="1:13" s="50" customFormat="1" ht="144">
      <c r="A23" s="20"/>
      <c r="B23" s="20"/>
      <c r="C23" s="20"/>
      <c r="D23" s="51"/>
      <c r="E23" s="83" t="s">
        <v>258</v>
      </c>
      <c r="F23" s="28">
        <v>2193059</v>
      </c>
      <c r="G23" s="38">
        <v>2193059</v>
      </c>
      <c r="H23" s="38"/>
      <c r="I23" s="38"/>
      <c r="J23" s="49"/>
    </row>
    <row r="24" spans="1:13" s="50" customFormat="1" ht="162">
      <c r="A24" s="20"/>
      <c r="B24" s="20"/>
      <c r="C24" s="20"/>
      <c r="D24" s="51"/>
      <c r="E24" s="67" t="s">
        <v>188</v>
      </c>
      <c r="F24" s="28">
        <v>47706</v>
      </c>
      <c r="G24" s="38">
        <v>47706</v>
      </c>
      <c r="H24" s="38"/>
      <c r="I24" s="38"/>
      <c r="J24" s="49"/>
    </row>
    <row r="25" spans="1:13" s="50" customFormat="1" ht="72">
      <c r="A25" s="20"/>
      <c r="B25" s="20"/>
      <c r="C25" s="20"/>
      <c r="D25" s="51"/>
      <c r="E25" s="68" t="s">
        <v>189</v>
      </c>
      <c r="F25" s="28">
        <v>74473</v>
      </c>
      <c r="G25" s="38">
        <v>74473</v>
      </c>
      <c r="H25" s="38"/>
      <c r="I25" s="38"/>
      <c r="J25" s="49"/>
    </row>
    <row r="26" spans="1:13" s="50" customFormat="1" ht="72">
      <c r="A26" s="20" t="s">
        <v>150</v>
      </c>
      <c r="B26" s="20" t="s">
        <v>151</v>
      </c>
      <c r="C26" s="20" t="s">
        <v>152</v>
      </c>
      <c r="D26" s="52" t="s">
        <v>153</v>
      </c>
      <c r="E26" s="65" t="s">
        <v>10</v>
      </c>
      <c r="F26" s="28">
        <f>F27+F28</f>
        <v>2432400</v>
      </c>
      <c r="G26" s="38">
        <f>G27+G28</f>
        <v>2432400</v>
      </c>
      <c r="H26" s="38"/>
      <c r="I26" s="38"/>
      <c r="J26" s="49"/>
    </row>
    <row r="27" spans="1:13" s="50" customFormat="1">
      <c r="A27" s="20"/>
      <c r="B27" s="20"/>
      <c r="C27" s="20"/>
      <c r="D27" s="52"/>
      <c r="E27" s="65" t="s">
        <v>263</v>
      </c>
      <c r="F27" s="28">
        <f>1000000-36000-56200</f>
        <v>907800</v>
      </c>
      <c r="G27" s="38">
        <f>1000000-36000-56200</f>
        <v>907800</v>
      </c>
      <c r="H27" s="38"/>
      <c r="I27" s="38"/>
      <c r="J27" s="49"/>
    </row>
    <row r="28" spans="1:13" s="50" customFormat="1" ht="126">
      <c r="A28" s="20"/>
      <c r="B28" s="20"/>
      <c r="C28" s="20"/>
      <c r="D28" s="52"/>
      <c r="E28" s="65" t="s">
        <v>272</v>
      </c>
      <c r="F28" s="28">
        <v>1524600</v>
      </c>
      <c r="G28" s="38">
        <v>1524600</v>
      </c>
      <c r="H28" s="38"/>
      <c r="I28" s="38"/>
      <c r="J28" s="49"/>
    </row>
    <row r="29" spans="1:13" s="50" customFormat="1" ht="54">
      <c r="A29" s="20" t="s">
        <v>137</v>
      </c>
      <c r="B29" s="20" t="s">
        <v>138</v>
      </c>
      <c r="C29" s="33" t="s">
        <v>139</v>
      </c>
      <c r="D29" s="27" t="s">
        <v>140</v>
      </c>
      <c r="E29" s="65" t="s">
        <v>10</v>
      </c>
      <c r="F29" s="28">
        <f>F30+F31</f>
        <v>660000</v>
      </c>
      <c r="G29" s="38">
        <f>260000+400000</f>
        <v>660000</v>
      </c>
      <c r="H29" s="38"/>
      <c r="I29" s="38"/>
      <c r="J29" s="24"/>
      <c r="K29" s="24"/>
      <c r="L29" s="24"/>
      <c r="M29" s="24"/>
    </row>
    <row r="30" spans="1:13" s="50" customFormat="1" ht="72">
      <c r="A30" s="20"/>
      <c r="B30" s="20"/>
      <c r="C30" s="33"/>
      <c r="D30" s="27"/>
      <c r="E30" s="65" t="s">
        <v>146</v>
      </c>
      <c r="F30" s="28">
        <f>260000</f>
        <v>260000</v>
      </c>
      <c r="G30" s="38">
        <v>260000</v>
      </c>
      <c r="H30" s="38"/>
      <c r="I30" s="38"/>
      <c r="J30" s="24"/>
      <c r="K30" s="24"/>
      <c r="L30" s="24"/>
      <c r="M30" s="24"/>
    </row>
    <row r="31" spans="1:13" s="50" customFormat="1" ht="72">
      <c r="A31" s="20"/>
      <c r="B31" s="20"/>
      <c r="C31" s="33"/>
      <c r="D31" s="27"/>
      <c r="E31" s="65" t="s">
        <v>254</v>
      </c>
      <c r="F31" s="28">
        <f>400000</f>
        <v>400000</v>
      </c>
      <c r="G31" s="38">
        <v>400000</v>
      </c>
      <c r="H31" s="38"/>
      <c r="I31" s="38"/>
      <c r="J31" s="24"/>
      <c r="K31" s="24"/>
      <c r="L31" s="24"/>
      <c r="M31" s="24"/>
    </row>
    <row r="32" spans="1:13" s="24" customFormat="1" ht="36">
      <c r="A32" s="20" t="s">
        <v>196</v>
      </c>
      <c r="B32" s="20" t="s">
        <v>193</v>
      </c>
      <c r="C32" s="33" t="s">
        <v>195</v>
      </c>
      <c r="D32" s="27" t="s">
        <v>194</v>
      </c>
      <c r="E32" s="46" t="s">
        <v>90</v>
      </c>
      <c r="F32" s="57">
        <f>58200+60000+75597+690000</f>
        <v>883797</v>
      </c>
      <c r="G32" s="78">
        <f>58200+60000+75597+690000</f>
        <v>883797</v>
      </c>
      <c r="H32" s="38"/>
      <c r="I32" s="38"/>
      <c r="J32" s="49"/>
      <c r="K32" s="50"/>
      <c r="L32" s="50"/>
      <c r="M32" s="50"/>
    </row>
    <row r="33" spans="1:13" s="50" customFormat="1" ht="36">
      <c r="A33" s="20" t="s">
        <v>157</v>
      </c>
      <c r="B33" s="20" t="s">
        <v>158</v>
      </c>
      <c r="C33" s="44" t="s">
        <v>24</v>
      </c>
      <c r="D33" s="27" t="s">
        <v>159</v>
      </c>
      <c r="E33" s="65" t="s">
        <v>90</v>
      </c>
      <c r="F33" s="28">
        <v>37299</v>
      </c>
      <c r="G33" s="38">
        <v>37299</v>
      </c>
      <c r="H33" s="38"/>
      <c r="I33" s="38"/>
      <c r="J33" s="49"/>
    </row>
    <row r="34" spans="1:13" s="50" customFormat="1" ht="36">
      <c r="A34" s="20" t="s">
        <v>197</v>
      </c>
      <c r="B34" s="20" t="s">
        <v>198</v>
      </c>
      <c r="C34" s="33" t="s">
        <v>24</v>
      </c>
      <c r="D34" s="27" t="s">
        <v>199</v>
      </c>
      <c r="E34" s="65" t="s">
        <v>90</v>
      </c>
      <c r="F34" s="28">
        <v>190800</v>
      </c>
      <c r="G34" s="38">
        <v>190800</v>
      </c>
      <c r="H34" s="38"/>
      <c r="I34" s="38"/>
      <c r="J34" s="24"/>
      <c r="K34" s="24"/>
      <c r="L34" s="24"/>
      <c r="M34" s="24"/>
    </row>
    <row r="35" spans="1:13" s="24" customFormat="1" ht="108">
      <c r="A35" s="20" t="s">
        <v>22</v>
      </c>
      <c r="B35" s="20" t="s">
        <v>23</v>
      </c>
      <c r="C35" s="33" t="s">
        <v>24</v>
      </c>
      <c r="D35" s="27" t="s">
        <v>25</v>
      </c>
      <c r="E35" s="42" t="s">
        <v>26</v>
      </c>
      <c r="F35" s="28">
        <v>1276500</v>
      </c>
      <c r="G35" s="38">
        <v>1276500</v>
      </c>
      <c r="H35" s="38"/>
      <c r="I35" s="38"/>
      <c r="J35" s="1"/>
      <c r="K35" s="1"/>
      <c r="L35" s="5"/>
      <c r="M35" s="5"/>
    </row>
    <row r="36" spans="1:13" ht="18.75" customHeight="1">
      <c r="A36" s="19" t="s">
        <v>45</v>
      </c>
      <c r="B36" s="19"/>
      <c r="C36" s="19"/>
      <c r="D36" s="84" t="s">
        <v>46</v>
      </c>
      <c r="E36" s="85"/>
      <c r="F36" s="22">
        <f t="shared" ref="F36:I36" si="2">F37</f>
        <v>26451984.359999999</v>
      </c>
      <c r="G36" s="37">
        <f>G37</f>
        <v>26451984.359999999</v>
      </c>
      <c r="H36" s="37">
        <f t="shared" si="2"/>
        <v>0</v>
      </c>
      <c r="I36" s="37">
        <f t="shared" si="2"/>
        <v>0</v>
      </c>
      <c r="J36" s="1"/>
    </row>
    <row r="37" spans="1:13" ht="18.75" customHeight="1">
      <c r="A37" s="19" t="s">
        <v>44</v>
      </c>
      <c r="B37" s="18"/>
      <c r="C37" s="18"/>
      <c r="D37" s="84" t="s">
        <v>46</v>
      </c>
      <c r="E37" s="85"/>
      <c r="F37" s="22">
        <f>F38+F44+F50+F51+F52+F53+F54+F55</f>
        <v>26451984.359999999</v>
      </c>
      <c r="G37" s="37">
        <f t="shared" ref="G37:I37" si="3">G38+G44+G50+G51+G52+G53+G54+G55</f>
        <v>26451984.359999999</v>
      </c>
      <c r="H37" s="37">
        <f t="shared" si="3"/>
        <v>0</v>
      </c>
      <c r="I37" s="37">
        <f t="shared" si="3"/>
        <v>0</v>
      </c>
      <c r="J37" s="49"/>
      <c r="K37" s="50"/>
      <c r="L37" s="50"/>
      <c r="M37" s="50"/>
    </row>
    <row r="38" spans="1:13" s="50" customFormat="1">
      <c r="A38" s="20" t="s">
        <v>47</v>
      </c>
      <c r="B38" s="20" t="s">
        <v>48</v>
      </c>
      <c r="C38" s="20" t="s">
        <v>50</v>
      </c>
      <c r="D38" s="48" t="s">
        <v>49</v>
      </c>
      <c r="E38" s="17" t="s">
        <v>10</v>
      </c>
      <c r="F38" s="28">
        <f>SUM(F39:F43)</f>
        <v>6008713</v>
      </c>
      <c r="G38" s="38">
        <f>SUM(G39:G43)</f>
        <v>6008713</v>
      </c>
      <c r="H38" s="38"/>
      <c r="I38" s="38"/>
      <c r="J38" s="24"/>
      <c r="K38" s="24"/>
      <c r="L38" s="24"/>
      <c r="M38" s="24"/>
    </row>
    <row r="39" spans="1:13" s="24" customFormat="1" ht="72">
      <c r="A39" s="20"/>
      <c r="B39" s="20"/>
      <c r="C39" s="33"/>
      <c r="D39" s="53"/>
      <c r="E39" s="54" t="s">
        <v>52</v>
      </c>
      <c r="F39" s="57">
        <v>1071430</v>
      </c>
      <c r="G39" s="78">
        <v>1071430</v>
      </c>
      <c r="H39" s="38"/>
      <c r="I39" s="38"/>
    </row>
    <row r="40" spans="1:13" s="24" customFormat="1" ht="72">
      <c r="A40" s="20"/>
      <c r="B40" s="20"/>
      <c r="C40" s="33"/>
      <c r="D40" s="53"/>
      <c r="E40" s="54" t="s">
        <v>53</v>
      </c>
      <c r="F40" s="57">
        <v>1100000</v>
      </c>
      <c r="G40" s="78">
        <v>1100000</v>
      </c>
      <c r="H40" s="38"/>
      <c r="I40" s="38"/>
    </row>
    <row r="41" spans="1:13" s="24" customFormat="1" ht="72">
      <c r="A41" s="20"/>
      <c r="B41" s="20"/>
      <c r="C41" s="33"/>
      <c r="D41" s="53"/>
      <c r="E41" s="55" t="s">
        <v>54</v>
      </c>
      <c r="F41" s="57">
        <v>200000</v>
      </c>
      <c r="G41" s="78">
        <v>200000</v>
      </c>
      <c r="H41" s="38"/>
      <c r="I41" s="38"/>
    </row>
    <row r="42" spans="1:13" s="24" customFormat="1" ht="72">
      <c r="A42" s="20"/>
      <c r="B42" s="20"/>
      <c r="C42" s="33"/>
      <c r="D42" s="53"/>
      <c r="E42" s="54" t="s">
        <v>51</v>
      </c>
      <c r="F42" s="57">
        <v>1250000</v>
      </c>
      <c r="G42" s="78">
        <v>1250000</v>
      </c>
      <c r="H42" s="38"/>
      <c r="I42" s="38"/>
    </row>
    <row r="43" spans="1:13" s="24" customFormat="1" ht="90">
      <c r="A43" s="20"/>
      <c r="B43" s="20"/>
      <c r="C43" s="33"/>
      <c r="D43" s="53"/>
      <c r="E43" s="54" t="s">
        <v>141</v>
      </c>
      <c r="F43" s="57">
        <f>287283+2100000</f>
        <v>2387283</v>
      </c>
      <c r="G43" s="78">
        <f>287283+2100000</f>
        <v>2387283</v>
      </c>
      <c r="H43" s="38"/>
      <c r="I43" s="38"/>
      <c r="J43" s="49"/>
      <c r="K43" s="50"/>
      <c r="L43" s="50"/>
      <c r="M43" s="50"/>
    </row>
    <row r="44" spans="1:13" s="50" customFormat="1" ht="72">
      <c r="A44" s="20" t="s">
        <v>55</v>
      </c>
      <c r="B44" s="20" t="s">
        <v>56</v>
      </c>
      <c r="C44" s="20" t="s">
        <v>57</v>
      </c>
      <c r="D44" s="48" t="s">
        <v>58</v>
      </c>
      <c r="E44" s="17" t="s">
        <v>10</v>
      </c>
      <c r="F44" s="28">
        <f>SUM(F45:F49)</f>
        <v>3904770</v>
      </c>
      <c r="G44" s="38">
        <f>SUM(G45:G49)</f>
        <v>3904770</v>
      </c>
      <c r="H44" s="38"/>
      <c r="I44" s="38"/>
      <c r="J44" s="24"/>
      <c r="K44" s="24"/>
      <c r="L44" s="24"/>
      <c r="M44" s="24"/>
    </row>
    <row r="45" spans="1:13" s="24" customFormat="1" ht="54">
      <c r="A45" s="20"/>
      <c r="B45" s="20"/>
      <c r="C45" s="33"/>
      <c r="D45" s="53"/>
      <c r="E45" s="46" t="s">
        <v>59</v>
      </c>
      <c r="F45" s="57">
        <v>1173330</v>
      </c>
      <c r="G45" s="78">
        <v>1173330</v>
      </c>
      <c r="H45" s="38"/>
      <c r="I45" s="38"/>
    </row>
    <row r="46" spans="1:13" s="24" customFormat="1" ht="54">
      <c r="A46" s="20"/>
      <c r="B46" s="20"/>
      <c r="C46" s="33"/>
      <c r="D46" s="53"/>
      <c r="E46" s="46" t="s">
        <v>60</v>
      </c>
      <c r="F46" s="57">
        <v>888180</v>
      </c>
      <c r="G46" s="78">
        <v>888180</v>
      </c>
      <c r="H46" s="38"/>
      <c r="I46" s="38"/>
    </row>
    <row r="47" spans="1:13" s="24" customFormat="1" ht="54">
      <c r="A47" s="20"/>
      <c r="B47" s="20"/>
      <c r="C47" s="33"/>
      <c r="D47" s="53"/>
      <c r="E47" s="46" t="s">
        <v>61</v>
      </c>
      <c r="F47" s="57">
        <v>193260</v>
      </c>
      <c r="G47" s="78">
        <v>193260</v>
      </c>
      <c r="H47" s="38"/>
      <c r="I47" s="38"/>
    </row>
    <row r="48" spans="1:13" s="24" customFormat="1" ht="126">
      <c r="A48" s="20"/>
      <c r="B48" s="20"/>
      <c r="C48" s="33"/>
      <c r="D48" s="53"/>
      <c r="E48" s="46" t="s">
        <v>169</v>
      </c>
      <c r="F48" s="57">
        <f>1720000-270000</f>
        <v>1450000</v>
      </c>
      <c r="G48" s="78">
        <f>1720000-270000</f>
        <v>1450000</v>
      </c>
      <c r="H48" s="38"/>
      <c r="I48" s="38"/>
    </row>
    <row r="49" spans="1:13" s="24" customFormat="1" ht="90">
      <c r="A49" s="20"/>
      <c r="B49" s="20"/>
      <c r="C49" s="33"/>
      <c r="D49" s="53"/>
      <c r="E49" s="46" t="s">
        <v>219</v>
      </c>
      <c r="F49" s="57">
        <v>200000</v>
      </c>
      <c r="G49" s="78">
        <v>200000</v>
      </c>
      <c r="H49" s="38"/>
      <c r="I49" s="38"/>
    </row>
    <row r="50" spans="1:13" s="24" customFormat="1" ht="36">
      <c r="A50" s="20" t="s">
        <v>220</v>
      </c>
      <c r="B50" s="20" t="s">
        <v>221</v>
      </c>
      <c r="C50" s="33" t="s">
        <v>144</v>
      </c>
      <c r="D50" s="53" t="s">
        <v>222</v>
      </c>
      <c r="E50" s="46" t="s">
        <v>264</v>
      </c>
      <c r="F50" s="57">
        <v>1200000</v>
      </c>
      <c r="G50" s="78">
        <v>1200000</v>
      </c>
      <c r="H50" s="38"/>
      <c r="I50" s="38"/>
    </row>
    <row r="51" spans="1:13" s="24" customFormat="1" ht="126">
      <c r="A51" s="20" t="s">
        <v>223</v>
      </c>
      <c r="B51" s="20" t="s">
        <v>225</v>
      </c>
      <c r="C51" s="33" t="s">
        <v>144</v>
      </c>
      <c r="D51" s="53" t="s">
        <v>227</v>
      </c>
      <c r="E51" s="46" t="s">
        <v>90</v>
      </c>
      <c r="F51" s="57">
        <v>1012084</v>
      </c>
      <c r="G51" s="78">
        <v>1012084</v>
      </c>
      <c r="H51" s="38"/>
      <c r="I51" s="38"/>
    </row>
    <row r="52" spans="1:13" s="24" customFormat="1" ht="126">
      <c r="A52" s="20" t="s">
        <v>224</v>
      </c>
      <c r="B52" s="20" t="s">
        <v>226</v>
      </c>
      <c r="C52" s="33" t="s">
        <v>144</v>
      </c>
      <c r="D52" s="53" t="s">
        <v>228</v>
      </c>
      <c r="E52" s="46" t="s">
        <v>90</v>
      </c>
      <c r="F52" s="57">
        <v>2361528</v>
      </c>
      <c r="G52" s="78">
        <v>2361528</v>
      </c>
      <c r="H52" s="38"/>
      <c r="I52" s="38"/>
    </row>
    <row r="53" spans="1:13" s="24" customFormat="1" ht="180">
      <c r="A53" s="20" t="s">
        <v>142</v>
      </c>
      <c r="B53" s="20" t="s">
        <v>143</v>
      </c>
      <c r="C53" s="20" t="s">
        <v>144</v>
      </c>
      <c r="D53" s="27" t="s">
        <v>145</v>
      </c>
      <c r="E53" s="46" t="s">
        <v>90</v>
      </c>
      <c r="F53" s="57">
        <v>656964</v>
      </c>
      <c r="G53" s="78">
        <v>656964</v>
      </c>
      <c r="H53" s="38"/>
      <c r="I53" s="38"/>
    </row>
    <row r="54" spans="1:13" s="24" customFormat="1" ht="36">
      <c r="A54" s="20" t="s">
        <v>229</v>
      </c>
      <c r="B54" s="20" t="s">
        <v>193</v>
      </c>
      <c r="C54" s="33" t="s">
        <v>195</v>
      </c>
      <c r="D54" s="27" t="s">
        <v>194</v>
      </c>
      <c r="E54" s="46" t="s">
        <v>90</v>
      </c>
      <c r="F54" s="57">
        <v>205000</v>
      </c>
      <c r="G54" s="78">
        <v>205000</v>
      </c>
      <c r="H54" s="38"/>
      <c r="I54" s="38"/>
    </row>
    <row r="55" spans="1:13" s="24" customFormat="1" ht="54">
      <c r="A55" s="20" t="s">
        <v>62</v>
      </c>
      <c r="B55" s="20" t="s">
        <v>63</v>
      </c>
      <c r="C55" s="33" t="s">
        <v>65</v>
      </c>
      <c r="D55" s="53" t="s">
        <v>64</v>
      </c>
      <c r="E55" s="17" t="s">
        <v>10</v>
      </c>
      <c r="F55" s="28">
        <f>SUM(F56:F60)</f>
        <v>11102925.359999999</v>
      </c>
      <c r="G55" s="38">
        <f>SUM(G56:G60)</f>
        <v>11102925.359999999</v>
      </c>
      <c r="H55" s="38"/>
      <c r="I55" s="38"/>
    </row>
    <row r="56" spans="1:13" s="24" customFormat="1" ht="120.75" customHeight="1">
      <c r="A56" s="20"/>
      <c r="B56" s="20"/>
      <c r="C56" s="33"/>
      <c r="D56" s="53"/>
      <c r="E56" s="46" t="s">
        <v>184</v>
      </c>
      <c r="F56" s="57">
        <f>1400000+383680+1822017-421900</f>
        <v>3183797</v>
      </c>
      <c r="G56" s="78">
        <f>1400000+383680+1822017-421900</f>
        <v>3183797</v>
      </c>
      <c r="H56" s="38"/>
      <c r="I56" s="38"/>
    </row>
    <row r="57" spans="1:13" s="24" customFormat="1" ht="90">
      <c r="A57" s="20"/>
      <c r="B57" s="20"/>
      <c r="C57" s="33"/>
      <c r="D57" s="53"/>
      <c r="E57" s="46" t="s">
        <v>183</v>
      </c>
      <c r="F57" s="57">
        <f>900000+306196+667364-373200</f>
        <v>1500360</v>
      </c>
      <c r="G57" s="78">
        <f>900000+306196+667364-373200</f>
        <v>1500360</v>
      </c>
      <c r="H57" s="38"/>
      <c r="I57" s="38"/>
    </row>
    <row r="58" spans="1:13" s="24" customFormat="1" ht="90">
      <c r="A58" s="20"/>
      <c r="B58" s="20"/>
      <c r="C58" s="33"/>
      <c r="D58" s="53"/>
      <c r="E58" s="46" t="s">
        <v>185</v>
      </c>
      <c r="F58" s="57">
        <f>168768.36+5000000-3500000</f>
        <v>1668768.3600000003</v>
      </c>
      <c r="G58" s="78">
        <f>168768.36+5000000-3500000</f>
        <v>1668768.3600000003</v>
      </c>
      <c r="H58" s="38"/>
      <c r="I58" s="38"/>
    </row>
    <row r="59" spans="1:13" s="24" customFormat="1" ht="108">
      <c r="A59" s="20"/>
      <c r="B59" s="20"/>
      <c r="C59" s="33"/>
      <c r="D59" s="27"/>
      <c r="E59" s="46" t="s">
        <v>207</v>
      </c>
      <c r="F59" s="57">
        <f>2000000-500000</f>
        <v>1500000</v>
      </c>
      <c r="G59" s="78">
        <f>2000000-500000</f>
        <v>1500000</v>
      </c>
      <c r="H59" s="38"/>
      <c r="I59" s="38"/>
      <c r="J59" s="1"/>
      <c r="K59" s="1"/>
      <c r="L59" s="5"/>
      <c r="M59" s="5"/>
    </row>
    <row r="60" spans="1:13" s="24" customFormat="1" ht="36">
      <c r="A60" s="20"/>
      <c r="B60" s="20"/>
      <c r="C60" s="33"/>
      <c r="D60" s="27"/>
      <c r="E60" s="46" t="s">
        <v>265</v>
      </c>
      <c r="F60" s="57">
        <v>3250000</v>
      </c>
      <c r="G60" s="78">
        <v>3250000</v>
      </c>
      <c r="H60" s="38"/>
      <c r="I60" s="38"/>
      <c r="J60" s="1"/>
      <c r="K60" s="1"/>
      <c r="L60" s="5"/>
      <c r="M60" s="5"/>
    </row>
    <row r="61" spans="1:13" ht="36.6" customHeight="1">
      <c r="A61" s="19" t="s">
        <v>170</v>
      </c>
      <c r="B61" s="19"/>
      <c r="C61" s="19"/>
      <c r="D61" s="84" t="s">
        <v>172</v>
      </c>
      <c r="E61" s="85"/>
      <c r="F61" s="22">
        <f t="shared" ref="F61:I61" si="4">F62</f>
        <v>6603847</v>
      </c>
      <c r="G61" s="37">
        <f>G62</f>
        <v>6603847</v>
      </c>
      <c r="H61" s="37">
        <f t="shared" si="4"/>
        <v>0</v>
      </c>
      <c r="I61" s="37">
        <f t="shared" si="4"/>
        <v>0</v>
      </c>
      <c r="J61" s="1"/>
    </row>
    <row r="62" spans="1:13" ht="36.6" customHeight="1">
      <c r="A62" s="19" t="s">
        <v>171</v>
      </c>
      <c r="B62" s="18"/>
      <c r="C62" s="18"/>
      <c r="D62" s="84" t="s">
        <v>172</v>
      </c>
      <c r="E62" s="85"/>
      <c r="F62" s="22">
        <f>F63+F64</f>
        <v>6603847</v>
      </c>
      <c r="G62" s="37">
        <f>G63+G64</f>
        <v>6603847</v>
      </c>
      <c r="H62" s="37">
        <f t="shared" ref="H62:I62" si="5">H63+H64</f>
        <v>0</v>
      </c>
      <c r="I62" s="37">
        <f t="shared" si="5"/>
        <v>0</v>
      </c>
      <c r="J62" s="24"/>
      <c r="K62" s="24"/>
      <c r="L62" s="24"/>
      <c r="M62" s="24"/>
    </row>
    <row r="63" spans="1:13" s="24" customFormat="1" ht="159" customHeight="1">
      <c r="A63" s="20" t="s">
        <v>173</v>
      </c>
      <c r="B63" s="20" t="s">
        <v>177</v>
      </c>
      <c r="C63" s="44">
        <v>1060</v>
      </c>
      <c r="D63" s="86" t="s">
        <v>175</v>
      </c>
      <c r="E63" s="87"/>
      <c r="F63" s="57">
        <v>1859158</v>
      </c>
      <c r="G63" s="78">
        <v>1859158</v>
      </c>
      <c r="H63" s="38"/>
      <c r="I63" s="38"/>
    </row>
    <row r="64" spans="1:13" s="24" customFormat="1" ht="107.4" customHeight="1">
      <c r="A64" s="20" t="s">
        <v>174</v>
      </c>
      <c r="B64" s="20" t="s">
        <v>178</v>
      </c>
      <c r="C64" s="44">
        <v>1060</v>
      </c>
      <c r="D64" s="86" t="s">
        <v>176</v>
      </c>
      <c r="E64" s="87"/>
      <c r="F64" s="57">
        <v>4744689</v>
      </c>
      <c r="G64" s="78">
        <v>4744689</v>
      </c>
      <c r="H64" s="38"/>
      <c r="I64" s="38"/>
      <c r="J64" s="1"/>
      <c r="K64" s="1"/>
      <c r="L64" s="5"/>
      <c r="M64" s="5"/>
    </row>
    <row r="65" spans="1:13">
      <c r="A65" s="19"/>
      <c r="B65" s="19"/>
      <c r="C65" s="19"/>
      <c r="D65" s="84" t="s">
        <v>230</v>
      </c>
      <c r="E65" s="85"/>
      <c r="F65" s="22">
        <f>F66</f>
        <v>190000</v>
      </c>
      <c r="G65" s="37">
        <f>G66</f>
        <v>190000</v>
      </c>
      <c r="H65" s="37"/>
      <c r="I65" s="37"/>
      <c r="J65" s="1"/>
    </row>
    <row r="66" spans="1:13">
      <c r="A66" s="19"/>
      <c r="B66" s="18"/>
      <c r="C66" s="18"/>
      <c r="D66" s="84" t="s">
        <v>230</v>
      </c>
      <c r="E66" s="85"/>
      <c r="F66" s="22">
        <f>F67</f>
        <v>190000</v>
      </c>
      <c r="G66" s="37">
        <f>G67</f>
        <v>190000</v>
      </c>
      <c r="H66" s="37"/>
      <c r="I66" s="37"/>
      <c r="J66" s="24"/>
      <c r="K66" s="24"/>
      <c r="L66" s="24"/>
      <c r="M66" s="24"/>
    </row>
    <row r="67" spans="1:13" s="24" customFormat="1" ht="36">
      <c r="A67" s="20" t="s">
        <v>231</v>
      </c>
      <c r="B67" s="20" t="s">
        <v>232</v>
      </c>
      <c r="C67" s="33" t="s">
        <v>234</v>
      </c>
      <c r="D67" s="82" t="s">
        <v>233</v>
      </c>
      <c r="E67" s="82" t="s">
        <v>90</v>
      </c>
      <c r="F67" s="57">
        <v>190000</v>
      </c>
      <c r="G67" s="78">
        <v>190000</v>
      </c>
      <c r="H67" s="38"/>
      <c r="I67" s="38"/>
      <c r="J67" s="1"/>
      <c r="K67" s="1"/>
      <c r="L67" s="5"/>
      <c r="M67" s="5"/>
    </row>
    <row r="68" spans="1:13" ht="36.6" customHeight="1">
      <c r="A68" s="19" t="s">
        <v>66</v>
      </c>
      <c r="B68" s="19"/>
      <c r="C68" s="19"/>
      <c r="D68" s="84" t="s">
        <v>68</v>
      </c>
      <c r="E68" s="85"/>
      <c r="F68" s="22">
        <f t="shared" ref="F68:I68" si="6">F69</f>
        <v>16019617</v>
      </c>
      <c r="G68" s="37">
        <f>G69</f>
        <v>13550617</v>
      </c>
      <c r="H68" s="37">
        <f t="shared" si="6"/>
        <v>0</v>
      </c>
      <c r="I68" s="37">
        <f t="shared" si="6"/>
        <v>2469000</v>
      </c>
      <c r="J68" s="1"/>
    </row>
    <row r="69" spans="1:13" ht="36.6" customHeight="1">
      <c r="A69" s="19" t="s">
        <v>67</v>
      </c>
      <c r="B69" s="18"/>
      <c r="C69" s="18"/>
      <c r="D69" s="84" t="s">
        <v>68</v>
      </c>
      <c r="E69" s="85"/>
      <c r="F69" s="22">
        <f>F70+F88+F89+F92+F93+F94+F96+F97+F100+F106+F107</f>
        <v>16019617</v>
      </c>
      <c r="G69" s="37">
        <f t="shared" ref="G69:I69" si="7">G70+G88+G89+G92+G93+G94+G96+G97+G100+G106+G107</f>
        <v>13550617</v>
      </c>
      <c r="H69" s="37">
        <f t="shared" si="7"/>
        <v>0</v>
      </c>
      <c r="I69" s="37">
        <f t="shared" si="7"/>
        <v>2469000</v>
      </c>
      <c r="J69" s="24"/>
      <c r="K69" s="24"/>
      <c r="L69" s="24"/>
      <c r="M69" s="24"/>
    </row>
    <row r="70" spans="1:13" s="24" customFormat="1" ht="54">
      <c r="A70" s="20" t="s">
        <v>69</v>
      </c>
      <c r="B70" s="20" t="s">
        <v>15</v>
      </c>
      <c r="C70" s="33" t="s">
        <v>13</v>
      </c>
      <c r="D70" s="53" t="s">
        <v>14</v>
      </c>
      <c r="E70" s="17" t="s">
        <v>10</v>
      </c>
      <c r="F70" s="57">
        <f>F71+F78+F79+F80+F81+F82+F83+F84+F85+F86+F87</f>
        <v>5393826</v>
      </c>
      <c r="G70" s="78">
        <f>G71+G78+G79+G80+G81+G82+G83+G84+G85+G86+G87</f>
        <v>5095526</v>
      </c>
      <c r="H70" s="78">
        <f t="shared" ref="H70:I70" si="8">H71+H78+H79+H80+H81+H82+H83+H84+H85+H86+H87</f>
        <v>0</v>
      </c>
      <c r="I70" s="78">
        <f t="shared" si="8"/>
        <v>298300</v>
      </c>
    </row>
    <row r="71" spans="1:13" s="24" customFormat="1" ht="90">
      <c r="A71" s="20"/>
      <c r="B71" s="20"/>
      <c r="C71" s="33"/>
      <c r="D71" s="53"/>
      <c r="E71" s="27" t="s">
        <v>70</v>
      </c>
      <c r="F71" s="28">
        <f>F72+F73+F74+F75+F76+F77</f>
        <v>3741524</v>
      </c>
      <c r="G71" s="38">
        <f>G72+G73+G74+G75+G76+G77</f>
        <v>3443224</v>
      </c>
      <c r="H71" s="38">
        <f t="shared" ref="H71:I71" si="9">H72+H73+H74+H75+H76+H77</f>
        <v>0</v>
      </c>
      <c r="I71" s="38">
        <f t="shared" si="9"/>
        <v>298300</v>
      </c>
    </row>
    <row r="72" spans="1:13" s="24" customFormat="1" ht="54">
      <c r="A72" s="20"/>
      <c r="B72" s="20"/>
      <c r="C72" s="33"/>
      <c r="D72" s="53"/>
      <c r="E72" s="30" t="s">
        <v>237</v>
      </c>
      <c r="F72" s="29">
        <v>45000</v>
      </c>
      <c r="G72" s="39">
        <v>45000</v>
      </c>
      <c r="H72" s="38"/>
      <c r="I72" s="38"/>
    </row>
    <row r="73" spans="1:13" s="24" customFormat="1" ht="72">
      <c r="A73" s="20"/>
      <c r="B73" s="20"/>
      <c r="C73" s="33"/>
      <c r="D73" s="53"/>
      <c r="E73" s="30" t="s">
        <v>238</v>
      </c>
      <c r="F73" s="29">
        <v>360000</v>
      </c>
      <c r="G73" s="39">
        <v>61700</v>
      </c>
      <c r="H73" s="38"/>
      <c r="I73" s="38">
        <v>298300</v>
      </c>
    </row>
    <row r="74" spans="1:13" s="24" customFormat="1" ht="54">
      <c r="A74" s="20"/>
      <c r="B74" s="20"/>
      <c r="C74" s="33"/>
      <c r="D74" s="53"/>
      <c r="E74" s="75" t="s">
        <v>239</v>
      </c>
      <c r="F74" s="29">
        <v>90000</v>
      </c>
      <c r="G74" s="39">
        <v>90000</v>
      </c>
      <c r="H74" s="38"/>
      <c r="I74" s="38"/>
    </row>
    <row r="75" spans="1:13" s="24" customFormat="1" ht="72">
      <c r="A75" s="20"/>
      <c r="B75" s="20"/>
      <c r="C75" s="33"/>
      <c r="D75" s="53"/>
      <c r="E75" s="30" t="s">
        <v>186</v>
      </c>
      <c r="F75" s="59">
        <f>973214-32514.68</f>
        <v>940699.32</v>
      </c>
      <c r="G75" s="39">
        <f>973214-32514.68</f>
        <v>940699.32</v>
      </c>
      <c r="H75" s="38"/>
      <c r="I75" s="38"/>
    </row>
    <row r="76" spans="1:13" s="24" customFormat="1" ht="72">
      <c r="A76" s="20"/>
      <c r="B76" s="20"/>
      <c r="C76" s="33"/>
      <c r="D76" s="53"/>
      <c r="E76" s="30" t="s">
        <v>71</v>
      </c>
      <c r="F76" s="59">
        <f>1878462+277921.81</f>
        <v>2156383.81</v>
      </c>
      <c r="G76" s="39">
        <f>1878462+277921.81</f>
        <v>2156383.81</v>
      </c>
      <c r="H76" s="38"/>
      <c r="I76" s="38"/>
    </row>
    <row r="77" spans="1:13" s="24" customFormat="1" ht="72">
      <c r="A77" s="20"/>
      <c r="B77" s="20"/>
      <c r="C77" s="33"/>
      <c r="D77" s="53"/>
      <c r="E77" s="30" t="s">
        <v>72</v>
      </c>
      <c r="F77" s="59">
        <f>192509-43068.13</f>
        <v>149440.87</v>
      </c>
      <c r="G77" s="39">
        <f>192509-43068.13</f>
        <v>149440.87</v>
      </c>
      <c r="H77" s="38"/>
      <c r="I77" s="38"/>
    </row>
    <row r="78" spans="1:13" s="24" customFormat="1" ht="180">
      <c r="A78" s="20"/>
      <c r="B78" s="20"/>
      <c r="C78" s="33"/>
      <c r="D78" s="53"/>
      <c r="E78" s="27" t="s">
        <v>73</v>
      </c>
      <c r="F78" s="60">
        <f>158368.14+0.86</f>
        <v>158369</v>
      </c>
      <c r="G78" s="38">
        <f>158368.14+0.86</f>
        <v>158369</v>
      </c>
      <c r="H78" s="38"/>
      <c r="I78" s="38"/>
    </row>
    <row r="79" spans="1:13" s="24" customFormat="1" ht="180">
      <c r="A79" s="20"/>
      <c r="B79" s="20"/>
      <c r="C79" s="33"/>
      <c r="D79" s="53"/>
      <c r="E79" s="27" t="s">
        <v>74</v>
      </c>
      <c r="F79" s="60">
        <f>166805.43+0.57</f>
        <v>166806</v>
      </c>
      <c r="G79" s="38">
        <f>166805.43+0.57</f>
        <v>166806</v>
      </c>
      <c r="H79" s="38"/>
      <c r="I79" s="38"/>
    </row>
    <row r="80" spans="1:13" s="24" customFormat="1" ht="72">
      <c r="A80" s="20"/>
      <c r="B80" s="20"/>
      <c r="C80" s="33"/>
      <c r="D80" s="53"/>
      <c r="E80" s="58" t="s">
        <v>75</v>
      </c>
      <c r="F80" s="60">
        <v>182708</v>
      </c>
      <c r="G80" s="38">
        <v>182708</v>
      </c>
      <c r="H80" s="38"/>
      <c r="I80" s="38"/>
    </row>
    <row r="81" spans="1:9" s="24" customFormat="1" ht="72">
      <c r="A81" s="20"/>
      <c r="B81" s="20"/>
      <c r="C81" s="33"/>
      <c r="D81" s="53"/>
      <c r="E81" s="27" t="s">
        <v>76</v>
      </c>
      <c r="F81" s="60">
        <v>13964</v>
      </c>
      <c r="G81" s="38">
        <v>13964</v>
      </c>
      <c r="H81" s="38"/>
      <c r="I81" s="38"/>
    </row>
    <row r="82" spans="1:9" s="24" customFormat="1" ht="72">
      <c r="A82" s="20"/>
      <c r="B82" s="20"/>
      <c r="C82" s="33"/>
      <c r="D82" s="53"/>
      <c r="E82" s="58" t="s">
        <v>77</v>
      </c>
      <c r="F82" s="60">
        <v>151219</v>
      </c>
      <c r="G82" s="38">
        <v>151219</v>
      </c>
      <c r="H82" s="38"/>
      <c r="I82" s="38"/>
    </row>
    <row r="83" spans="1:9" s="24" customFormat="1" ht="72">
      <c r="A83" s="20"/>
      <c r="B83" s="20"/>
      <c r="C83" s="33"/>
      <c r="D83" s="53"/>
      <c r="E83" s="58" t="s">
        <v>78</v>
      </c>
      <c r="F83" s="60">
        <v>151219</v>
      </c>
      <c r="G83" s="38">
        <v>151219</v>
      </c>
      <c r="H83" s="38"/>
      <c r="I83" s="38"/>
    </row>
    <row r="84" spans="1:9" s="24" customFormat="1" ht="72">
      <c r="A84" s="20"/>
      <c r="B84" s="20"/>
      <c r="C84" s="33"/>
      <c r="D84" s="53"/>
      <c r="E84" s="27" t="s">
        <v>79</v>
      </c>
      <c r="F84" s="60">
        <v>13964</v>
      </c>
      <c r="G84" s="38">
        <v>13964</v>
      </c>
      <c r="H84" s="38"/>
      <c r="I84" s="38"/>
    </row>
    <row r="85" spans="1:9" s="24" customFormat="1" ht="72">
      <c r="A85" s="20"/>
      <c r="B85" s="20"/>
      <c r="C85" s="33"/>
      <c r="D85" s="53"/>
      <c r="E85" s="58" t="s">
        <v>80</v>
      </c>
      <c r="F85" s="60">
        <v>147053</v>
      </c>
      <c r="G85" s="38">
        <v>147053</v>
      </c>
      <c r="H85" s="38"/>
      <c r="I85" s="38"/>
    </row>
    <row r="86" spans="1:9" s="24" customFormat="1" ht="54">
      <c r="A86" s="20"/>
      <c r="B86" s="20"/>
      <c r="C86" s="33"/>
      <c r="D86" s="53"/>
      <c r="E86" s="27" t="s">
        <v>235</v>
      </c>
      <c r="F86" s="60">
        <v>300000</v>
      </c>
      <c r="G86" s="38">
        <v>300000</v>
      </c>
      <c r="H86" s="38"/>
      <c r="I86" s="38"/>
    </row>
    <row r="87" spans="1:9" s="24" customFormat="1" ht="54">
      <c r="A87" s="20"/>
      <c r="B87" s="20"/>
      <c r="C87" s="33"/>
      <c r="D87" s="53"/>
      <c r="E87" s="27" t="s">
        <v>236</v>
      </c>
      <c r="F87" s="60">
        <v>367000</v>
      </c>
      <c r="G87" s="38">
        <v>367000</v>
      </c>
      <c r="H87" s="38"/>
      <c r="I87" s="38"/>
    </row>
    <row r="88" spans="1:9" s="24" customFormat="1" ht="54">
      <c r="A88" s="20" t="s">
        <v>160</v>
      </c>
      <c r="B88" s="20" t="s">
        <v>97</v>
      </c>
      <c r="C88" s="33" t="s">
        <v>84</v>
      </c>
      <c r="D88" s="53" t="s">
        <v>98</v>
      </c>
      <c r="E88" s="58" t="s">
        <v>161</v>
      </c>
      <c r="F88" s="60">
        <v>1244281</v>
      </c>
      <c r="G88" s="38">
        <v>1244281</v>
      </c>
      <c r="H88" s="38"/>
      <c r="I88" s="38"/>
    </row>
    <row r="89" spans="1:9" s="24" customFormat="1" ht="36">
      <c r="A89" s="20" t="s">
        <v>81</v>
      </c>
      <c r="B89" s="20" t="s">
        <v>82</v>
      </c>
      <c r="C89" s="33" t="s">
        <v>84</v>
      </c>
      <c r="D89" s="53" t="s">
        <v>83</v>
      </c>
      <c r="E89" s="17" t="s">
        <v>10</v>
      </c>
      <c r="F89" s="57">
        <f>F90</f>
        <v>1980702</v>
      </c>
      <c r="G89" s="78">
        <f>G90</f>
        <v>1980702</v>
      </c>
      <c r="H89" s="38"/>
      <c r="I89" s="38"/>
    </row>
    <row r="90" spans="1:9" s="24" customFormat="1" ht="90">
      <c r="A90" s="20"/>
      <c r="B90" s="20"/>
      <c r="C90" s="33"/>
      <c r="D90" s="53"/>
      <c r="E90" s="27" t="s">
        <v>214</v>
      </c>
      <c r="F90" s="57">
        <f>F91</f>
        <v>1980702</v>
      </c>
      <c r="G90" s="78">
        <f>G91</f>
        <v>1980702</v>
      </c>
      <c r="H90" s="38"/>
      <c r="I90" s="38"/>
    </row>
    <row r="91" spans="1:9" s="24" customFormat="1" ht="72">
      <c r="A91" s="26"/>
      <c r="B91" s="26"/>
      <c r="C91" s="61"/>
      <c r="D91" s="62"/>
      <c r="E91" s="30" t="s">
        <v>85</v>
      </c>
      <c r="F91" s="56">
        <f>495000+1485702</f>
        <v>1980702</v>
      </c>
      <c r="G91" s="79">
        <f>495000+1485702</f>
        <v>1980702</v>
      </c>
      <c r="H91" s="39"/>
      <c r="I91" s="39"/>
    </row>
    <row r="92" spans="1:9" s="24" customFormat="1" ht="144">
      <c r="A92" s="20" t="s">
        <v>211</v>
      </c>
      <c r="B92" s="20" t="s">
        <v>212</v>
      </c>
      <c r="C92" s="44" t="s">
        <v>84</v>
      </c>
      <c r="D92" s="27" t="s">
        <v>213</v>
      </c>
      <c r="E92" s="46" t="s">
        <v>215</v>
      </c>
      <c r="F92" s="57">
        <v>1200000</v>
      </c>
      <c r="G92" s="78">
        <v>1200000</v>
      </c>
      <c r="H92" s="39"/>
      <c r="I92" s="39"/>
    </row>
    <row r="93" spans="1:9" s="24" customFormat="1" ht="90">
      <c r="A93" s="20" t="s">
        <v>240</v>
      </c>
      <c r="B93" s="20" t="s">
        <v>241</v>
      </c>
      <c r="C93" s="33" t="s">
        <v>84</v>
      </c>
      <c r="D93" s="53" t="s">
        <v>242</v>
      </c>
      <c r="E93" s="46" t="s">
        <v>243</v>
      </c>
      <c r="F93" s="57">
        <v>126980</v>
      </c>
      <c r="G93" s="78">
        <v>126980</v>
      </c>
      <c r="H93" s="39"/>
      <c r="I93" s="39"/>
    </row>
    <row r="94" spans="1:9" s="24" customFormat="1" ht="36">
      <c r="A94" s="20" t="s">
        <v>86</v>
      </c>
      <c r="B94" s="20" t="s">
        <v>87</v>
      </c>
      <c r="C94" s="33" t="s">
        <v>84</v>
      </c>
      <c r="D94" s="53" t="s">
        <v>89</v>
      </c>
      <c r="E94" s="17" t="s">
        <v>10</v>
      </c>
      <c r="F94" s="57">
        <f>F95</f>
        <v>839500</v>
      </c>
      <c r="G94" s="78">
        <f>G95</f>
        <v>839500</v>
      </c>
      <c r="H94" s="38"/>
      <c r="I94" s="38"/>
    </row>
    <row r="95" spans="1:9" s="24" customFormat="1" ht="36">
      <c r="A95" s="20"/>
      <c r="B95" s="20"/>
      <c r="C95" s="33"/>
      <c r="D95" s="27"/>
      <c r="E95" s="46" t="s">
        <v>88</v>
      </c>
      <c r="F95" s="57">
        <v>839500</v>
      </c>
      <c r="G95" s="78">
        <v>839500</v>
      </c>
      <c r="H95" s="38"/>
      <c r="I95" s="38"/>
    </row>
    <row r="96" spans="1:9" s="24" customFormat="1" ht="36">
      <c r="A96" s="20" t="s">
        <v>244</v>
      </c>
      <c r="B96" s="20" t="s">
        <v>193</v>
      </c>
      <c r="C96" s="33" t="s">
        <v>195</v>
      </c>
      <c r="D96" s="27" t="s">
        <v>194</v>
      </c>
      <c r="E96" s="46" t="s">
        <v>90</v>
      </c>
      <c r="F96" s="57">
        <v>36000</v>
      </c>
      <c r="G96" s="78">
        <v>36000</v>
      </c>
      <c r="H96" s="38"/>
      <c r="I96" s="38"/>
    </row>
    <row r="97" spans="1:13" s="24" customFormat="1" ht="36">
      <c r="A97" s="20" t="s">
        <v>245</v>
      </c>
      <c r="B97" s="20" t="s">
        <v>246</v>
      </c>
      <c r="C97" s="33" t="s">
        <v>116</v>
      </c>
      <c r="D97" s="27" t="s">
        <v>247</v>
      </c>
      <c r="E97" s="17" t="s">
        <v>10</v>
      </c>
      <c r="F97" s="57">
        <f>F98+F99</f>
        <v>2170700</v>
      </c>
      <c r="G97" s="78">
        <f>G98+G99</f>
        <v>0</v>
      </c>
      <c r="H97" s="78">
        <f t="shared" ref="H97:I97" si="10">H98+H99</f>
        <v>0</v>
      </c>
      <c r="I97" s="78">
        <f t="shared" si="10"/>
        <v>2170700</v>
      </c>
    </row>
    <row r="98" spans="1:13" s="24" customFormat="1" ht="36">
      <c r="A98" s="20"/>
      <c r="B98" s="20"/>
      <c r="C98" s="33"/>
      <c r="D98" s="27"/>
      <c r="E98" s="76" t="s">
        <v>267</v>
      </c>
      <c r="F98" s="57">
        <v>1950000</v>
      </c>
      <c r="G98" s="78"/>
      <c r="H98" s="38"/>
      <c r="I98" s="38">
        <v>1950000</v>
      </c>
    </row>
    <row r="99" spans="1:13" s="24" customFormat="1">
      <c r="A99" s="20"/>
      <c r="B99" s="20"/>
      <c r="C99" s="33"/>
      <c r="D99" s="27"/>
      <c r="E99" s="76" t="s">
        <v>266</v>
      </c>
      <c r="F99" s="57">
        <v>220700</v>
      </c>
      <c r="G99" s="78"/>
      <c r="H99" s="38"/>
      <c r="I99" s="38">
        <v>220700</v>
      </c>
    </row>
    <row r="100" spans="1:13" s="24" customFormat="1" ht="54">
      <c r="A100" s="20" t="s">
        <v>162</v>
      </c>
      <c r="B100" s="20" t="s">
        <v>63</v>
      </c>
      <c r="C100" s="33" t="s">
        <v>65</v>
      </c>
      <c r="D100" s="27" t="s">
        <v>64</v>
      </c>
      <c r="E100" s="17" t="s">
        <v>10</v>
      </c>
      <c r="F100" s="57">
        <f>SUM(F101:F105)</f>
        <v>1853000</v>
      </c>
      <c r="G100" s="78">
        <f>SUM(G101:G105)</f>
        <v>1853000</v>
      </c>
      <c r="H100" s="38"/>
      <c r="I100" s="38"/>
    </row>
    <row r="101" spans="1:13" s="24" customFormat="1" ht="54">
      <c r="A101" s="20"/>
      <c r="B101" s="20"/>
      <c r="C101" s="33"/>
      <c r="D101" s="27"/>
      <c r="E101" s="46" t="s">
        <v>163</v>
      </c>
      <c r="F101" s="57">
        <v>150000</v>
      </c>
      <c r="G101" s="78">
        <v>150000</v>
      </c>
      <c r="H101" s="38"/>
      <c r="I101" s="38"/>
    </row>
    <row r="102" spans="1:13" s="24" customFormat="1" ht="90">
      <c r="A102" s="20"/>
      <c r="B102" s="20"/>
      <c r="C102" s="33"/>
      <c r="D102" s="27"/>
      <c r="E102" s="46" t="s">
        <v>200</v>
      </c>
      <c r="F102" s="57">
        <v>419000</v>
      </c>
      <c r="G102" s="78">
        <v>419000</v>
      </c>
      <c r="H102" s="38"/>
      <c r="I102" s="38"/>
    </row>
    <row r="103" spans="1:13" s="24" customFormat="1" ht="36">
      <c r="A103" s="20"/>
      <c r="B103" s="20"/>
      <c r="C103" s="33"/>
      <c r="D103" s="27"/>
      <c r="E103" s="46" t="s">
        <v>208</v>
      </c>
      <c r="F103" s="57">
        <v>594000</v>
      </c>
      <c r="G103" s="78">
        <v>594000</v>
      </c>
      <c r="H103" s="38"/>
      <c r="I103" s="38"/>
    </row>
    <row r="104" spans="1:13" s="24" customFormat="1" ht="72">
      <c r="A104" s="20"/>
      <c r="B104" s="20"/>
      <c r="C104" s="33"/>
      <c r="D104" s="27"/>
      <c r="E104" s="46" t="s">
        <v>259</v>
      </c>
      <c r="F104" s="57">
        <v>270000</v>
      </c>
      <c r="G104" s="78">
        <v>270000</v>
      </c>
      <c r="H104" s="38"/>
      <c r="I104" s="38"/>
    </row>
    <row r="105" spans="1:13" s="24" customFormat="1" ht="36">
      <c r="A105" s="20"/>
      <c r="B105" s="20"/>
      <c r="C105" s="33"/>
      <c r="D105" s="27"/>
      <c r="E105" s="46" t="s">
        <v>248</v>
      </c>
      <c r="F105" s="57">
        <v>420000</v>
      </c>
      <c r="G105" s="78">
        <v>420000</v>
      </c>
      <c r="H105" s="38"/>
      <c r="I105" s="38"/>
    </row>
    <row r="106" spans="1:13" s="24" customFormat="1" ht="108">
      <c r="A106" s="20" t="s">
        <v>179</v>
      </c>
      <c r="B106" s="20" t="s">
        <v>180</v>
      </c>
      <c r="C106" s="33" t="s">
        <v>181</v>
      </c>
      <c r="D106" s="27" t="s">
        <v>182</v>
      </c>
      <c r="E106" s="27" t="s">
        <v>191</v>
      </c>
      <c r="F106" s="57">
        <v>674628</v>
      </c>
      <c r="G106" s="78">
        <v>674628</v>
      </c>
      <c r="H106" s="38"/>
      <c r="I106" s="38"/>
    </row>
    <row r="107" spans="1:13" s="24" customFormat="1" ht="108">
      <c r="A107" s="20" t="s">
        <v>269</v>
      </c>
      <c r="B107" s="20" t="s">
        <v>270</v>
      </c>
      <c r="C107" s="33" t="s">
        <v>148</v>
      </c>
      <c r="D107" s="27" t="s">
        <v>268</v>
      </c>
      <c r="E107" s="27" t="s">
        <v>190</v>
      </c>
      <c r="F107" s="57">
        <v>500000</v>
      </c>
      <c r="G107" s="78">
        <v>500000</v>
      </c>
      <c r="H107" s="38"/>
      <c r="I107" s="38"/>
      <c r="J107" s="1"/>
      <c r="K107" s="1"/>
      <c r="L107" s="5"/>
      <c r="M107" s="5"/>
    </row>
    <row r="108" spans="1:13" ht="36" customHeight="1">
      <c r="A108" s="19" t="s">
        <v>91</v>
      </c>
      <c r="B108" s="19"/>
      <c r="C108" s="19"/>
      <c r="D108" s="84" t="s">
        <v>93</v>
      </c>
      <c r="E108" s="85"/>
      <c r="F108" s="22">
        <f t="shared" ref="F108:I108" si="11">F109</f>
        <v>81487284</v>
      </c>
      <c r="G108" s="37">
        <f>G109</f>
        <v>78794384</v>
      </c>
      <c r="H108" s="37">
        <f t="shared" si="11"/>
        <v>362900</v>
      </c>
      <c r="I108" s="37">
        <f t="shared" si="11"/>
        <v>2330000</v>
      </c>
      <c r="J108" s="1"/>
    </row>
    <row r="109" spans="1:13" ht="36.6" customHeight="1">
      <c r="A109" s="19" t="s">
        <v>92</v>
      </c>
      <c r="B109" s="18"/>
      <c r="C109" s="18"/>
      <c r="D109" s="84" t="s">
        <v>93</v>
      </c>
      <c r="E109" s="85"/>
      <c r="F109" s="22">
        <f>F110+F111+F112+F124+F127+F129+F137+F141+F148</f>
        <v>81487284</v>
      </c>
      <c r="G109" s="37">
        <f>G110+G111+G112+G124+G127+G129+G137+G141+G148</f>
        <v>78794384</v>
      </c>
      <c r="H109" s="37">
        <f>H110+H111+H112+H124+H127+H129+H137+H141+H148</f>
        <v>362900</v>
      </c>
      <c r="I109" s="37">
        <f>I110+I111+I112+I124+I127+I129+I137+I141+I148</f>
        <v>2330000</v>
      </c>
      <c r="J109" s="24"/>
      <c r="K109" s="24"/>
      <c r="L109" s="24"/>
      <c r="M109" s="24"/>
    </row>
    <row r="110" spans="1:13" s="24" customFormat="1" ht="126">
      <c r="A110" s="20" t="s">
        <v>94</v>
      </c>
      <c r="B110" s="20" t="s">
        <v>39</v>
      </c>
      <c r="C110" s="33" t="s">
        <v>41</v>
      </c>
      <c r="D110" s="27" t="s">
        <v>40</v>
      </c>
      <c r="E110" s="46" t="s">
        <v>95</v>
      </c>
      <c r="F110" s="28">
        <f>1205627-30000-25000</f>
        <v>1150627</v>
      </c>
      <c r="G110" s="38">
        <f>1205627-30000-25000</f>
        <v>1150627</v>
      </c>
      <c r="H110" s="38"/>
      <c r="I110" s="38"/>
    </row>
    <row r="111" spans="1:13" s="24" customFormat="1" ht="54">
      <c r="A111" s="20" t="s">
        <v>96</v>
      </c>
      <c r="B111" s="20" t="s">
        <v>97</v>
      </c>
      <c r="C111" s="33" t="s">
        <v>84</v>
      </c>
      <c r="D111" s="27" t="s">
        <v>98</v>
      </c>
      <c r="E111" s="42" t="s">
        <v>99</v>
      </c>
      <c r="F111" s="28">
        <v>382750</v>
      </c>
      <c r="G111" s="38">
        <v>382750</v>
      </c>
      <c r="H111" s="38"/>
      <c r="I111" s="38"/>
    </row>
    <row r="112" spans="1:13" s="24" customFormat="1" ht="36">
      <c r="A112" s="20" t="s">
        <v>100</v>
      </c>
      <c r="B112" s="20" t="s">
        <v>82</v>
      </c>
      <c r="C112" s="33" t="s">
        <v>84</v>
      </c>
      <c r="D112" s="27" t="s">
        <v>83</v>
      </c>
      <c r="E112" s="17" t="s">
        <v>10</v>
      </c>
      <c r="F112" s="28">
        <f>SUM(F113:F123)</f>
        <v>17318217</v>
      </c>
      <c r="G112" s="38">
        <f>SUM(G113:G123)</f>
        <v>17318217</v>
      </c>
      <c r="H112" s="38">
        <f>SUM(H113:H123)</f>
        <v>0</v>
      </c>
      <c r="I112" s="38">
        <f>SUM(I113:I123)</f>
        <v>0</v>
      </c>
    </row>
    <row r="113" spans="1:10" s="24" customFormat="1" ht="54">
      <c r="A113" s="20"/>
      <c r="B113" s="20"/>
      <c r="C113" s="33"/>
      <c r="D113" s="53"/>
      <c r="E113" s="63" t="s">
        <v>101</v>
      </c>
      <c r="F113" s="28">
        <f>2056596.21+7494.74+0.05</f>
        <v>2064091</v>
      </c>
      <c r="G113" s="38">
        <f>2056596.21+7494.74+0.05</f>
        <v>2064091</v>
      </c>
      <c r="H113" s="38"/>
      <c r="I113" s="38"/>
    </row>
    <row r="114" spans="1:10" s="24" customFormat="1" ht="54">
      <c r="A114" s="20"/>
      <c r="B114" s="20"/>
      <c r="C114" s="33"/>
      <c r="D114" s="53"/>
      <c r="E114" s="63" t="s">
        <v>102</v>
      </c>
      <c r="F114" s="28">
        <f>1499167.78+4111.79+0.43</f>
        <v>1503280</v>
      </c>
      <c r="G114" s="38">
        <f>1499167.78+4111.79+0.43</f>
        <v>1503280</v>
      </c>
      <c r="H114" s="38"/>
      <c r="I114" s="38"/>
    </row>
    <row r="115" spans="1:10" s="24" customFormat="1" ht="36">
      <c r="A115" s="20"/>
      <c r="B115" s="20"/>
      <c r="C115" s="33"/>
      <c r="D115" s="53"/>
      <c r="E115" s="63" t="s">
        <v>103</v>
      </c>
      <c r="F115" s="60">
        <v>1100020</v>
      </c>
      <c r="G115" s="38">
        <v>1100020</v>
      </c>
      <c r="H115" s="38"/>
      <c r="I115" s="38"/>
    </row>
    <row r="116" spans="1:10" s="24" customFormat="1" ht="54">
      <c r="A116" s="20"/>
      <c r="B116" s="20"/>
      <c r="C116" s="33"/>
      <c r="D116" s="53"/>
      <c r="E116" s="63" t="s">
        <v>104</v>
      </c>
      <c r="F116" s="60">
        <f>38956.27+2126763.13+0.6</f>
        <v>2165720</v>
      </c>
      <c r="G116" s="38">
        <f>38956.27+2126763.13+0.6</f>
        <v>2165720</v>
      </c>
      <c r="H116" s="38"/>
      <c r="I116" s="38"/>
    </row>
    <row r="117" spans="1:10" s="24" customFormat="1" ht="54">
      <c r="A117" s="20"/>
      <c r="B117" s="20"/>
      <c r="C117" s="33"/>
      <c r="D117" s="53"/>
      <c r="E117" s="63" t="s">
        <v>105</v>
      </c>
      <c r="F117" s="60">
        <f>1971768.08+7494.74+0.18</f>
        <v>1979263</v>
      </c>
      <c r="G117" s="38">
        <f>1971768.08+7494.74+0.18</f>
        <v>1979263</v>
      </c>
      <c r="H117" s="38"/>
      <c r="I117" s="38"/>
    </row>
    <row r="118" spans="1:10" s="24" customFormat="1" ht="54">
      <c r="A118" s="20"/>
      <c r="B118" s="20"/>
      <c r="C118" s="33"/>
      <c r="D118" s="53"/>
      <c r="E118" s="63" t="s">
        <v>106</v>
      </c>
      <c r="F118" s="60">
        <f>1496810.5+4111.98+0.52</f>
        <v>1500923</v>
      </c>
      <c r="G118" s="38">
        <f>1496810.5+4111.98+0.52</f>
        <v>1500923</v>
      </c>
      <c r="H118" s="38"/>
      <c r="I118" s="38"/>
    </row>
    <row r="119" spans="1:10" s="24" customFormat="1" ht="54">
      <c r="A119" s="20"/>
      <c r="B119" s="20"/>
      <c r="C119" s="33"/>
      <c r="D119" s="53"/>
      <c r="E119" s="63" t="s">
        <v>107</v>
      </c>
      <c r="F119" s="60">
        <f>1496069.17+4111.98+0.85</f>
        <v>1500182</v>
      </c>
      <c r="G119" s="38">
        <f>1496069.17+4111.98+0.85</f>
        <v>1500182</v>
      </c>
      <c r="H119" s="38"/>
      <c r="I119" s="38"/>
    </row>
    <row r="120" spans="1:10" s="24" customFormat="1" ht="54">
      <c r="A120" s="20"/>
      <c r="B120" s="20"/>
      <c r="C120" s="33"/>
      <c r="D120" s="53"/>
      <c r="E120" s="63" t="s">
        <v>108</v>
      </c>
      <c r="F120" s="60">
        <f>1499053.98+4111.79+0.23</f>
        <v>1503166</v>
      </c>
      <c r="G120" s="38">
        <f>1499053.98+4111.79+0.23</f>
        <v>1503166</v>
      </c>
      <c r="H120" s="38"/>
      <c r="I120" s="38"/>
    </row>
    <row r="121" spans="1:10" s="24" customFormat="1" ht="54">
      <c r="A121" s="20"/>
      <c r="B121" s="20"/>
      <c r="C121" s="33"/>
      <c r="D121" s="53"/>
      <c r="E121" s="63" t="s">
        <v>109</v>
      </c>
      <c r="F121" s="60">
        <f>1444898.12+3747.36+0.52</f>
        <v>1448646.0000000002</v>
      </c>
      <c r="G121" s="38">
        <f>1444898.12+3747.36+0.52</f>
        <v>1448646.0000000002</v>
      </c>
      <c r="H121" s="38"/>
      <c r="I121" s="38"/>
    </row>
    <row r="122" spans="1:10" s="24" customFormat="1" ht="36">
      <c r="A122" s="20"/>
      <c r="B122" s="20"/>
      <c r="C122" s="33"/>
      <c r="D122" s="53"/>
      <c r="E122" s="63" t="s">
        <v>110</v>
      </c>
      <c r="F122" s="60">
        <v>1100020</v>
      </c>
      <c r="G122" s="38">
        <v>1100020</v>
      </c>
      <c r="H122" s="38"/>
      <c r="I122" s="38"/>
    </row>
    <row r="123" spans="1:10" s="24" customFormat="1" ht="54">
      <c r="A123" s="20"/>
      <c r="B123" s="20"/>
      <c r="C123" s="33"/>
      <c r="D123" s="53"/>
      <c r="E123" s="63" t="s">
        <v>111</v>
      </c>
      <c r="F123" s="60">
        <f>1449158.58+3747.36+0.06</f>
        <v>1452906.0000000002</v>
      </c>
      <c r="G123" s="38">
        <f>1449158.58+3747.36+0.06</f>
        <v>1452906.0000000002</v>
      </c>
      <c r="H123" s="38"/>
      <c r="I123" s="38"/>
      <c r="J123" s="73"/>
    </row>
    <row r="124" spans="1:10" s="24" customFormat="1" ht="54">
      <c r="A124" s="20" t="s">
        <v>249</v>
      </c>
      <c r="B124" s="20" t="s">
        <v>212</v>
      </c>
      <c r="C124" s="33" t="s">
        <v>84</v>
      </c>
      <c r="D124" s="53" t="s">
        <v>250</v>
      </c>
      <c r="E124" s="17" t="s">
        <v>10</v>
      </c>
      <c r="F124" s="60">
        <f>SUM(F125:F126)</f>
        <v>330000</v>
      </c>
      <c r="G124" s="38">
        <f t="shared" ref="G124:I124" si="12">SUM(G125:G126)</f>
        <v>0</v>
      </c>
      <c r="H124" s="38">
        <f t="shared" si="12"/>
        <v>0</v>
      </c>
      <c r="I124" s="38">
        <f t="shared" si="12"/>
        <v>330000</v>
      </c>
      <c r="J124" s="73"/>
    </row>
    <row r="125" spans="1:10" s="24" customFormat="1" ht="54">
      <c r="A125" s="20"/>
      <c r="B125" s="20"/>
      <c r="C125" s="33"/>
      <c r="D125" s="53"/>
      <c r="E125" s="27" t="s">
        <v>256</v>
      </c>
      <c r="F125" s="60">
        <v>155000</v>
      </c>
      <c r="G125" s="38"/>
      <c r="H125" s="38"/>
      <c r="I125" s="38">
        <v>155000</v>
      </c>
      <c r="J125" s="73"/>
    </row>
    <row r="126" spans="1:10" s="24" customFormat="1" ht="72">
      <c r="A126" s="20"/>
      <c r="B126" s="20"/>
      <c r="C126" s="33"/>
      <c r="D126" s="53"/>
      <c r="E126" s="27" t="s">
        <v>257</v>
      </c>
      <c r="F126" s="60">
        <v>175000</v>
      </c>
      <c r="G126" s="38"/>
      <c r="H126" s="38"/>
      <c r="I126" s="38">
        <v>175000</v>
      </c>
      <c r="J126" s="73"/>
    </row>
    <row r="127" spans="1:10" s="24" customFormat="1" ht="108">
      <c r="A127" s="44">
        <v>1516050</v>
      </c>
      <c r="B127" s="33" t="s">
        <v>112</v>
      </c>
      <c r="C127" s="33" t="s">
        <v>84</v>
      </c>
      <c r="D127" s="27" t="s">
        <v>113</v>
      </c>
      <c r="E127" s="17" t="s">
        <v>10</v>
      </c>
      <c r="F127" s="60">
        <f>F128</f>
        <v>1194873</v>
      </c>
      <c r="G127" s="38">
        <f>G128</f>
        <v>1194873</v>
      </c>
      <c r="H127" s="38"/>
      <c r="I127" s="38"/>
    </row>
    <row r="128" spans="1:10" s="24" customFormat="1" ht="72">
      <c r="A128" s="20"/>
      <c r="B128" s="20"/>
      <c r="C128" s="33"/>
      <c r="D128" s="53"/>
      <c r="E128" s="58" t="s">
        <v>114</v>
      </c>
      <c r="F128" s="60">
        <v>1194873</v>
      </c>
      <c r="G128" s="38">
        <v>1194873</v>
      </c>
      <c r="H128" s="38"/>
      <c r="I128" s="38"/>
    </row>
    <row r="129" spans="1:10" s="24" customFormat="1" ht="36">
      <c r="A129" s="20" t="s">
        <v>201</v>
      </c>
      <c r="B129" s="20" t="s">
        <v>202</v>
      </c>
      <c r="C129" s="33" t="s">
        <v>139</v>
      </c>
      <c r="D129" s="46" t="s">
        <v>203</v>
      </c>
      <c r="E129" s="17" t="s">
        <v>10</v>
      </c>
      <c r="F129" s="60">
        <f>SUM(F130:F136)</f>
        <v>13405250</v>
      </c>
      <c r="G129" s="38">
        <f>SUM(G130:G136)</f>
        <v>13405250</v>
      </c>
      <c r="H129" s="38">
        <f>SUM(H130:H136)</f>
        <v>0</v>
      </c>
      <c r="I129" s="38"/>
    </row>
    <row r="130" spans="1:10" s="24" customFormat="1" ht="54">
      <c r="A130" s="20"/>
      <c r="B130" s="20"/>
      <c r="C130" s="33"/>
      <c r="D130" s="53"/>
      <c r="E130" s="27" t="s">
        <v>204</v>
      </c>
      <c r="F130" s="60">
        <v>600000</v>
      </c>
      <c r="G130" s="38">
        <v>600000</v>
      </c>
      <c r="H130" s="38"/>
      <c r="I130" s="38"/>
    </row>
    <row r="131" spans="1:10" s="24" customFormat="1" ht="72">
      <c r="A131" s="20"/>
      <c r="B131" s="20"/>
      <c r="C131" s="33"/>
      <c r="D131" s="53"/>
      <c r="E131" s="27" t="s">
        <v>271</v>
      </c>
      <c r="F131" s="28">
        <v>4634170</v>
      </c>
      <c r="G131" s="38">
        <v>4634170</v>
      </c>
      <c r="H131" s="38"/>
      <c r="I131" s="38"/>
    </row>
    <row r="132" spans="1:10" s="24" customFormat="1" ht="54">
      <c r="A132" s="20"/>
      <c r="B132" s="20"/>
      <c r="C132" s="33"/>
      <c r="D132" s="53"/>
      <c r="E132" s="74" t="s">
        <v>209</v>
      </c>
      <c r="F132" s="28">
        <v>1392820</v>
      </c>
      <c r="G132" s="38">
        <v>1392820</v>
      </c>
      <c r="H132" s="38"/>
      <c r="I132" s="38"/>
    </row>
    <row r="133" spans="1:10" s="24" customFormat="1" ht="54">
      <c r="A133" s="20"/>
      <c r="B133" s="20"/>
      <c r="C133" s="33"/>
      <c r="D133" s="53"/>
      <c r="E133" s="74" t="s">
        <v>210</v>
      </c>
      <c r="F133" s="28">
        <v>3374260</v>
      </c>
      <c r="G133" s="38">
        <v>3374260</v>
      </c>
      <c r="H133" s="38"/>
      <c r="I133" s="38"/>
    </row>
    <row r="134" spans="1:10" s="24" customFormat="1" ht="72">
      <c r="A134" s="20"/>
      <c r="B134" s="20"/>
      <c r="C134" s="33"/>
      <c r="D134" s="53"/>
      <c r="E134" s="81" t="s">
        <v>255</v>
      </c>
      <c r="F134" s="28">
        <v>1492000</v>
      </c>
      <c r="G134" s="38">
        <v>1492000</v>
      </c>
      <c r="H134" s="38"/>
      <c r="I134" s="38"/>
    </row>
    <row r="135" spans="1:10" s="24" customFormat="1" ht="54">
      <c r="A135" s="20"/>
      <c r="B135" s="20"/>
      <c r="C135" s="33"/>
      <c r="D135" s="53"/>
      <c r="E135" s="81" t="s">
        <v>260</v>
      </c>
      <c r="F135" s="28">
        <v>622000</v>
      </c>
      <c r="G135" s="38">
        <v>622000</v>
      </c>
      <c r="H135" s="38"/>
      <c r="I135" s="38"/>
    </row>
    <row r="136" spans="1:10" s="24" customFormat="1" ht="54">
      <c r="A136" s="20"/>
      <c r="B136" s="20"/>
      <c r="C136" s="33"/>
      <c r="D136" s="53"/>
      <c r="E136" s="81" t="s">
        <v>261</v>
      </c>
      <c r="F136" s="28">
        <v>1290000</v>
      </c>
      <c r="G136" s="38">
        <v>1290000</v>
      </c>
      <c r="H136" s="38"/>
      <c r="I136" s="38"/>
    </row>
    <row r="137" spans="1:10" s="24" customFormat="1" ht="54">
      <c r="A137" s="44">
        <v>1517370</v>
      </c>
      <c r="B137" s="33" t="s">
        <v>115</v>
      </c>
      <c r="C137" s="33" t="s">
        <v>116</v>
      </c>
      <c r="D137" s="27" t="s">
        <v>117</v>
      </c>
      <c r="E137" s="17" t="s">
        <v>10</v>
      </c>
      <c r="F137" s="60">
        <f>SUM(F138:F140)</f>
        <v>27740698</v>
      </c>
      <c r="G137" s="38">
        <f>SUM(G138:G140)</f>
        <v>25740698</v>
      </c>
      <c r="H137" s="38">
        <f t="shared" ref="H137:I137" si="13">SUM(H138:H140)</f>
        <v>0</v>
      </c>
      <c r="I137" s="38">
        <f t="shared" si="13"/>
        <v>2000000</v>
      </c>
      <c r="J137" s="69"/>
    </row>
    <row r="138" spans="1:10" s="24" customFormat="1" ht="36">
      <c r="A138" s="20"/>
      <c r="B138" s="20"/>
      <c r="C138" s="33"/>
      <c r="D138" s="53"/>
      <c r="E138" s="63" t="s">
        <v>192</v>
      </c>
      <c r="F138" s="60">
        <f>7664771+2000000+17920251</f>
        <v>27585022</v>
      </c>
      <c r="G138" s="38">
        <f>7664771+17920251</f>
        <v>25585022</v>
      </c>
      <c r="H138" s="38"/>
      <c r="I138" s="38">
        <v>2000000</v>
      </c>
      <c r="J138" s="69"/>
    </row>
    <row r="139" spans="1:10" s="24" customFormat="1" ht="36">
      <c r="A139" s="20"/>
      <c r="B139" s="20"/>
      <c r="C139" s="33"/>
      <c r="D139" s="53"/>
      <c r="E139" s="63" t="s">
        <v>118</v>
      </c>
      <c r="F139" s="60">
        <v>37107</v>
      </c>
      <c r="G139" s="38">
        <v>37107</v>
      </c>
      <c r="H139" s="38"/>
      <c r="I139" s="38"/>
    </row>
    <row r="140" spans="1:10" s="24" customFormat="1" ht="54">
      <c r="A140" s="20"/>
      <c r="B140" s="20"/>
      <c r="C140" s="33"/>
      <c r="D140" s="53"/>
      <c r="E140" s="46" t="s">
        <v>119</v>
      </c>
      <c r="F140" s="60">
        <v>118569</v>
      </c>
      <c r="G140" s="38">
        <v>118569</v>
      </c>
      <c r="H140" s="38"/>
      <c r="I140" s="38"/>
    </row>
    <row r="141" spans="1:10" s="24" customFormat="1">
      <c r="A141" s="20" t="s">
        <v>120</v>
      </c>
      <c r="B141" s="20" t="s">
        <v>121</v>
      </c>
      <c r="C141" s="33" t="s">
        <v>122</v>
      </c>
      <c r="D141" s="27" t="s">
        <v>123</v>
      </c>
      <c r="E141" s="17" t="s">
        <v>10</v>
      </c>
      <c r="F141" s="60">
        <f>SUM(F142:F147)</f>
        <v>7720091</v>
      </c>
      <c r="G141" s="38">
        <f>SUM(G142:G147)</f>
        <v>7720091</v>
      </c>
      <c r="H141" s="38"/>
      <c r="I141" s="38"/>
    </row>
    <row r="142" spans="1:10" s="24" customFormat="1" ht="36">
      <c r="A142" s="20"/>
      <c r="B142" s="20"/>
      <c r="C142" s="33"/>
      <c r="D142" s="53"/>
      <c r="E142" s="27" t="s">
        <v>126</v>
      </c>
      <c r="F142" s="60">
        <v>15339</v>
      </c>
      <c r="G142" s="38">
        <v>15339</v>
      </c>
      <c r="H142" s="38"/>
      <c r="I142" s="38"/>
    </row>
    <row r="143" spans="1:10" s="24" customFormat="1" ht="36">
      <c r="A143" s="20"/>
      <c r="B143" s="20"/>
      <c r="C143" s="33"/>
      <c r="D143" s="53"/>
      <c r="E143" s="27" t="s">
        <v>127</v>
      </c>
      <c r="F143" s="60">
        <v>73574</v>
      </c>
      <c r="G143" s="38">
        <v>73574</v>
      </c>
      <c r="H143" s="38"/>
      <c r="I143" s="38"/>
    </row>
    <row r="144" spans="1:10" s="24" customFormat="1" ht="36">
      <c r="A144" s="20"/>
      <c r="B144" s="20"/>
      <c r="C144" s="33"/>
      <c r="D144" s="53"/>
      <c r="E144" s="27" t="s">
        <v>128</v>
      </c>
      <c r="F144" s="60">
        <v>14952</v>
      </c>
      <c r="G144" s="38">
        <v>14952</v>
      </c>
      <c r="H144" s="38"/>
      <c r="I144" s="38"/>
    </row>
    <row r="145" spans="1:13" s="24" customFormat="1" ht="36">
      <c r="A145" s="20"/>
      <c r="B145" s="20"/>
      <c r="C145" s="33"/>
      <c r="D145" s="53"/>
      <c r="E145" s="27" t="s">
        <v>129</v>
      </c>
      <c r="F145" s="60">
        <v>17357</v>
      </c>
      <c r="G145" s="38">
        <v>17357</v>
      </c>
      <c r="H145" s="38"/>
      <c r="I145" s="38"/>
    </row>
    <row r="146" spans="1:13" s="24" customFormat="1" ht="90">
      <c r="A146" s="20"/>
      <c r="B146" s="20"/>
      <c r="C146" s="33"/>
      <c r="D146" s="53"/>
      <c r="E146" s="63" t="s">
        <v>124</v>
      </c>
      <c r="F146" s="60">
        <v>4787741</v>
      </c>
      <c r="G146" s="38">
        <v>4787741</v>
      </c>
      <c r="H146" s="38"/>
      <c r="I146" s="38"/>
    </row>
    <row r="147" spans="1:13" s="24" customFormat="1" ht="72">
      <c r="A147" s="20"/>
      <c r="B147" s="20"/>
      <c r="C147" s="33"/>
      <c r="D147" s="53"/>
      <c r="E147" s="63" t="s">
        <v>125</v>
      </c>
      <c r="F147" s="60">
        <v>2811128</v>
      </c>
      <c r="G147" s="38">
        <v>2811128</v>
      </c>
      <c r="H147" s="38"/>
      <c r="I147" s="38"/>
    </row>
    <row r="148" spans="1:13" s="24" customFormat="1" ht="54">
      <c r="A148" s="20" t="s">
        <v>130</v>
      </c>
      <c r="B148" s="20" t="s">
        <v>63</v>
      </c>
      <c r="C148" s="33" t="s">
        <v>65</v>
      </c>
      <c r="D148" s="27" t="s">
        <v>64</v>
      </c>
      <c r="E148" s="17" t="s">
        <v>10</v>
      </c>
      <c r="F148" s="60">
        <f>SUM(F149:F151)</f>
        <v>12244778</v>
      </c>
      <c r="G148" s="38">
        <f t="shared" ref="G148:I148" si="14">SUM(G149:G151)</f>
        <v>11881878</v>
      </c>
      <c r="H148" s="38">
        <f t="shared" si="14"/>
        <v>362900</v>
      </c>
      <c r="I148" s="38">
        <f t="shared" si="14"/>
        <v>0</v>
      </c>
    </row>
    <row r="149" spans="1:13" s="24" customFormat="1" ht="108">
      <c r="A149" s="20"/>
      <c r="B149" s="20"/>
      <c r="C149" s="33"/>
      <c r="D149" s="53"/>
      <c r="E149" s="63" t="s">
        <v>131</v>
      </c>
      <c r="F149" s="28">
        <f>3707457-49000-40000</f>
        <v>3618457</v>
      </c>
      <c r="G149" s="38">
        <f>3707457-49000-40000</f>
        <v>3618457</v>
      </c>
      <c r="H149" s="38"/>
      <c r="I149" s="38"/>
    </row>
    <row r="150" spans="1:13" s="24" customFormat="1" ht="90">
      <c r="A150" s="20"/>
      <c r="B150" s="20"/>
      <c r="C150" s="33"/>
      <c r="D150" s="27"/>
      <c r="E150" s="63" t="s">
        <v>132</v>
      </c>
      <c r="F150" s="60">
        <v>1520477</v>
      </c>
      <c r="G150" s="38">
        <v>1520477</v>
      </c>
      <c r="H150" s="38"/>
      <c r="I150" s="38"/>
    </row>
    <row r="151" spans="1:13" s="24" customFormat="1" ht="90">
      <c r="A151" s="20"/>
      <c r="B151" s="20"/>
      <c r="C151" s="33"/>
      <c r="D151" s="27"/>
      <c r="E151" s="27" t="s">
        <v>133</v>
      </c>
      <c r="F151" s="60">
        <v>7105844</v>
      </c>
      <c r="G151" s="38">
        <f>2384785+4358159</f>
        <v>6742944</v>
      </c>
      <c r="H151" s="38">
        <v>362900</v>
      </c>
      <c r="I151" s="38"/>
    </row>
    <row r="152" spans="1:13" s="24" customFormat="1">
      <c r="A152" s="43" t="s">
        <v>27</v>
      </c>
      <c r="B152" s="20" t="s">
        <v>28</v>
      </c>
      <c r="C152" s="20" t="s">
        <v>28</v>
      </c>
      <c r="D152" s="95" t="s">
        <v>29</v>
      </c>
      <c r="E152" s="96"/>
      <c r="F152" s="22">
        <f>F153</f>
        <v>54702767</v>
      </c>
      <c r="G152" s="37">
        <f>G153</f>
        <v>54702767</v>
      </c>
      <c r="H152" s="39"/>
      <c r="I152" s="39"/>
    </row>
    <row r="153" spans="1:13" s="24" customFormat="1">
      <c r="A153" s="43" t="s">
        <v>30</v>
      </c>
      <c r="B153" s="20" t="s">
        <v>28</v>
      </c>
      <c r="C153" s="20" t="s">
        <v>28</v>
      </c>
      <c r="D153" s="95" t="s">
        <v>29</v>
      </c>
      <c r="E153" s="96"/>
      <c r="F153" s="22">
        <f>F154+F156</f>
        <v>54702767</v>
      </c>
      <c r="G153" s="37">
        <f>G154+G156</f>
        <v>54702767</v>
      </c>
      <c r="H153" s="39"/>
      <c r="I153" s="39"/>
      <c r="J153" s="5"/>
      <c r="K153" s="5"/>
      <c r="L153" s="5"/>
      <c r="M153" s="5"/>
    </row>
    <row r="154" spans="1:13" ht="36">
      <c r="A154" s="20" t="s">
        <v>154</v>
      </c>
      <c r="B154" s="44" t="s">
        <v>155</v>
      </c>
      <c r="C154" s="66" t="s">
        <v>33</v>
      </c>
      <c r="D154" s="46" t="s">
        <v>156</v>
      </c>
      <c r="E154" s="46" t="s">
        <v>35</v>
      </c>
      <c r="F154" s="28">
        <f>F155</f>
        <v>1800000</v>
      </c>
      <c r="G154" s="38">
        <f>G155</f>
        <v>1800000</v>
      </c>
      <c r="H154" s="38"/>
      <c r="I154" s="38"/>
      <c r="J154" s="24"/>
      <c r="K154" s="24"/>
      <c r="L154" s="24"/>
      <c r="M154" s="24"/>
    </row>
    <row r="155" spans="1:13" s="24" customFormat="1" ht="72">
      <c r="A155" s="26"/>
      <c r="B155" s="31"/>
      <c r="C155" s="70"/>
      <c r="D155" s="71"/>
      <c r="E155" s="47" t="s">
        <v>134</v>
      </c>
      <c r="F155" s="29">
        <v>1800000</v>
      </c>
      <c r="G155" s="39">
        <v>1800000</v>
      </c>
      <c r="H155" s="39"/>
      <c r="I155" s="39"/>
    </row>
    <row r="156" spans="1:13" s="24" customFormat="1" ht="72">
      <c r="A156" s="20" t="s">
        <v>31</v>
      </c>
      <c r="B156" s="44" t="s">
        <v>32</v>
      </c>
      <c r="C156" s="45" t="s">
        <v>33</v>
      </c>
      <c r="D156" s="46" t="s">
        <v>34</v>
      </c>
      <c r="E156" s="46" t="s">
        <v>35</v>
      </c>
      <c r="F156" s="28">
        <f>F158+F159+F160+F161</f>
        <v>52902767</v>
      </c>
      <c r="G156" s="38">
        <f>G158+G159+G160+G161</f>
        <v>52902767</v>
      </c>
      <c r="H156" s="39"/>
      <c r="I156" s="39"/>
    </row>
    <row r="157" spans="1:13" s="24" customFormat="1">
      <c r="A157" s="20"/>
      <c r="B157" s="44"/>
      <c r="C157" s="45"/>
      <c r="D157" s="46"/>
      <c r="E157" s="46" t="s">
        <v>36</v>
      </c>
      <c r="F157" s="29"/>
      <c r="G157" s="39"/>
      <c r="H157" s="39"/>
      <c r="I157" s="39"/>
    </row>
    <row r="158" spans="1:13" s="24" customFormat="1" ht="108">
      <c r="A158" s="26"/>
      <c r="B158" s="26"/>
      <c r="C158" s="31"/>
      <c r="D158" s="30"/>
      <c r="E158" s="47" t="s">
        <v>37</v>
      </c>
      <c r="F158" s="29">
        <f>1300000+6800000+1902000+4750000+1943963+2204400+5202404+4100000+6000000</f>
        <v>34202767</v>
      </c>
      <c r="G158" s="39">
        <f>1300000+6800000+1902000+4750000+1943963+2204400+5202404+4100000+6000000</f>
        <v>34202767</v>
      </c>
      <c r="H158" s="39"/>
      <c r="I158" s="39"/>
    </row>
    <row r="159" spans="1:13" s="24" customFormat="1" ht="72">
      <c r="A159" s="26"/>
      <c r="B159" s="26"/>
      <c r="C159" s="31"/>
      <c r="D159" s="30"/>
      <c r="E159" s="47" t="s">
        <v>134</v>
      </c>
      <c r="F159" s="29">
        <f>5000000+3200000+8000000</f>
        <v>16200000</v>
      </c>
      <c r="G159" s="39">
        <f>5000000+3200000+8000000</f>
        <v>16200000</v>
      </c>
      <c r="H159" s="39"/>
      <c r="I159" s="39"/>
    </row>
    <row r="160" spans="1:13" s="24" customFormat="1" ht="54">
      <c r="A160" s="26"/>
      <c r="B160" s="26"/>
      <c r="C160" s="31"/>
      <c r="D160" s="30"/>
      <c r="E160" s="47" t="s">
        <v>135</v>
      </c>
      <c r="F160" s="29">
        <v>1550000</v>
      </c>
      <c r="G160" s="39">
        <v>1550000</v>
      </c>
      <c r="H160" s="39"/>
      <c r="I160" s="39"/>
    </row>
    <row r="161" spans="1:13" s="24" customFormat="1" ht="54">
      <c r="A161" s="26"/>
      <c r="B161" s="26"/>
      <c r="C161" s="31"/>
      <c r="D161" s="30"/>
      <c r="E161" s="47" t="s">
        <v>147</v>
      </c>
      <c r="F161" s="29">
        <v>950000</v>
      </c>
      <c r="G161" s="39">
        <v>950000</v>
      </c>
      <c r="H161" s="39"/>
      <c r="I161" s="39"/>
      <c r="J161" s="5"/>
      <c r="K161" s="5"/>
      <c r="L161" s="5"/>
      <c r="M161" s="5"/>
    </row>
    <row r="162" spans="1:13" ht="21.6" customHeight="1">
      <c r="A162" s="25"/>
      <c r="B162" s="18"/>
      <c r="C162" s="18"/>
      <c r="D162" s="2"/>
      <c r="E162" s="13" t="s">
        <v>0</v>
      </c>
      <c r="F162" s="32">
        <f>F15+F36+F61+F65+F68+F108+F152</f>
        <v>196900044.36000001</v>
      </c>
      <c r="G162" s="80">
        <f>G15+G36+G61+G65+G68+G108+G152</f>
        <v>191738144.36000001</v>
      </c>
      <c r="H162" s="80">
        <f>H15+H36+H61+H65+H68+H108+H152</f>
        <v>362900</v>
      </c>
      <c r="I162" s="80">
        <f>I15+I36+I61+I65+I68+I108+I152</f>
        <v>4799000</v>
      </c>
      <c r="J162" s="21"/>
      <c r="K162" s="21"/>
      <c r="L162" s="21"/>
      <c r="M162" s="21"/>
    </row>
    <row r="163" spans="1:13" s="21" customFormat="1">
      <c r="A163" s="5"/>
      <c r="B163" s="4"/>
      <c r="C163" s="4"/>
      <c r="D163" s="5"/>
      <c r="E163" s="14"/>
      <c r="F163" s="15"/>
      <c r="G163" s="40"/>
      <c r="H163" s="40"/>
      <c r="I163" s="40"/>
      <c r="J163" s="5"/>
      <c r="K163" s="5"/>
      <c r="L163" s="5"/>
      <c r="M163" s="5"/>
    </row>
    <row r="164" spans="1:13">
      <c r="A164" s="23"/>
      <c r="B164" s="21" t="s">
        <v>20</v>
      </c>
      <c r="C164" s="21"/>
      <c r="D164" s="21"/>
      <c r="E164" s="21"/>
      <c r="F164" s="21"/>
    </row>
    <row r="165" spans="1:13">
      <c r="F165" s="1"/>
      <c r="G165" s="41"/>
      <c r="H165" s="41"/>
      <c r="I165" s="41"/>
    </row>
    <row r="166" spans="1:13">
      <c r="E166" s="72" t="s">
        <v>205</v>
      </c>
      <c r="F166" s="64">
        <v>157317902</v>
      </c>
      <c r="G166" s="41">
        <v>130369506</v>
      </c>
      <c r="H166" s="34">
        <v>456954</v>
      </c>
      <c r="I166" s="41">
        <v>26491442</v>
      </c>
    </row>
    <row r="167" spans="1:13">
      <c r="E167" s="72" t="s">
        <v>206</v>
      </c>
      <c r="F167" s="1">
        <f>F162+F166</f>
        <v>354217946.36000001</v>
      </c>
      <c r="G167" s="41">
        <f t="shared" ref="G167:H167" si="15">G162+G166</f>
        <v>322107650.36000001</v>
      </c>
      <c r="H167" s="41">
        <f t="shared" si="15"/>
        <v>819854</v>
      </c>
      <c r="I167" s="41">
        <f>I162+I166</f>
        <v>31290442</v>
      </c>
    </row>
    <row r="169" spans="1:13">
      <c r="F169" s="1">
        <f>[1]Аркуш1!$K$214</f>
        <v>354217946.36000001</v>
      </c>
      <c r="G169" s="41">
        <f>'[2]2024'!$E$22</f>
        <v>322107650.36000001</v>
      </c>
      <c r="I169" s="41">
        <v>31290442</v>
      </c>
    </row>
    <row r="170" spans="1:13">
      <c r="F170" s="1">
        <f>F167-F169</f>
        <v>0</v>
      </c>
      <c r="G170" s="41">
        <f>G167-G169</f>
        <v>0</v>
      </c>
      <c r="I170" s="41">
        <f>I167-I169</f>
        <v>0</v>
      </c>
    </row>
  </sheetData>
  <mergeCells count="27">
    <mergeCell ref="E3:F3"/>
    <mergeCell ref="D69:E69"/>
    <mergeCell ref="D108:E108"/>
    <mergeCell ref="D109:E109"/>
    <mergeCell ref="D152:E152"/>
    <mergeCell ref="D153:E153"/>
    <mergeCell ref="A8:B8"/>
    <mergeCell ref="A9:B9"/>
    <mergeCell ref="A10:I10"/>
    <mergeCell ref="A12:A13"/>
    <mergeCell ref="B12:B13"/>
    <mergeCell ref="C12:C13"/>
    <mergeCell ref="D12:D13"/>
    <mergeCell ref="E12:E13"/>
    <mergeCell ref="F12:F13"/>
    <mergeCell ref="G12:I12"/>
    <mergeCell ref="D36:E36"/>
    <mergeCell ref="D37:E37"/>
    <mergeCell ref="D68:E68"/>
    <mergeCell ref="D15:E15"/>
    <mergeCell ref="D16:E16"/>
    <mergeCell ref="D61:E61"/>
    <mergeCell ref="D62:E62"/>
    <mergeCell ref="D63:E63"/>
    <mergeCell ref="D64:E64"/>
    <mergeCell ref="D65:E65"/>
    <mergeCell ref="D66:E66"/>
  </mergeCells>
  <pageMargins left="0.19685039370078741" right="0.19685039370078741" top="0.59055118110236227" bottom="0.59055118110236227" header="0" footer="0"/>
  <pageSetup paperSize="9" scale="58" fitToHeight="9" orientation="portrait" r:id="rId1"/>
  <headerFooter differentFirst="1">
    <oddHeader>&amp;C&amp;P</oddHeader>
  </headerFooter>
  <colBreaks count="1" manualBreakCount="1">
    <brk id="6" max="10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2024</vt:lpstr>
      <vt:lpstr>'2024'!Заголовки_для_друку</vt:lpstr>
      <vt:lpstr>'2024'!Область_друку</vt:lpstr>
    </vt:vector>
  </TitlesOfParts>
  <Company>УКХиЭ</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dc:creator>
  <cp:lastModifiedBy>Admin</cp:lastModifiedBy>
  <cp:lastPrinted>2024-09-23T06:54:54Z</cp:lastPrinted>
  <dcterms:created xsi:type="dcterms:W3CDTF">2005-08-15T04:40:30Z</dcterms:created>
  <dcterms:modified xsi:type="dcterms:W3CDTF">2024-09-30T07:07:14Z</dcterms:modified>
</cp:coreProperties>
</file>