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User\Desktop\ВИКОНКОМ ЖОВТЕНЬ  18.10.2024\356\"/>
    </mc:Choice>
  </mc:AlternateContent>
  <xr:revisionPtr revIDLastSave="0" documentId="13_ncr:1_{069439A2-E567-40C6-9A5B-F084408DAF85}" xr6:coauthVersionLast="47" xr6:coauthVersionMax="47" xr10:uidLastSave="{00000000-0000-0000-0000-000000000000}"/>
  <bookViews>
    <workbookView xWindow="-120" yWindow="-120" windowWidth="29040" windowHeight="15840" xr2:uid="{ECA16061-9F44-4D85-98F0-2CB5EC2E3969}"/>
  </bookViews>
  <sheets>
    <sheet name="D1_2024-2025" sheetId="2" r:id="rId1"/>
    <sheet name="D2_2024-2025" sheetId="3" r:id="rId2"/>
    <sheet name="D3_2024-2025" sheetId="4" r:id="rId3"/>
    <sheet name="D4_2024-2025" sheetId="5" r:id="rId4"/>
    <sheet name="D5_2024-2025" sheetId="6" r:id="rId5"/>
    <sheet name="D6_2024-2025" sheetId="8" r:id="rId6"/>
    <sheet name="D7_2024-2025" sheetId="7" r:id="rId7"/>
    <sheet name="Аркуш1" sheetId="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_gvp14">[1]рік!#REF!</definedName>
    <definedName name="__gvp2">[1]рік!#REF!</definedName>
    <definedName name="__xlnm.Print_Area">#REF!</definedName>
    <definedName name="__xlnm.Print_Titles">(#REF!,#REF!)</definedName>
    <definedName name="_gvp14">[2]рік!#REF!</definedName>
    <definedName name="_gvp2">[2]рік!#REF!</definedName>
    <definedName name="_wrn2" localSheetId="1" hidden="1">{#N/A,#N/A,FALSE,"9PS0"}</definedName>
    <definedName name="_wrn2" localSheetId="2" hidden="1">{#N/A,#N/A,FALSE,"9PS0"}</definedName>
    <definedName name="_wrn2" localSheetId="3" hidden="1">{#N/A,#N/A,FALSE,"9PS0"}</definedName>
    <definedName name="_wrn2" localSheetId="4" hidden="1">{#N/A,#N/A,FALSE,"9PS0"}</definedName>
    <definedName name="_wrn2" localSheetId="5" hidden="1">{#N/A,#N/A,FALSE,"9PS0"}</definedName>
    <definedName name="_wrn2" localSheetId="6" hidden="1">{#N/A,#N/A,FALSE,"9PS0"}</definedName>
    <definedName name="_wrn2" hidden="1">{#N/A,#N/A,FALSE,"9PS0"}</definedName>
    <definedName name="A1048999">#REF!</definedName>
    <definedName name="A1049000">#REF!</definedName>
    <definedName name="A1049999">#REF!</definedName>
    <definedName name="A1050000">#REF!</definedName>
    <definedName name="A1060000">#REF!</definedName>
    <definedName name="A1999999">#REF!</definedName>
    <definedName name="A2000021">#REF!</definedName>
    <definedName name="A6000000">#REF!</definedName>
    <definedName name="aaa" localSheetId="1" hidden="1">{#N/A,#N/A,FALSE,"9PS0"}</definedName>
    <definedName name="aaa" localSheetId="2" hidden="1">{#N/A,#N/A,FALSE,"9PS0"}</definedName>
    <definedName name="aaa" localSheetId="3" hidden="1">{#N/A,#N/A,FALSE,"9PS0"}</definedName>
    <definedName name="aaa" localSheetId="4" hidden="1">{#N/A,#N/A,FALSE,"9PS0"}</definedName>
    <definedName name="aaa" localSheetId="5" hidden="1">{#N/A,#N/A,FALSE,"9PS0"}</definedName>
    <definedName name="aaa" localSheetId="6" hidden="1">{#N/A,#N/A,FALSE,"9PS0"}</definedName>
    <definedName name="aaa" hidden="1">{#N/A,#N/A,FALSE,"9PS0"}</definedName>
    <definedName name="ab" localSheetId="1" hidden="1">{#N/A,#N/A,FALSE,"9PS0"}</definedName>
    <definedName name="ab" localSheetId="2" hidden="1">{#N/A,#N/A,FALSE,"9PS0"}</definedName>
    <definedName name="ab" localSheetId="3" hidden="1">{#N/A,#N/A,FALSE,"9PS0"}</definedName>
    <definedName name="ab" localSheetId="4" hidden="1">{#N/A,#N/A,FALSE,"9PS0"}</definedName>
    <definedName name="ab" localSheetId="5" hidden="1">{#N/A,#N/A,FALSE,"9PS0"}</definedName>
    <definedName name="ab" localSheetId="6" hidden="1">{#N/A,#N/A,FALSE,"9PS0"}</definedName>
    <definedName name="ab" hidden="1">{#N/A,#N/A,FALSE,"9PS0"}</definedName>
    <definedName name="AccessDatabase" hidden="1">"C:\WINDOWS\Рабочий стол\Робота Лутчина\Ltke2new\Ltke22.mdb"</definedName>
    <definedName name="adhdfharh">#REF!</definedName>
    <definedName name="bbb" localSheetId="1" hidden="1">{#N/A,#N/A,FALSE,"9PS0"}</definedName>
    <definedName name="bbb" localSheetId="2" hidden="1">{#N/A,#N/A,FALSE,"9PS0"}</definedName>
    <definedName name="bbb" localSheetId="3" hidden="1">{#N/A,#N/A,FALSE,"9PS0"}</definedName>
    <definedName name="bbb" localSheetId="4" hidden="1">{#N/A,#N/A,FALSE,"9PS0"}</definedName>
    <definedName name="bbb" localSheetId="5" hidden="1">{#N/A,#N/A,FALSE,"9PS0"}</definedName>
    <definedName name="bbb" localSheetId="6" hidden="1">{#N/A,#N/A,FALSE,"9PS0"}</definedName>
    <definedName name="bbb" hidden="1">{#N/A,#N/A,FALSE,"9PS0"}</definedName>
    <definedName name="Button_21">"Ltke22_LTKE1_0798__3__Таблица"</definedName>
    <definedName name="chel20">[2]рік!#REF!</definedName>
    <definedName name="DataLevels">[3]Ini!$C$47:$C$49</definedName>
    <definedName name="dtjuwr6wu">#REF!</definedName>
    <definedName name="Excel_BuiltIn_Print_Area_1">#REF!</definedName>
    <definedName name="Excel_BuiltIn_Print_Area_3">#REF!</definedName>
    <definedName name="Excel_BuiltIn_Print_Area_9">#REF!</definedName>
    <definedName name="f" hidden="1">'[4]3 утв.'!$F$1:$H$65536,'[4]3 утв.'!$P$1:$AQ$65536</definedName>
    <definedName name="fdf">#REF!</definedName>
    <definedName name="fsdgfag">#REF!</definedName>
    <definedName name="Id_TypeList">'[5]Типи данних філії'!#REF!</definedName>
    <definedName name="koef_e_T5">[6]KOEF!$C$2</definedName>
    <definedName name="koef_e_T6">[6]KOEF!$D$2</definedName>
    <definedName name="koefE_1.1.1.">#REF!</definedName>
    <definedName name="koefE_1.1.2.">#REF!</definedName>
    <definedName name="koefT_1.2.">#REF!</definedName>
    <definedName name="kot" localSheetId="1" hidden="1">{#N/A,#N/A,FALSE,"9PS0"}</definedName>
    <definedName name="kot" localSheetId="2" hidden="1">{#N/A,#N/A,FALSE,"9PS0"}</definedName>
    <definedName name="kot" localSheetId="3" hidden="1">{#N/A,#N/A,FALSE,"9PS0"}</definedName>
    <definedName name="kot" localSheetId="4" hidden="1">{#N/A,#N/A,FALSE,"9PS0"}</definedName>
    <definedName name="kot" localSheetId="5" hidden="1">{#N/A,#N/A,FALSE,"9PS0"}</definedName>
    <definedName name="kot" localSheetId="6" hidden="1">{#N/A,#N/A,FALSE,"9PS0"}</definedName>
    <definedName name="kot" hidden="1">{#N/A,#N/A,FALSE,"9PS0"}</definedName>
    <definedName name="l">[7]Ф2!$F$4</definedName>
    <definedName name="LastDataLev">[3]Ini!$C$46</definedName>
    <definedName name="LastDtLev">[3]Ini!$C$38</definedName>
    <definedName name="LastItem">[8]Лист1!$A$1</definedName>
    <definedName name="LevNames">[3]Ini!$C$40:$C$44</definedName>
    <definedName name="Ltke22_LTKE1_0798__3__Таблица">#REF!</definedName>
    <definedName name="QКТМ">[2]рік!#REF!</definedName>
    <definedName name="QКТМ1">[2]рік!#REF!</definedName>
    <definedName name="Qрозрах">[2]рік!#REF!</definedName>
    <definedName name="ReportsList">#REF!</definedName>
    <definedName name="s" localSheetId="1" hidden="1">{#N/A,#N/A,FALSE,"9PS0"}</definedName>
    <definedName name="s" localSheetId="2" hidden="1">{#N/A,#N/A,FALSE,"9PS0"}</definedName>
    <definedName name="s" localSheetId="3" hidden="1">{#N/A,#N/A,FALSE,"9PS0"}</definedName>
    <definedName name="s" localSheetId="4" hidden="1">{#N/A,#N/A,FALSE,"9PS0"}</definedName>
    <definedName name="s" localSheetId="5" hidden="1">{#N/A,#N/A,FALSE,"9PS0"}</definedName>
    <definedName name="s" localSheetId="6" hidden="1">{#N/A,#N/A,FALSE,"9PS0"}</definedName>
    <definedName name="s" hidden="1">{#N/A,#N/A,FALSE,"9PS0"}</definedName>
    <definedName name="ShowFil">[8]!ShowFil</definedName>
    <definedName name="Skk">[9]рік!#REF!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#REF!</definedName>
    <definedName name="stroka">'[10]tar ee 99'!$CT$95:$CT$110</definedName>
    <definedName name="SZFHDFHA">'[11]Вхідні дані'!#REF!</definedName>
    <definedName name="t" localSheetId="1" hidden="1">{#N/A,#N/A,FALSE,"9PS0"}</definedName>
    <definedName name="t" localSheetId="2" hidden="1">{#N/A,#N/A,FALSE,"9PS0"}</definedName>
    <definedName name="t" localSheetId="3" hidden="1">{#N/A,#N/A,FALSE,"9PS0"}</definedName>
    <definedName name="t" localSheetId="4" hidden="1">{#N/A,#N/A,FALSE,"9PS0"}</definedName>
    <definedName name="t" localSheetId="5" hidden="1">{#N/A,#N/A,FALSE,"9PS0"}</definedName>
    <definedName name="t" localSheetId="6" hidden="1">{#N/A,#N/A,FALSE,"9PS0"}</definedName>
    <definedName name="t" hidden="1">{#N/A,#N/A,FALSE,"9PS0"}</definedName>
    <definedName name="tgfaf">#REF!</definedName>
    <definedName name="ver" localSheetId="1" hidden="1">{#N/A,#N/A,FALSE,"9PS0"}</definedName>
    <definedName name="ver" localSheetId="2" hidden="1">{#N/A,#N/A,FALSE,"9PS0"}</definedName>
    <definedName name="ver" localSheetId="3" hidden="1">{#N/A,#N/A,FALSE,"9PS0"}</definedName>
    <definedName name="ver" localSheetId="4" hidden="1">{#N/A,#N/A,FALSE,"9PS0"}</definedName>
    <definedName name="ver" localSheetId="5" hidden="1">{#N/A,#N/A,FALSE,"9PS0"}</definedName>
    <definedName name="ver" localSheetId="6" hidden="1">{#N/A,#N/A,FALSE,"9PS0"}</definedName>
    <definedName name="ver" hidden="1">{#N/A,#N/A,FALSE,"9PS0"}</definedName>
    <definedName name="voda100">[2]рік!#REF!</definedName>
    <definedName name="wrn.r1." localSheetId="1" hidden="1">{#N/A,#N/A,FALSE,"9PS0"}</definedName>
    <definedName name="wrn.r1." localSheetId="2" hidden="1">{#N/A,#N/A,FALSE,"9PS0"}</definedName>
    <definedName name="wrn.r1." localSheetId="3" hidden="1">{#N/A,#N/A,FALSE,"9PS0"}</definedName>
    <definedName name="wrn.r1." localSheetId="4" hidden="1">{#N/A,#N/A,FALSE,"9PS0"}</definedName>
    <definedName name="wrn.r1." localSheetId="5" hidden="1">{#N/A,#N/A,FALSE,"9PS0"}</definedName>
    <definedName name="wrn.r1." localSheetId="6" hidden="1">{#N/A,#N/A,FALSE,"9PS0"}</definedName>
    <definedName name="wrn.r1." hidden="1">{#N/A,#N/A,FALSE,"9PS0"}</definedName>
    <definedName name="xff1">#REF!</definedName>
    <definedName name="xgg">#REF!</definedName>
    <definedName name="xgg1">#REF!</definedName>
    <definedName name="xxx1">#REF!</definedName>
    <definedName name="Year">#REF!</definedName>
    <definedName name="Z_2B9BA360_C094_11D4_BCAF_00C026C07CB6_.wvu.Cols" hidden="1">'[12]0'!$C$1:$L$65536,'[12]0'!$P$1:$AI$65536</definedName>
    <definedName name="Z_2B9BA361_C094_11D4_BCAF_00C026C07CB6_.wvu.Cols" hidden="1">'[12]1'!$D$1:$F$65536,'[12]1'!$L$1:$AQ$65536</definedName>
    <definedName name="Z_2B9BA362_C094_11D4_BCAF_00C026C07CB6_.wvu.Cols" hidden="1">'[12]1 кв'!$C$1:$E$65536,'[12]1 кв'!$N$1:$AX$65536</definedName>
    <definedName name="Z_2B9BA363_C094_11D4_BCAF_00C026C07CB6_.wvu.Cols" hidden="1">'[12]10'!$F$1:$H$65536,'[12]10'!$P$1:$AR$65536</definedName>
    <definedName name="Z_2B9BA364_C094_11D4_BCAF_00C026C07CB6_.wvu.Cols" hidden="1">'[12]10 міс.'!$C$1:$E$65536,'[12]10 міс.'!$N$1:$AX$65536</definedName>
    <definedName name="Z_2B9BA365_C094_11D4_BCAF_00C026C07CB6_.wvu.Cols" hidden="1">'[12]11'!$F$1:$H$65536,'[12]11'!$P$1:$AR$65536</definedName>
    <definedName name="Z_2B9BA366_C094_11D4_BCAF_00C026C07CB6_.wvu.Cols" hidden="1">'[12]11 міс.'!$C$1:$E$65536,'[12]11 міс.'!$N$1:$AX$65536</definedName>
    <definedName name="Z_2B9BA367_C094_11D4_BCAF_00C026C07CB6_.wvu.Cols" hidden="1">'[12]12'!$F$1:$H$65536,'[12]12'!$P$1:$AR$65536</definedName>
    <definedName name="Z_2B9BA368_C094_11D4_BCAF_00C026C07CB6_.wvu.Cols" hidden="1">'[12]12 міс.'!$C$1:$E$65536,'[12]12 міс.'!$N$1:$AX$65536</definedName>
    <definedName name="Z_2B9BA369_C094_11D4_BCAF_00C026C07CB6_.wvu.Cols" hidden="1">'[12]1998'!$C$1:$E$65536,'[12]1998'!$I$1:$AC$65536</definedName>
    <definedName name="Z_2B9BA36A_C094_11D4_BCAF_00C026C07CB6_.wvu.Cols" hidden="1">'[12]1півр'!$C$1:$E$65536,'[12]1півр'!$N$1:$AX$65536</definedName>
    <definedName name="Z_2B9BA36B_C094_11D4_BCAF_00C026C07CB6_.wvu.Cols" hidden="1">'[12]2'!$F$1:$H$65536,'[12]2'!$P$1:$AQ$65536</definedName>
    <definedName name="Z_2B9BA36C_C094_11D4_BCAF_00C026C07CB6_.wvu.Cols" hidden="1">'[12]2 кв'!$C$1:$E$65536,'[12]2 кв'!$M$1:$AW$65536</definedName>
    <definedName name="Z_2B9BA36D_C094_11D4_BCAF_00C026C07CB6_.wvu.Cols" hidden="1">'[12]2 утв'!$F$1:$H$65536,'[12]2 утв'!$P$1:$AM$65536</definedName>
    <definedName name="Z_2B9BA36E_C094_11D4_BCAF_00C026C07CB6_.wvu.Cols" hidden="1">'[12]3 не сокр.'!$F$1:$H$65536,'[12]3 не сокр.'!$P$1:$AQ$65536</definedName>
    <definedName name="Z_2B9BA36F_C094_11D4_BCAF_00C026C07CB6_.wvu.Cols" hidden="1">'[12]3 тар.'!$C$1:$E$65536,'[12]3 тар.'!$I$1:$AO$65536</definedName>
    <definedName name="Z_2B9BA370_C094_11D4_BCAF_00C026C07CB6_.wvu.Cols" hidden="1">'[12]3 утв.'!$F$1:$H$65536,'[12]3 утв.'!$P$1:$AQ$65536</definedName>
    <definedName name="Z_2B9BA371_C094_11D4_BCAF_00C026C07CB6_.wvu.Cols" hidden="1">'[12]3кв'!$C$1:$E$65536,'[12]3кв'!$N$1:$AX$65536</definedName>
    <definedName name="Z_2B9BA372_C094_11D4_BCAF_00C026C07CB6_.wvu.Cols" hidden="1">'[12]3кв '!$C$1:$E$65536,'[12]3кв '!$I$1:$AA$65536</definedName>
    <definedName name="Z_2B9BA373_C094_11D4_BCAF_00C026C07CB6_.wvu.Cols" hidden="1">'[12]4 утв'!$F$1:$H$65536,'[12]4 утв'!$P$1:$AR$65536</definedName>
    <definedName name="Z_2B9BA374_C094_11D4_BCAF_00C026C07CB6_.wvu.Cols" hidden="1">'[12]5'!$F$1:$H$65536,'[12]5'!$P$1:$AR$65536</definedName>
    <definedName name="Z_2B9BA375_C094_11D4_BCAF_00C026C07CB6_.wvu.Cols" hidden="1">'[12]6'!$F$1:$H$65536,'[12]6'!$P$1:$AR$65536</definedName>
    <definedName name="Z_2B9BA376_C094_11D4_BCAF_00C026C07CB6_.wvu.Cols" hidden="1">'[12]7'!$F$1:$H$65536,'[12]7'!$P$1:$AR$65536</definedName>
    <definedName name="Z_2B9BA377_C094_11D4_BCAF_00C026C07CB6_.wvu.Cols" hidden="1">'[12]7 міс'!$C$1:$E$65536,'[12]7 міс'!$N$1:$AX$65536</definedName>
    <definedName name="Z_2B9BA378_C094_11D4_BCAF_00C026C07CB6_.wvu.Cols" hidden="1">'[12]8'!$F$1:$H$65536,'[12]8'!$P$1:$AR$65536</definedName>
    <definedName name="Z_2B9BA379_C094_11D4_BCAF_00C026C07CB6_.wvu.Cols" hidden="1">'[12]8 міс.'!$C$1:$E$65536,'[12]8 міс.'!$N$1:$AX$65536</definedName>
    <definedName name="Z_2B9BA37A_C094_11D4_BCAF_00C026C07CB6_.wvu.Cols" hidden="1">'[12]812'!$F$1:$H$65536,'[12]812'!$P$1:$AM$65536</definedName>
    <definedName name="Z_2B9BA37B_C094_11D4_BCAF_00C026C07CB6_.wvu.Cols" hidden="1">'[12]812 (2)'!$F$1:$H$65536,'[12]812 (2)'!$P$1:$AL$65536</definedName>
    <definedName name="Z_2B9BA37C_C094_11D4_BCAF_00C026C07CB6_.wvu.Cols" hidden="1">'[12]9'!$F$1:$H$65536,'[12]9'!$P$1:$AP$65536</definedName>
    <definedName name="Z_2B9BA37D_C094_11D4_BCAF_00C026C07CB6_.wvu.Cols" hidden="1">'[12]9 (2)'!$C$1:$E$65536,'[12]9 (2)'!$I$1:$AF$65536</definedName>
    <definedName name="Z_2B9BA37E_C094_11D4_BCAF_00C026C07CB6_.wvu.Cols" hidden="1">'[12]9 міс.'!$C$1:$E$65536,'[12]9 міс.'!$N$1:$AX$65536</definedName>
    <definedName name="Z_F5654560_D292_11D4_BCAF_00C026C07CB6_.wvu.Cols" hidden="1">'[12]0'!$C$1:$L$65536,'[12]0'!$P$1:$AI$65536</definedName>
    <definedName name="Z_F5654561_D292_11D4_BCAF_00C026C07CB6_.wvu.Cols" hidden="1">'[12]1'!$D$1:$F$65536,'[12]1'!$L$1:$AQ$65536</definedName>
    <definedName name="Z_F5654562_D292_11D4_BCAF_00C026C07CB6_.wvu.Cols" hidden="1">'[12]1 кв'!$C$1:$E$65536,'[12]1 кв'!$N$1:$AX$65536</definedName>
    <definedName name="Z_F5654563_D292_11D4_BCAF_00C026C07CB6_.wvu.Cols" hidden="1">'[12]10'!$F$1:$H$65536,'[12]10'!$P$1:$AR$65536</definedName>
    <definedName name="Z_F5654564_D292_11D4_BCAF_00C026C07CB6_.wvu.Cols" hidden="1">'[12]10 міс.'!$C$1:$E$65536,'[12]10 міс.'!$N$1:$AX$65536</definedName>
    <definedName name="Z_F5654565_D292_11D4_BCAF_00C026C07CB6_.wvu.Cols" hidden="1">'[12]11'!$F$1:$H$65536,'[12]11'!$P$1:$AR$65536</definedName>
    <definedName name="Z_F5654566_D292_11D4_BCAF_00C026C07CB6_.wvu.Cols" hidden="1">'[12]11 міс.'!$C$1:$E$65536,'[12]11 міс.'!$N$1:$AX$65536</definedName>
    <definedName name="Z_F5654567_D292_11D4_BCAF_00C026C07CB6_.wvu.Cols" hidden="1">'[12]12'!$F$1:$H$65536,'[12]12'!$P$1:$AR$65536</definedName>
    <definedName name="Z_F5654568_D292_11D4_BCAF_00C026C07CB6_.wvu.Cols" hidden="1">'[12]12 міс.'!$C$1:$E$65536,'[12]12 міс.'!$N$1:$AX$65536</definedName>
    <definedName name="Z_F5654569_D292_11D4_BCAF_00C026C07CB6_.wvu.Cols" hidden="1">'[12]1998'!$C$1:$E$65536,'[12]1998'!$I$1:$AC$65536</definedName>
    <definedName name="Z_F565456A_D292_11D4_BCAF_00C026C07CB6_.wvu.Cols" hidden="1">'[12]1півр'!$C$1:$E$65536,'[12]1півр'!$N$1:$AX$65536</definedName>
    <definedName name="Z_F565456B_D292_11D4_BCAF_00C026C07CB6_.wvu.Cols" hidden="1">'[12]2'!$F$1:$H$65536,'[12]2'!$P$1:$AQ$65536</definedName>
    <definedName name="Z_F565456C_D292_11D4_BCAF_00C026C07CB6_.wvu.Cols" hidden="1">'[12]2 кв'!$C$1:$E$65536,'[12]2 кв'!$M$1:$AW$65536</definedName>
    <definedName name="Z_F565456D_D292_11D4_BCAF_00C026C07CB6_.wvu.Cols" hidden="1">'[12]2 утв'!$F$1:$H$65536,'[12]2 утв'!$P$1:$AM$65536</definedName>
    <definedName name="Z_F565456E_D292_11D4_BCAF_00C026C07CB6_.wvu.Cols" hidden="1">'[12]3 не сокр.'!$F$1:$H$65536,'[12]3 не сокр.'!$P$1:$AQ$65536</definedName>
    <definedName name="Z_F565456F_D292_11D4_BCAF_00C026C07CB6_.wvu.Cols" hidden="1">'[12]3 тар.'!$C$1:$E$65536,'[12]3 тар.'!$I$1:$AO$65536</definedName>
    <definedName name="Z_F5654570_D292_11D4_BCAF_00C026C07CB6_.wvu.Cols" hidden="1">'[12]3 утв.'!$F$1:$H$65536,'[12]3 утв.'!$P$1:$AQ$65536</definedName>
    <definedName name="Z_F5654571_D292_11D4_BCAF_00C026C07CB6_.wvu.Cols" hidden="1">'[12]3кв'!$C$1:$E$65536,'[12]3кв'!$N$1:$AX$65536</definedName>
    <definedName name="Z_F5654572_D292_11D4_BCAF_00C026C07CB6_.wvu.Cols" hidden="1">'[12]3кв '!$C$1:$E$65536,'[12]3кв '!$I$1:$AA$65536</definedName>
    <definedName name="Z_F5654573_D292_11D4_BCAF_00C026C07CB6_.wvu.Cols" hidden="1">'[12]4 утв'!$F$1:$H$65536,'[12]4 утв'!$P$1:$AR$65536</definedName>
    <definedName name="Z_F5654574_D292_11D4_BCAF_00C026C07CB6_.wvu.Cols" hidden="1">'[12]5'!$F$1:$H$65536,'[12]5'!$P$1:$AR$65536</definedName>
    <definedName name="Z_F5654575_D292_11D4_BCAF_00C026C07CB6_.wvu.Cols" hidden="1">'[12]6'!$F$1:$H$65536,'[12]6'!$P$1:$AR$65536</definedName>
    <definedName name="Z_F5654576_D292_11D4_BCAF_00C026C07CB6_.wvu.Cols" hidden="1">'[12]7'!$F$1:$H$65536,'[12]7'!$P$1:$AR$65536</definedName>
    <definedName name="Z_F5654577_D292_11D4_BCAF_00C026C07CB6_.wvu.Cols" hidden="1">'[12]7 міс'!$C$1:$E$65536,'[12]7 міс'!$N$1:$AX$65536</definedName>
    <definedName name="Z_F5654578_D292_11D4_BCAF_00C026C07CB6_.wvu.Cols" hidden="1">'[12]8'!$F$1:$H$65536,'[12]8'!$P$1:$AR$65536</definedName>
    <definedName name="Z_F5654579_D292_11D4_BCAF_00C026C07CB6_.wvu.Cols" hidden="1">'[12]8 міс.'!$C$1:$E$65536,'[12]8 міс.'!$N$1:$AX$65536</definedName>
    <definedName name="Z_F565457A_D292_11D4_BCAF_00C026C07CB6_.wvu.Cols" hidden="1">'[12]812'!$F$1:$H$65536,'[12]812'!$P$1:$AM$65536</definedName>
    <definedName name="Z_F565457B_D292_11D4_BCAF_00C026C07CB6_.wvu.Cols" hidden="1">'[12]812 (2)'!$F$1:$H$65536,'[12]812 (2)'!$P$1:$AL$65536</definedName>
    <definedName name="Z_F565457C_D292_11D4_BCAF_00C026C07CB6_.wvu.Cols" hidden="1">'[12]9'!$F$1:$H$65536,'[12]9'!$P$1:$AP$65536</definedName>
    <definedName name="Z_F565457D_D292_11D4_BCAF_00C026C07CB6_.wvu.Cols" hidden="1">'[12]9 (2)'!$C$1:$E$65536,'[12]9 (2)'!$I$1:$AF$65536</definedName>
    <definedName name="Z_F565457E_D292_11D4_BCAF_00C026C07CB6_.wvu.Cols" hidden="1">'[12]9 міс.'!$C$1:$E$65536,'[12]9 міс.'!$N$1:$AX$65536</definedName>
    <definedName name="zzz1">#REF!</definedName>
    <definedName name="А1">#REF!</definedName>
    <definedName name="ааола">#REF!</definedName>
    <definedName name="АвтоподборВС">#REF!</definedName>
    <definedName name="аеочапо">#REF!</definedName>
    <definedName name="ап">#REF!</definedName>
    <definedName name="_xlnm.Database">#REF!</definedName>
    <definedName name="База_данных_ИМ">#REF!</definedName>
    <definedName name="Баланс" localSheetId="1">'D2_2024-2025'!Баланс</definedName>
    <definedName name="Баланс" localSheetId="2">'D3_2024-2025'!Баланс</definedName>
    <definedName name="Баланс" localSheetId="3">'D4_2024-2025'!Баланс</definedName>
    <definedName name="Баланс" localSheetId="4">'D5_2024-2025'!Баланс</definedName>
    <definedName name="Баланс" localSheetId="5">'D5_2024-2025'!Баланс</definedName>
    <definedName name="Баланс" localSheetId="6">'D5_2024-2025'!Баланс</definedName>
    <definedName name="Баланс">[0]!Баланс</definedName>
    <definedName name="Безраб">#REF!</definedName>
    <definedName name="бер">'[13]812'!$P$1:$P$65536</definedName>
    <definedName name="БПн">[14]Ф2!$E$2</definedName>
    <definedName name="бюдж_п">[15]м_812!$I$1:$I$65536</definedName>
    <definedName name="Бюдж1">[2]рік!#REF!</definedName>
    <definedName name="Бюдж2">[2]рік!#REF!</definedName>
    <definedName name="вадлрфпвдаот">#REF!</definedName>
    <definedName name="ВДЛпрфюпод">'[11]Вхідні дані'!#REF!</definedName>
    <definedName name="вер">'[13]812'!$X$1:$X$65536</definedName>
    <definedName name="_xlnm.Extract">#REF!</definedName>
    <definedName name="врівар">#REF!</definedName>
    <definedName name="Встав">[16]Коригування!$W$9:$W$2131,[16]Коригування!$AF$9:$AH$2131,[16]Коригування!$AM$9:$AM$2131,[16]Коригування!$AO$9:$AO$2131,[16]Коригування!$AQ$9:$AQ$2131,[16]Коригування!$AU$9:$AU$2131,[16]Коригування!$AW$9:$AW$2131+[16]Коригування!$AY$9:$BD$2131,[16]Коригування!$BG$9:$BP$2131,[16]Коригування!$BY$9:$BY$2131,[16]Коригування!$CF$9:$CG$2131,[16]Коригування!$CJ$9:$CO$2131,[16]Коригування!$CX$9:$CY$2131,[16]Коригування!$DB$9:$DC$2131,[16]Коригування!$DJ$9:$DJ$2131,[16]Коригування!$DL$9:$DM$2131,[16]Коригування!$DO$9:$DO$2131,[16]Коригування!$DT$9:$DT$2131</definedName>
    <definedName name="ВСЬОГО">#REF!</definedName>
    <definedName name="ВчерашнийДень" localSheetId="1">'D2_2024-2025'!ВчерашнийДень</definedName>
    <definedName name="ВчерашнийДень" localSheetId="2">'D3_2024-2025'!ВчерашнийДень</definedName>
    <definedName name="ВчерашнийДень" localSheetId="3">'D4_2024-2025'!ВчерашнийДень</definedName>
    <definedName name="ВчерашнийДень" localSheetId="4">'D5_2024-2025'!ВчерашнийДень</definedName>
    <definedName name="ВчерашнийДень" localSheetId="5">'D5_2024-2025'!ВчерашнийДень</definedName>
    <definedName name="ВчерашнийДень" localSheetId="6">'D5_2024-2025'!ВчерашнийДень</definedName>
    <definedName name="ВчерашнийДень">[0]!ВчерашнийДень</definedName>
    <definedName name="Г123">'[17]ВД (анал)'!#REF!</definedName>
    <definedName name="г154">#REF!</definedName>
    <definedName name="Год">'[18]Технич лист'!$F$2:$F$100</definedName>
    <definedName name="груд">'[13]812'!$AB$1:$AB$65536</definedName>
    <definedName name="ГРУДЕНЬ" localSheetId="1" hidden="1">{#N/A,#N/A,FALSE,"9PS0"}</definedName>
    <definedName name="ГРУДЕНЬ" localSheetId="2" hidden="1">{#N/A,#N/A,FALSE,"9PS0"}</definedName>
    <definedName name="ГРУДЕНЬ" localSheetId="3" hidden="1">{#N/A,#N/A,FALSE,"9PS0"}</definedName>
    <definedName name="ГРУДЕНЬ" localSheetId="4" hidden="1">{#N/A,#N/A,FALSE,"9PS0"}</definedName>
    <definedName name="ГРУДЕНЬ" localSheetId="5" hidden="1">{#N/A,#N/A,FALSE,"9PS0"}</definedName>
    <definedName name="ГРУДЕНЬ" localSheetId="6" hidden="1">{#N/A,#N/A,FALSE,"9PS0"}</definedName>
    <definedName name="ГРУДЕНЬ" hidden="1">{#N/A,#N/A,FALSE,"9PS0"}</definedName>
    <definedName name="Д">#REF!</definedName>
    <definedName name="ДДД">#REF!</definedName>
    <definedName name="ДепЕЗ" localSheetId="1" hidden="1">{#N/A,#N/A,FALSE,"9PS0"}</definedName>
    <definedName name="ДепЕЗ" localSheetId="2" hidden="1">{#N/A,#N/A,FALSE,"9PS0"}</definedName>
    <definedName name="ДепЕЗ" localSheetId="3" hidden="1">{#N/A,#N/A,FALSE,"9PS0"}</definedName>
    <definedName name="ДепЕЗ" localSheetId="4" hidden="1">{#N/A,#N/A,FALSE,"9PS0"}</definedName>
    <definedName name="ДепЕЗ" localSheetId="5" hidden="1">{#N/A,#N/A,FALSE,"9PS0"}</definedName>
    <definedName name="ДепЕЗ" localSheetId="6" hidden="1">{#N/A,#N/A,FALSE,"9PS0"}</definedName>
    <definedName name="ДепЕЗ" hidden="1">{#N/A,#N/A,FALSE,"9PS0"}</definedName>
    <definedName name="додаток">#REF!</definedName>
    <definedName name="Доро">#REF!</definedName>
    <definedName name="дохпожу">#REF!</definedName>
    <definedName name="експл_9">[19]Експл!$J$59</definedName>
    <definedName name="експл_9п">[19]Експл!$I$59</definedName>
    <definedName name="експл_зв">[19]Експл!$E$59</definedName>
    <definedName name="експл_п">[19]Експл!$K$59</definedName>
    <definedName name="жвалдофрждвао">#REF!</definedName>
    <definedName name="жжж">#REF!</definedName>
    <definedName name="жовт">'[13]812'!$Z$1:$Z$65536</definedName>
    <definedName name="жовтень" localSheetId="1" hidden="1">{#N/A,#N/A,FALSE,"9PS0"}</definedName>
    <definedName name="жовтень" localSheetId="2" hidden="1">{#N/A,#N/A,FALSE,"9PS0"}</definedName>
    <definedName name="жовтень" localSheetId="3" hidden="1">{#N/A,#N/A,FALSE,"9PS0"}</definedName>
    <definedName name="жовтень" localSheetId="4" hidden="1">{#N/A,#N/A,FALSE,"9PS0"}</definedName>
    <definedName name="жовтень" localSheetId="5" hidden="1">{#N/A,#N/A,FALSE,"9PS0"}</definedName>
    <definedName name="жовтень" localSheetId="6" hidden="1">{#N/A,#N/A,FALSE,"9PS0"}</definedName>
    <definedName name="жовтень" hidden="1">{#N/A,#N/A,FALSE,"9PS0"}</definedName>
    <definedName name="_xlnm.Print_Titles" localSheetId="0">'D1_2024-2025'!$6:$6</definedName>
    <definedName name="_xlnm.Print_Titles" localSheetId="1">'D2_2024-2025'!$6:$6</definedName>
    <definedName name="_xlnm.Print_Titles" localSheetId="2">'D3_2024-2025'!$7:$7</definedName>
    <definedName name="_xlnm.Print_Titles" localSheetId="3">'D4_2024-2025'!$7:$7</definedName>
    <definedName name="_xlnm.Print_Titles" localSheetId="5">'D6_2024-2025'!$9:$9</definedName>
    <definedName name="зарплатаБ" localSheetId="1" hidden="1">{#N/A,#N/A,FALSE,"9PS0"}</definedName>
    <definedName name="зарплатаБ" localSheetId="2" hidden="1">{#N/A,#N/A,FALSE,"9PS0"}</definedName>
    <definedName name="зарплатаБ" localSheetId="3" hidden="1">{#N/A,#N/A,FALSE,"9PS0"}</definedName>
    <definedName name="зарплатаБ" localSheetId="4" hidden="1">{#N/A,#N/A,FALSE,"9PS0"}</definedName>
    <definedName name="зарплатаБ" localSheetId="5" hidden="1">{#N/A,#N/A,FALSE,"9PS0"}</definedName>
    <definedName name="зарплатаБ" localSheetId="6" hidden="1">{#N/A,#N/A,FALSE,"9PS0"}</definedName>
    <definedName name="зарплатаБ" hidden="1">{#N/A,#N/A,FALSE,"9PS0"}</definedName>
    <definedName name="ЗБ">'[20]tar ee 99'!$CT$95:$CT$110</definedName>
    <definedName name="зв">[19]ПЛАН_1вар!$G$1:$G$65536</definedName>
    <definedName name="зв_2004">[15]м_812!$H$1:$H$65536</definedName>
    <definedName name="зв_9">[19]ПЛАН_1вар!$L$1:$L$65536</definedName>
    <definedName name="зв_9м">[15]м_812!$K$1:$K$65536</definedName>
    <definedName name="ЗведКоштор1КВбезСЗ">#REF!</definedName>
    <definedName name="ЗЗЗ">#REF!</definedName>
    <definedName name="иваиява">'[21]Вхідні дані'!#REF!</definedName>
    <definedName name="Извлечение_ИМ">#REF!</definedName>
    <definedName name="Инно">#REF!</definedName>
    <definedName name="ИсключитьПраздник" localSheetId="1">'D2_2024-2025'!ИсключитьПраздник</definedName>
    <definedName name="ИсключитьПраздник" localSheetId="2">'D3_2024-2025'!ИсключитьПраздник</definedName>
    <definedName name="ИсключитьПраздник" localSheetId="3">'D4_2024-2025'!ИсключитьПраздник</definedName>
    <definedName name="ИсключитьПраздник" localSheetId="4">'D5_2024-2025'!ИсключитьПраздник</definedName>
    <definedName name="ИсключитьПраздник" localSheetId="5">'D5_2024-2025'!ИсключитьПраздник</definedName>
    <definedName name="ИсключитьПраздник" localSheetId="6">'D5_2024-2025'!ИсключитьПраздник</definedName>
    <definedName name="ИсключитьПраздник">[0]!ИсключитьПраздник</definedName>
    <definedName name="іва">#REF!</definedName>
    <definedName name="іваіф">#REF!</definedName>
    <definedName name="івп">#REF!</definedName>
    <definedName name="Інші1">[2]рік!#REF!</definedName>
    <definedName name="Інші2">[2]рік!#REF!</definedName>
    <definedName name="кв_4">[15]м_812!$AF$1:$AF$65536</definedName>
    <definedName name="кв1">'[13]812'!$M$1:$M$65536</definedName>
    <definedName name="кв2">'[13]812'!$Q$1:$Q$65536</definedName>
    <definedName name="кв3">'[13]812'!$U$1:$U$65536</definedName>
    <definedName name="кв4">'[13]812'!$Y$1:$Y$65536</definedName>
    <definedName name="квіт">'[13]812'!$R$1:$R$65536</definedName>
    <definedName name="ккк">#REF!</definedName>
    <definedName name="клімат1">[2]рік!#REF!</definedName>
    <definedName name="клімат2">[2]рік!#REF!</definedName>
    <definedName name="клімат3">[2]рік!#REF!</definedName>
    <definedName name="КМКП_НАСЕЛЕННЯ">#REF!</definedName>
    <definedName name="копия">[14]Ф2!$E$2</definedName>
    <definedName name="Критерии_ИМ">#REF!</definedName>
    <definedName name="КТМ1">[2]рік!#REF!</definedName>
    <definedName name="КТМ2">[2]рік!#REF!</definedName>
    <definedName name="КТМ3">[2]рік!#REF!</definedName>
    <definedName name="кфк">#REF!</definedName>
    <definedName name="лип">'[13]812'!$V$1:$V$65536</definedName>
    <definedName name="лист">'[13]812'!$AA$1:$AA$65536</definedName>
    <definedName name="Лист2">#REF!</definedName>
    <definedName name="ло" localSheetId="1" hidden="1">{#N/A,#N/A,FALSE,"9PS0"}</definedName>
    <definedName name="ло" localSheetId="2" hidden="1">{#N/A,#N/A,FALSE,"9PS0"}</definedName>
    <definedName name="ло" localSheetId="3" hidden="1">{#N/A,#N/A,FALSE,"9PS0"}</definedName>
    <definedName name="ло" localSheetId="4" hidden="1">{#N/A,#N/A,FALSE,"9PS0"}</definedName>
    <definedName name="ло" localSheetId="5" hidden="1">{#N/A,#N/A,FALSE,"9PS0"}</definedName>
    <definedName name="ло" localSheetId="6" hidden="1">{#N/A,#N/A,FALSE,"9PS0"}</definedName>
    <definedName name="ло" hidden="1">{#N/A,#N/A,FALSE,"9PS0"}</definedName>
    <definedName name="лют">'[13]812'!$O$1:$O$65536</definedName>
    <definedName name="лютий" localSheetId="1" hidden="1">{#N/A,#N/A,FALSE,"9PS0"}</definedName>
    <definedName name="лютий" localSheetId="2" hidden="1">{#N/A,#N/A,FALSE,"9PS0"}</definedName>
    <definedName name="лютий" localSheetId="3" hidden="1">{#N/A,#N/A,FALSE,"9PS0"}</definedName>
    <definedName name="лютий" localSheetId="4" hidden="1">{#N/A,#N/A,FALSE,"9PS0"}</definedName>
    <definedName name="лютий" localSheetId="5" hidden="1">{#N/A,#N/A,FALSE,"9PS0"}</definedName>
    <definedName name="лютий" localSheetId="6" hidden="1">{#N/A,#N/A,FALSE,"9PS0"}</definedName>
    <definedName name="лютий" hidden="1">{#N/A,#N/A,FALSE,"9PS0"}</definedName>
    <definedName name="макет812">'[13]812'!$A$8:$AB$262</definedName>
    <definedName name="Месяц">'[18]Технич лист'!$E$2:$E$23</definedName>
    <definedName name="Мой_лист">MID(CELL("имяфайла",[22]База!$E$1),SEARCH("[",CELL("имяфайла",[22]База!$E$1)),256)&amp;"!"</definedName>
    <definedName name="НазваПроекту">'[18]Технич лист'!$C$2:$C$6</definedName>
    <definedName name="Наименование">[23]Ф2!$E$2</definedName>
    <definedName name="Накоп">#REF!</definedName>
    <definedName name="НАСЕЛЕННЯ">#REF!</definedName>
    <definedName name="НДС">#REF!</definedName>
    <definedName name="_xlnm.Print_Area" localSheetId="0">'D1_2024-2025'!$A$1:$G$108</definedName>
    <definedName name="_xlnm.Print_Area" localSheetId="1">'D2_2024-2025'!$A$1:$G$108</definedName>
    <definedName name="_xlnm.Print_Area" localSheetId="2">'D3_2024-2025'!$A$1:$G$133</definedName>
    <definedName name="_xlnm.Print_Area" localSheetId="3">'D4_2024-2025'!$A$1:$G$133</definedName>
    <definedName name="_xlnm.Print_Area" localSheetId="4">'D5_2024-2025'!$B$1:$F$26</definedName>
    <definedName name="_xlnm.Print_Area" localSheetId="5">'D6_2024-2025'!$B$1:$E$243</definedName>
    <definedName name="_xlnm.Print_Area" localSheetId="6">'D7_2024-2025'!$B$1:$F$26</definedName>
    <definedName name="облік">[24]скрыть!$D$4:$D$6</definedName>
    <definedName name="облікГВП">[24]скрыть!$G$4:$G$6</definedName>
    <definedName name="Од">#REF!</definedName>
    <definedName name="Од_Б">#REF!</definedName>
    <definedName name="Од_БI">#REF!</definedName>
    <definedName name="Од_І">#REF!</definedName>
    <definedName name="Од_Н">#REF!</definedName>
    <definedName name="ооо">'[21]Вхідні дані'!#REF!</definedName>
    <definedName name="Откл">#REF!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'[25]Вхідні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#REF!</definedName>
    <definedName name="отчет_2005">'[26]812'!$F$1:$F$65536</definedName>
    <definedName name="отчет_9мес">'[13]812'!$K$1:$K$65536</definedName>
    <definedName name="охорона_праці">NA()</definedName>
    <definedName name="охорона_праці_15">NA()</definedName>
    <definedName name="оч_г">[19]ПЛАН_1вар!$N$1:$N$65536</definedName>
    <definedName name="оч_рік">[15]м_812!$L$1:$L$65536</definedName>
    <definedName name="очікув">'[13]812'!$J$1:$J$65536</definedName>
    <definedName name="пдв">#REF!</definedName>
    <definedName name="пдв_15">"$#ССЫЛ!.$#ССЫЛ!$#ССЫЛ!"</definedName>
    <definedName name="пдв_18">NA()</definedName>
    <definedName name="пдв_18_15">NA()</definedName>
    <definedName name="пдв_2">'[25]Вхідні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#REF!</definedName>
    <definedName name="Период">[23]Ф2!$F$4</definedName>
    <definedName name="ПериодОтчёта">'[23]Технич лист'!$B$2:$B$7</definedName>
    <definedName name="пл_9">[19]ПЛАН_1вар!$K$1:$K$65536</definedName>
    <definedName name="пл_г">[19]ПЛАН_1вар!$M$1:$M$65536</definedName>
    <definedName name="пл_скор">[15]м_812!$J$1:$J$65536</definedName>
    <definedName name="план" localSheetId="1" hidden="1">{#N/A,#N/A,FALSE,"9PS0"}</definedName>
    <definedName name="план" localSheetId="2" hidden="1">{#N/A,#N/A,FALSE,"9PS0"}</definedName>
    <definedName name="план" localSheetId="3" hidden="1">{#N/A,#N/A,FALSE,"9PS0"}</definedName>
    <definedName name="план" localSheetId="4" hidden="1">{#N/A,#N/A,FALSE,"9PS0"}</definedName>
    <definedName name="план" localSheetId="5" hidden="1">{#N/A,#N/A,FALSE,"9PS0"}</definedName>
    <definedName name="план" localSheetId="6" hidden="1">{#N/A,#N/A,FALSE,"9PS0"}</definedName>
    <definedName name="план" hidden="1">{#N/A,#N/A,FALSE,"9PS0"}</definedName>
    <definedName name="поверхи">[24]скрыть!$B$4:$B$9</definedName>
    <definedName name="ппп">#REF!</definedName>
    <definedName name="пр_1">[19]ПЛАН_1вар!$P$1:$P$65536</definedName>
    <definedName name="пр_1кв">[15]м_812!$N$1:$N$65536</definedName>
    <definedName name="пр_2">[19]ПЛАН_1вар!$Q$1:$Q$65536</definedName>
    <definedName name="пр_2кв">[15]м_812!$O$1:$O$65536</definedName>
    <definedName name="пр_3">[19]ПЛАН_1вар!$R$1:$R$65536</definedName>
    <definedName name="пр_3кв">[15]м_812!$P$1:$P$65536</definedName>
    <definedName name="пр_4">[19]ПЛАН_1вар!$S$1:$S$65536</definedName>
    <definedName name="пр_4кв">[15]м_812!$Q$1:$Q$65536</definedName>
    <definedName name="пр_г">[19]ПЛАН_1вар!$O$1:$O$65536</definedName>
    <definedName name="пр_рік">[15]м_812!$M$1:$M$65536</definedName>
    <definedName name="Признак">'[23]Технич лист'!$A$2:$A$4</definedName>
    <definedName name="проект">'[13]812'!$L$1:$L$65536</definedName>
    <definedName name="проь">#REF!</definedName>
    <definedName name="РЕГ">#REF!</definedName>
    <definedName name="Регіон">#REF!</definedName>
    <definedName name="рік" localSheetId="1" hidden="1">{#N/A,#N/A,FALSE,"9PS0"}</definedName>
    <definedName name="рік" localSheetId="2" hidden="1">{#N/A,#N/A,FALSE,"9PS0"}</definedName>
    <definedName name="рік" localSheetId="3" hidden="1">{#N/A,#N/A,FALSE,"9PS0"}</definedName>
    <definedName name="рік" localSheetId="4" hidden="1">{#N/A,#N/A,FALSE,"9PS0"}</definedName>
    <definedName name="рік" localSheetId="5" hidden="1">{#N/A,#N/A,FALSE,"9PS0"}</definedName>
    <definedName name="рік" localSheetId="6" hidden="1">{#N/A,#N/A,FALSE,"9PS0"}</definedName>
    <definedName name="рік" hidden="1">{#N/A,#N/A,FALSE,"9PS0"}</definedName>
    <definedName name="рое" localSheetId="1" hidden="1">{#N/A,#N/A,FALSE,"9PS0"}</definedName>
    <definedName name="рое" localSheetId="2" hidden="1">{#N/A,#N/A,FALSE,"9PS0"}</definedName>
    <definedName name="рое" localSheetId="3" hidden="1">{#N/A,#N/A,FALSE,"9PS0"}</definedName>
    <definedName name="рое" localSheetId="4" hidden="1">{#N/A,#N/A,FALSE,"9PS0"}</definedName>
    <definedName name="рое" localSheetId="5" hidden="1">{#N/A,#N/A,FALSE,"9PS0"}</definedName>
    <definedName name="рое" localSheetId="6" hidden="1">{#N/A,#N/A,FALSE,"9PS0"}</definedName>
    <definedName name="рое" hidden="1">{#N/A,#N/A,FALSE,"9PS0"}</definedName>
    <definedName name="Розр1">[2]рік!#REF!</definedName>
    <definedName name="Розр2">[2]рік!#REF!</definedName>
    <definedName name="Розр3">[2]рік!#REF!</definedName>
    <definedName name="рр">#REF!</definedName>
    <definedName name="ррр">#REF!</definedName>
    <definedName name="свод">[15]м_812!$A$1:$AL$65536</definedName>
    <definedName name="серп">'[13]812'!$W$1:$W$65536</definedName>
    <definedName name="СЕРПЕНЬ" localSheetId="1" hidden="1">{#N/A,#N/A,FALSE,"9PS0"}</definedName>
    <definedName name="СЕРПЕНЬ" localSheetId="2" hidden="1">{#N/A,#N/A,FALSE,"9PS0"}</definedName>
    <definedName name="СЕРПЕНЬ" localSheetId="3" hidden="1">{#N/A,#N/A,FALSE,"9PS0"}</definedName>
    <definedName name="СЕРПЕНЬ" localSheetId="4" hidden="1">{#N/A,#N/A,FALSE,"9PS0"}</definedName>
    <definedName name="СЕРПЕНЬ" localSheetId="5" hidden="1">{#N/A,#N/A,FALSE,"9PS0"}</definedName>
    <definedName name="СЕРПЕНЬ" localSheetId="6" hidden="1">{#N/A,#N/A,FALSE,"9PS0"}</definedName>
    <definedName name="СЕРПЕНЬ" hidden="1">{#N/A,#N/A,FALSE,"9PS0"}</definedName>
    <definedName name="січ">'[13]812'!$N$1:$N$65536</definedName>
    <definedName name="скоригов">'[13]812'!$I$1:$I$65536</definedName>
    <definedName name="Соц">#REF!</definedName>
    <definedName name="соц_1">'[19]Інші витрати'!$M$65</definedName>
    <definedName name="соц_2">'[19]Інші витрати'!$N$65</definedName>
    <definedName name="соц_3">'[19]Інші витрати'!$O$65</definedName>
    <definedName name="соц_4">'[19]Інші витрати'!$P$65</definedName>
    <definedName name="соц_9">'[19]Інші витрати'!$I$65</definedName>
    <definedName name="соц_9п">'[19]Інші витрати'!$H$65</definedName>
    <definedName name="соц_зв">'[19]Інші витрати'!$D$65</definedName>
    <definedName name="соц_о">'[19]Інші витрати'!$K$65</definedName>
    <definedName name="соц_п">'[19]Інші витрати'!$J$65</definedName>
    <definedName name="Список_компах">OFFSET(#REF!,,,COUNTA(#REF!),1)</definedName>
    <definedName name="статьи">[15]м_812!$D$1:$D$65536</definedName>
    <definedName name="Тело_СТ">#REF!</definedName>
    <definedName name="тепло">'[25]Вхідні дані'!#REF!</definedName>
    <definedName name="трав">'[13]812'!$S$1:$S$65536</definedName>
    <definedName name="травень" localSheetId="1" hidden="1">{#N/A,#N/A,FALSE,"9PS0"}</definedName>
    <definedName name="травень" localSheetId="2" hidden="1">{#N/A,#N/A,FALSE,"9PS0"}</definedName>
    <definedName name="травень" localSheetId="3" hidden="1">{#N/A,#N/A,FALSE,"9PS0"}</definedName>
    <definedName name="травень" localSheetId="4" hidden="1">{#N/A,#N/A,FALSE,"9PS0"}</definedName>
    <definedName name="травень" localSheetId="5" hidden="1">{#N/A,#N/A,FALSE,"9PS0"}</definedName>
    <definedName name="травень" localSheetId="6" hidden="1">{#N/A,#N/A,FALSE,"9PS0"}</definedName>
    <definedName name="травень" hidden="1">{#N/A,#N/A,FALSE,"9PS0"}</definedName>
    <definedName name="Уз">#REF!</definedName>
    <definedName name="Уз_б">#REF!</definedName>
    <definedName name="Уз_і">#REF!</definedName>
    <definedName name="Уз_н">#REF!</definedName>
    <definedName name="_xlnm.Criteria">#REF!</definedName>
    <definedName name="Уп">#REF!</definedName>
    <definedName name="Уп_б">#REF!</definedName>
    <definedName name="Уп_і">#REF!</definedName>
    <definedName name="Уп_н">#REF!</definedName>
    <definedName name="ууй">#REF!</definedName>
    <definedName name="УХ">#REF!</definedName>
    <definedName name="ухват">#REF!</definedName>
    <definedName name="Ф">#REF!</definedName>
    <definedName name="фдпшгфж">#REF!</definedName>
    <definedName name="філії">[27]Лист1!$C$4:$C$11</definedName>
    <definedName name="ццц">#REF!</definedName>
    <definedName name="чапельник">#REF!</definedName>
    <definedName name="черв">'[13]812'!$T$1:$T$65536</definedName>
    <definedName name="Черта">#REF!</definedName>
    <definedName name="чпапат">#REF!</definedName>
    <definedName name="яаиаипфа">#REF!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7" l="1"/>
  <c r="B243" i="8"/>
  <c r="B26" i="6"/>
  <c r="B133" i="5"/>
  <c r="B133" i="4" l="1"/>
  <c r="B108" i="3"/>
  <c r="E243" i="8"/>
  <c r="B148" i="8"/>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E26" i="7"/>
  <c r="F24" i="7"/>
  <c r="H24" i="7" s="1"/>
  <c r="E24" i="7"/>
  <c r="E23" i="7"/>
  <c r="E21" i="7"/>
  <c r="F21" i="7" s="1"/>
  <c r="E20" i="7"/>
  <c r="F20" i="7" s="1"/>
  <c r="E19" i="7"/>
  <c r="F19" i="7" s="1"/>
  <c r="E18" i="7"/>
  <c r="F18" i="7" s="1"/>
  <c r="E16" i="7"/>
  <c r="E15" i="7"/>
  <c r="F15" i="7" s="1"/>
  <c r="H15" i="7" s="1"/>
  <c r="F14" i="7"/>
  <c r="H14" i="7" s="1"/>
  <c r="E14" i="7"/>
  <c r="E13" i="7"/>
  <c r="F11" i="7"/>
  <c r="H11" i="7" s="1"/>
  <c r="F10" i="7"/>
  <c r="H10" i="7" s="1"/>
  <c r="F9" i="7"/>
  <c r="H9" i="7" s="1"/>
  <c r="F8" i="7"/>
  <c r="H8" i="7" s="1"/>
  <c r="E8" i="6"/>
  <c r="H8" i="6" s="1"/>
  <c r="F8" i="6"/>
  <c r="E9" i="6"/>
  <c r="H9" i="6" s="1"/>
  <c r="F9" i="6"/>
  <c r="E10" i="6"/>
  <c r="H10" i="6" s="1"/>
  <c r="F10" i="6"/>
  <c r="E11" i="6"/>
  <c r="F11" i="6"/>
  <c r="H11" i="6"/>
  <c r="E13" i="6"/>
  <c r="F13" i="6"/>
  <c r="H13" i="6" s="1"/>
  <c r="E14" i="6"/>
  <c r="H14" i="6" s="1"/>
  <c r="F14" i="6"/>
  <c r="E15" i="6"/>
  <c r="H15" i="6" s="1"/>
  <c r="F15" i="6"/>
  <c r="E16" i="6"/>
  <c r="F16" i="6"/>
  <c r="H16" i="6"/>
  <c r="E18" i="6"/>
  <c r="F18" i="6"/>
  <c r="E19" i="6"/>
  <c r="F19" i="6"/>
  <c r="E20" i="6"/>
  <c r="F20" i="6"/>
  <c r="E21" i="6"/>
  <c r="F21" i="6"/>
  <c r="E23" i="6"/>
  <c r="F23" i="6"/>
  <c r="H23" i="6"/>
  <c r="E24" i="6"/>
  <c r="H24" i="6" s="1"/>
  <c r="F24" i="6"/>
  <c r="E26" i="6"/>
  <c r="E133" i="5"/>
  <c r="G129" i="5"/>
  <c r="G127" i="5"/>
  <c r="F127" i="5"/>
  <c r="G125" i="5"/>
  <c r="G123" i="5"/>
  <c r="F123" i="5"/>
  <c r="G121" i="5"/>
  <c r="G119" i="5"/>
  <c r="F119" i="5"/>
  <c r="G117" i="5"/>
  <c r="G115" i="5"/>
  <c r="F115" i="5"/>
  <c r="G113" i="5"/>
  <c r="G111" i="5"/>
  <c r="F111" i="5"/>
  <c r="G109" i="5"/>
  <c r="G107" i="5"/>
  <c r="F107" i="5"/>
  <c r="G105" i="5"/>
  <c r="G103" i="5"/>
  <c r="F103" i="5"/>
  <c r="G101" i="5"/>
  <c r="G97" i="5"/>
  <c r="G95" i="5"/>
  <c r="G93" i="5"/>
  <c r="G91" i="5"/>
  <c r="G89" i="5"/>
  <c r="G87" i="5"/>
  <c r="G85" i="5"/>
  <c r="G83" i="5"/>
  <c r="G81" i="5"/>
  <c r="G79" i="5"/>
  <c r="G77" i="5"/>
  <c r="G75" i="5"/>
  <c r="G73" i="5"/>
  <c r="G71" i="5"/>
  <c r="G69" i="5"/>
  <c r="G67" i="5"/>
  <c r="G65" i="5"/>
  <c r="G62" i="5"/>
  <c r="G60" i="5"/>
  <c r="G57" i="5"/>
  <c r="F57" i="5"/>
  <c r="G55" i="5"/>
  <c r="D54" i="5"/>
  <c r="G53" i="5"/>
  <c r="D52" i="5"/>
  <c r="G51" i="5"/>
  <c r="D49" i="5"/>
  <c r="G48" i="5"/>
  <c r="D47" i="5"/>
  <c r="G46" i="5"/>
  <c r="E42" i="5"/>
  <c r="E38" i="5"/>
  <c r="E34" i="5"/>
  <c r="E30" i="5"/>
  <c r="E26" i="5"/>
  <c r="E25" i="5"/>
  <c r="E24" i="5"/>
  <c r="F23" i="5"/>
  <c r="E23" i="5"/>
  <c r="E22" i="5"/>
  <c r="F21" i="5"/>
  <c r="E21" i="5"/>
  <c r="E20" i="5"/>
  <c r="G18" i="5"/>
  <c r="G98" i="5" s="1"/>
  <c r="L98" i="5" s="1"/>
  <c r="F18" i="5"/>
  <c r="E18" i="5"/>
  <c r="D18" i="5"/>
  <c r="G17" i="5"/>
  <c r="F17" i="5"/>
  <c r="E17" i="5"/>
  <c r="D17" i="5"/>
  <c r="K16" i="5"/>
  <c r="J16" i="5"/>
  <c r="G16" i="5"/>
  <c r="G128" i="5" s="1"/>
  <c r="F16" i="5"/>
  <c r="E16" i="5"/>
  <c r="E44" i="5" s="1"/>
  <c r="D16" i="5"/>
  <c r="G15" i="5"/>
  <c r="G61" i="5" s="1"/>
  <c r="F15" i="5"/>
  <c r="E15" i="5"/>
  <c r="D15" i="5"/>
  <c r="J14" i="5"/>
  <c r="G14" i="5"/>
  <c r="F14" i="5"/>
  <c r="E14" i="5"/>
  <c r="D14" i="5"/>
  <c r="G13" i="5"/>
  <c r="F13" i="5"/>
  <c r="E13" i="5"/>
  <c r="D13" i="5"/>
  <c r="I12" i="5"/>
  <c r="G12" i="5"/>
  <c r="F12" i="5"/>
  <c r="E12" i="5"/>
  <c r="D12" i="5"/>
  <c r="D26" i="5" s="1"/>
  <c r="L10" i="5"/>
  <c r="G10" i="5"/>
  <c r="F10" i="5"/>
  <c r="K10" i="5" s="1"/>
  <c r="E10" i="5"/>
  <c r="J10" i="5" s="1"/>
  <c r="D10" i="5"/>
  <c r="I10" i="5" s="1"/>
  <c r="K9" i="5"/>
  <c r="G9" i="5"/>
  <c r="L16" i="5" s="1"/>
  <c r="F9" i="5"/>
  <c r="E9" i="5"/>
  <c r="J9" i="5" s="1"/>
  <c r="D9" i="5"/>
  <c r="I16" i="5" s="1"/>
  <c r="D133" i="4"/>
  <c r="F129" i="4"/>
  <c r="F125" i="4"/>
  <c r="F121" i="4"/>
  <c r="F117" i="4"/>
  <c r="F113" i="4"/>
  <c r="F109" i="4"/>
  <c r="F105" i="4"/>
  <c r="F101" i="4"/>
  <c r="F96" i="4"/>
  <c r="F92" i="4"/>
  <c r="F88" i="4"/>
  <c r="F84" i="4"/>
  <c r="F80" i="4"/>
  <c r="F76" i="4"/>
  <c r="F72" i="4"/>
  <c r="F68" i="4"/>
  <c r="F64" i="4"/>
  <c r="F59" i="4"/>
  <c r="K15" i="4" s="1"/>
  <c r="F54" i="4"/>
  <c r="F49" i="4"/>
  <c r="E46" i="4"/>
  <c r="D26" i="4"/>
  <c r="D25" i="4"/>
  <c r="D24" i="4"/>
  <c r="D23" i="4"/>
  <c r="D22" i="4"/>
  <c r="D21" i="4"/>
  <c r="D20" i="4"/>
  <c r="G18" i="4"/>
  <c r="F18" i="4"/>
  <c r="E18" i="4"/>
  <c r="D18" i="4"/>
  <c r="G17" i="4"/>
  <c r="F17" i="4"/>
  <c r="F95" i="4" s="1"/>
  <c r="E17" i="4"/>
  <c r="D17" i="4"/>
  <c r="I16" i="4"/>
  <c r="G16" i="4"/>
  <c r="F16" i="4"/>
  <c r="F128" i="4" s="1"/>
  <c r="E16" i="4"/>
  <c r="D16" i="4"/>
  <c r="D45" i="4" s="1"/>
  <c r="G15" i="4"/>
  <c r="G62" i="4" s="1"/>
  <c r="F15" i="4"/>
  <c r="E15" i="4"/>
  <c r="E62" i="4" s="1"/>
  <c r="D15" i="4"/>
  <c r="D62" i="4" s="1"/>
  <c r="I14" i="4"/>
  <c r="G14" i="4"/>
  <c r="F14" i="4"/>
  <c r="F62" i="4" s="1"/>
  <c r="E14" i="4"/>
  <c r="D14" i="4"/>
  <c r="G13" i="4"/>
  <c r="F13" i="4"/>
  <c r="E13" i="4"/>
  <c r="D13" i="4"/>
  <c r="I12" i="4"/>
  <c r="G12" i="4"/>
  <c r="G26" i="4" s="1"/>
  <c r="F12" i="4"/>
  <c r="F26" i="4" s="1"/>
  <c r="E12" i="4"/>
  <c r="E26" i="4" s="1"/>
  <c r="D12" i="4"/>
  <c r="G10" i="4"/>
  <c r="G139" i="4" s="1"/>
  <c r="F10" i="4"/>
  <c r="F139" i="4" s="1"/>
  <c r="E10" i="4"/>
  <c r="E139" i="4" s="1"/>
  <c r="D10" i="4"/>
  <c r="I10" i="4" s="1"/>
  <c r="G9" i="4"/>
  <c r="L16" i="4" s="1"/>
  <c r="F9" i="4"/>
  <c r="K16" i="4" s="1"/>
  <c r="E9" i="4"/>
  <c r="J9" i="4" s="1"/>
  <c r="D9" i="4"/>
  <c r="I9" i="4" s="1"/>
  <c r="X121" i="3"/>
  <c r="W121" i="3"/>
  <c r="V121" i="3"/>
  <c r="U121" i="3"/>
  <c r="T121" i="3"/>
  <c r="S121" i="3"/>
  <c r="R121" i="3"/>
  <c r="Q121" i="3"/>
  <c r="P121" i="3"/>
  <c r="O121" i="3"/>
  <c r="N121" i="3"/>
  <c r="M121" i="3"/>
  <c r="L121" i="3"/>
  <c r="K121" i="3"/>
  <c r="J121" i="3"/>
  <c r="I121" i="3"/>
  <c r="H121" i="3"/>
  <c r="C113" i="3"/>
  <c r="F108" i="3"/>
  <c r="C108" i="3"/>
  <c r="U105" i="3"/>
  <c r="G105" i="3"/>
  <c r="F105" i="3"/>
  <c r="E105" i="3"/>
  <c r="D105" i="3"/>
  <c r="C105" i="3"/>
  <c r="W105" i="3" s="1"/>
  <c r="C104" i="3"/>
  <c r="U104" i="3" s="1"/>
  <c r="F103" i="3"/>
  <c r="E103" i="3"/>
  <c r="D103" i="3"/>
  <c r="C103" i="3"/>
  <c r="U103" i="3" s="1"/>
  <c r="M102" i="3"/>
  <c r="G102" i="3"/>
  <c r="E102" i="3"/>
  <c r="C102" i="3"/>
  <c r="P101" i="3"/>
  <c r="F101" i="3"/>
  <c r="D101" i="3"/>
  <c r="C101" i="3"/>
  <c r="E101" i="3" s="1"/>
  <c r="W99" i="3"/>
  <c r="V99" i="3"/>
  <c r="U99" i="3"/>
  <c r="L99" i="3"/>
  <c r="W98" i="3"/>
  <c r="V98" i="3"/>
  <c r="U98" i="3"/>
  <c r="W96" i="3"/>
  <c r="U96" i="3"/>
  <c r="V96" i="3" s="1"/>
  <c r="Q96" i="3"/>
  <c r="W95" i="3"/>
  <c r="U95" i="3"/>
  <c r="V95" i="3" s="1"/>
  <c r="M94" i="3"/>
  <c r="G94" i="3"/>
  <c r="E94" i="3"/>
  <c r="C94" i="3"/>
  <c r="P93" i="3"/>
  <c r="F93" i="3"/>
  <c r="E93" i="3"/>
  <c r="D93" i="3"/>
  <c r="C93" i="3"/>
  <c r="U93" i="3" s="1"/>
  <c r="V93" i="3" s="1"/>
  <c r="G92" i="3"/>
  <c r="C92" i="3"/>
  <c r="J91" i="3"/>
  <c r="F91" i="3"/>
  <c r="D91" i="3"/>
  <c r="C91" i="3"/>
  <c r="E91" i="3" s="1"/>
  <c r="C90" i="3"/>
  <c r="F89" i="3"/>
  <c r="E89" i="3"/>
  <c r="D89" i="3"/>
  <c r="J89" i="3" s="1"/>
  <c r="C89" i="3"/>
  <c r="U89" i="3" s="1"/>
  <c r="Q88" i="3"/>
  <c r="G88" i="3"/>
  <c r="D88" i="3"/>
  <c r="C88" i="3"/>
  <c r="F88" i="3" s="1"/>
  <c r="G87" i="3"/>
  <c r="R87" i="3" s="1"/>
  <c r="D87" i="3"/>
  <c r="C87" i="3"/>
  <c r="E87" i="3" s="1"/>
  <c r="E86" i="3"/>
  <c r="C86" i="3"/>
  <c r="D86" i="3" s="1"/>
  <c r="D85" i="3"/>
  <c r="G84" i="3"/>
  <c r="C84" i="3"/>
  <c r="J83" i="3"/>
  <c r="F83" i="3"/>
  <c r="D83" i="3"/>
  <c r="C83" i="3"/>
  <c r="E83" i="3" s="1"/>
  <c r="E82" i="3"/>
  <c r="C82" i="3"/>
  <c r="D82" i="3" s="1"/>
  <c r="P81" i="3"/>
  <c r="L81" i="3"/>
  <c r="F81" i="3"/>
  <c r="E81" i="3"/>
  <c r="D81" i="3"/>
  <c r="C81" i="3"/>
  <c r="U81" i="3" s="1"/>
  <c r="C80" i="3"/>
  <c r="J79" i="3"/>
  <c r="F79" i="3"/>
  <c r="D79" i="3"/>
  <c r="C79" i="3"/>
  <c r="E79" i="3" s="1"/>
  <c r="W77" i="3"/>
  <c r="V77" i="3"/>
  <c r="U77" i="3"/>
  <c r="R76" i="3"/>
  <c r="Q76" i="3"/>
  <c r="Q95" i="3" s="1"/>
  <c r="P76" i="3"/>
  <c r="O76" i="3"/>
  <c r="N76" i="3"/>
  <c r="M76" i="3"/>
  <c r="L76" i="3"/>
  <c r="K76" i="3"/>
  <c r="J76" i="3"/>
  <c r="J103" i="3" s="1"/>
  <c r="I76" i="3"/>
  <c r="H76" i="3" s="1"/>
  <c r="G76" i="3"/>
  <c r="F76" i="3"/>
  <c r="E76" i="3"/>
  <c r="D76" i="3"/>
  <c r="U75" i="3"/>
  <c r="G75" i="3"/>
  <c r="F75" i="3"/>
  <c r="E75" i="3"/>
  <c r="D75" i="3"/>
  <c r="C75" i="3"/>
  <c r="W75" i="3" s="1"/>
  <c r="U74" i="3"/>
  <c r="G74" i="3"/>
  <c r="F74" i="3"/>
  <c r="W74" i="3" s="1"/>
  <c r="E74" i="3"/>
  <c r="D74" i="3"/>
  <c r="V74" i="3" s="1"/>
  <c r="C74" i="3"/>
  <c r="W73" i="3"/>
  <c r="U73" i="3"/>
  <c r="G73" i="3"/>
  <c r="F73" i="3"/>
  <c r="E73" i="3"/>
  <c r="D73" i="3"/>
  <c r="V73" i="3" s="1"/>
  <c r="C73" i="3"/>
  <c r="U72" i="3"/>
  <c r="G72" i="3"/>
  <c r="F72" i="3"/>
  <c r="W72" i="3" s="1"/>
  <c r="E72" i="3"/>
  <c r="D72" i="3"/>
  <c r="V72" i="3" s="1"/>
  <c r="C72" i="3"/>
  <c r="W71" i="3"/>
  <c r="U71" i="3"/>
  <c r="G71" i="3"/>
  <c r="F71" i="3"/>
  <c r="E71" i="3"/>
  <c r="D71" i="3"/>
  <c r="V71" i="3" s="1"/>
  <c r="C71" i="3"/>
  <c r="U70" i="3"/>
  <c r="G70" i="3"/>
  <c r="F70" i="3"/>
  <c r="W70" i="3" s="1"/>
  <c r="E70" i="3"/>
  <c r="D70" i="3"/>
  <c r="V70" i="3" s="1"/>
  <c r="C70" i="3"/>
  <c r="W69" i="3"/>
  <c r="U69" i="3"/>
  <c r="G69" i="3"/>
  <c r="F69" i="3"/>
  <c r="E69" i="3"/>
  <c r="D69" i="3"/>
  <c r="V69" i="3" s="1"/>
  <c r="C69" i="3"/>
  <c r="W68" i="3"/>
  <c r="U68" i="3"/>
  <c r="V68" i="3" s="1"/>
  <c r="W66" i="3"/>
  <c r="U66" i="3"/>
  <c r="V66" i="3" s="1"/>
  <c r="V65" i="3"/>
  <c r="U65" i="3"/>
  <c r="G65" i="3"/>
  <c r="F65" i="3"/>
  <c r="E65" i="3"/>
  <c r="D65" i="3"/>
  <c r="U64" i="3"/>
  <c r="F64" i="3"/>
  <c r="U63" i="3"/>
  <c r="G63" i="3"/>
  <c r="G64" i="3" s="1"/>
  <c r="F63" i="3"/>
  <c r="E63" i="3"/>
  <c r="E64" i="3" s="1"/>
  <c r="D63" i="3"/>
  <c r="C63" i="3"/>
  <c r="C64" i="3" s="1"/>
  <c r="U62" i="3"/>
  <c r="G62" i="3"/>
  <c r="F62" i="3"/>
  <c r="E62" i="3"/>
  <c r="D62" i="3"/>
  <c r="C62" i="3"/>
  <c r="U61" i="3"/>
  <c r="G61" i="3"/>
  <c r="F61" i="3"/>
  <c r="E61" i="3"/>
  <c r="D61" i="3"/>
  <c r="C61" i="3"/>
  <c r="U60" i="3"/>
  <c r="S60" i="3"/>
  <c r="G60" i="3"/>
  <c r="F60" i="3"/>
  <c r="E60" i="3"/>
  <c r="D60" i="3"/>
  <c r="W60" i="3" s="1"/>
  <c r="C60" i="3"/>
  <c r="G59" i="3"/>
  <c r="E59" i="3"/>
  <c r="C59" i="3"/>
  <c r="U59" i="3" s="1"/>
  <c r="V58" i="3"/>
  <c r="U58" i="3"/>
  <c r="J58" i="3"/>
  <c r="G58" i="3"/>
  <c r="F58" i="3"/>
  <c r="F59" i="3" s="1"/>
  <c r="E58" i="3"/>
  <c r="D58" i="3"/>
  <c r="D59" i="3" s="1"/>
  <c r="W59" i="3" s="1"/>
  <c r="C58" i="3"/>
  <c r="U57" i="3"/>
  <c r="G57" i="3"/>
  <c r="F57" i="3"/>
  <c r="W57" i="3" s="1"/>
  <c r="E57" i="3"/>
  <c r="D57" i="3"/>
  <c r="V57" i="3" s="1"/>
  <c r="C57" i="3"/>
  <c r="U56" i="3"/>
  <c r="G56" i="3"/>
  <c r="F56" i="3"/>
  <c r="W56" i="3" s="1"/>
  <c r="E56" i="3"/>
  <c r="D56" i="3"/>
  <c r="V56" i="3" s="1"/>
  <c r="C56" i="3"/>
  <c r="W55" i="3"/>
  <c r="G55" i="3"/>
  <c r="F55" i="3"/>
  <c r="E55" i="3"/>
  <c r="D55" i="3"/>
  <c r="C55" i="3"/>
  <c r="G54" i="3"/>
  <c r="F54" i="3"/>
  <c r="E54" i="3"/>
  <c r="W54" i="3" s="1"/>
  <c r="D54" i="3"/>
  <c r="C54" i="3"/>
  <c r="U54" i="3" s="1"/>
  <c r="V54" i="3" s="1"/>
  <c r="G53" i="3"/>
  <c r="F53" i="3"/>
  <c r="E53" i="3"/>
  <c r="W53" i="3" s="1"/>
  <c r="D53" i="3"/>
  <c r="C53" i="3"/>
  <c r="U53" i="3" s="1"/>
  <c r="V53" i="3" s="1"/>
  <c r="G52" i="3"/>
  <c r="F52" i="3"/>
  <c r="E52" i="3"/>
  <c r="D52" i="3"/>
  <c r="C52" i="3"/>
  <c r="U52" i="3" s="1"/>
  <c r="V52" i="3" s="1"/>
  <c r="G51" i="3"/>
  <c r="F51" i="3"/>
  <c r="E51" i="3"/>
  <c r="D51" i="3"/>
  <c r="C51" i="3"/>
  <c r="U51" i="3" s="1"/>
  <c r="U50" i="3"/>
  <c r="G50" i="3"/>
  <c r="F50" i="3"/>
  <c r="E50" i="3"/>
  <c r="D50" i="3"/>
  <c r="C50" i="3"/>
  <c r="S50" i="3" s="1"/>
  <c r="G49" i="3"/>
  <c r="F49" i="3"/>
  <c r="E49" i="3"/>
  <c r="D49" i="3"/>
  <c r="C49" i="3"/>
  <c r="U49" i="3" s="1"/>
  <c r="V49" i="3" s="1"/>
  <c r="G48" i="3"/>
  <c r="F48" i="3"/>
  <c r="E48" i="3"/>
  <c r="D48" i="3"/>
  <c r="C48" i="3"/>
  <c r="U48" i="3" s="1"/>
  <c r="V48" i="3" s="1"/>
  <c r="G47" i="3"/>
  <c r="F47" i="3"/>
  <c r="E47" i="3"/>
  <c r="D47" i="3"/>
  <c r="C47" i="3"/>
  <c r="U47" i="3" s="1"/>
  <c r="V47" i="3" s="1"/>
  <c r="G46" i="3"/>
  <c r="F46" i="3"/>
  <c r="E46" i="3"/>
  <c r="D46" i="3"/>
  <c r="C46" i="3"/>
  <c r="U46" i="3" s="1"/>
  <c r="V46" i="3" s="1"/>
  <c r="G45" i="3"/>
  <c r="G44" i="3" s="1"/>
  <c r="G67" i="3" s="1"/>
  <c r="F45" i="3"/>
  <c r="E45" i="3"/>
  <c r="E44" i="3" s="1"/>
  <c r="E67" i="3" s="1"/>
  <c r="D45" i="3"/>
  <c r="C45" i="3"/>
  <c r="U45" i="3" s="1"/>
  <c r="V45" i="3" s="1"/>
  <c r="F44" i="3"/>
  <c r="F67" i="3" s="1"/>
  <c r="W43" i="3"/>
  <c r="U43" i="3"/>
  <c r="V43" i="3" s="1"/>
  <c r="G42" i="3"/>
  <c r="F42" i="3"/>
  <c r="E42" i="3"/>
  <c r="D42" i="3"/>
  <c r="C42" i="3"/>
  <c r="U41" i="3"/>
  <c r="G41" i="3"/>
  <c r="F41" i="3"/>
  <c r="E41" i="3"/>
  <c r="D41" i="3"/>
  <c r="C41" i="3"/>
  <c r="W41" i="3" s="1"/>
  <c r="G40" i="3"/>
  <c r="F40" i="3"/>
  <c r="E40" i="3"/>
  <c r="D40" i="3"/>
  <c r="C40" i="3"/>
  <c r="C119" i="3" s="1"/>
  <c r="G39" i="3"/>
  <c r="F39" i="3"/>
  <c r="E39" i="3"/>
  <c r="D39" i="3"/>
  <c r="W39" i="3" s="1"/>
  <c r="C39" i="3"/>
  <c r="C118" i="3" s="1"/>
  <c r="Q38" i="3"/>
  <c r="G38" i="3"/>
  <c r="F38" i="3"/>
  <c r="E38" i="3"/>
  <c r="W38" i="3" s="1"/>
  <c r="D38" i="3"/>
  <c r="V38" i="3" s="1"/>
  <c r="C38" i="3"/>
  <c r="U38" i="3" s="1"/>
  <c r="G37" i="3"/>
  <c r="F37" i="3"/>
  <c r="F116" i="3" s="1"/>
  <c r="E37" i="3"/>
  <c r="E116" i="3" s="1"/>
  <c r="D37" i="3"/>
  <c r="C37" i="3"/>
  <c r="U37" i="3" s="1"/>
  <c r="V37" i="3" s="1"/>
  <c r="G36" i="3"/>
  <c r="F36" i="3"/>
  <c r="E36" i="3"/>
  <c r="D36" i="3"/>
  <c r="C36" i="3"/>
  <c r="G35" i="3"/>
  <c r="F35" i="3"/>
  <c r="E35" i="3"/>
  <c r="D35" i="3"/>
  <c r="C35" i="3"/>
  <c r="C114" i="3" s="1"/>
  <c r="U34" i="3"/>
  <c r="M34" i="3"/>
  <c r="G34" i="3"/>
  <c r="F34" i="3"/>
  <c r="E34" i="3"/>
  <c r="W34" i="3" s="1"/>
  <c r="D34" i="3"/>
  <c r="V34" i="3" s="1"/>
  <c r="E32" i="3"/>
  <c r="C32" i="3"/>
  <c r="D32" i="3" s="1"/>
  <c r="W31" i="3"/>
  <c r="V31" i="3"/>
  <c r="U31" i="3"/>
  <c r="E29" i="3"/>
  <c r="C29" i="3"/>
  <c r="D29" i="3" s="1"/>
  <c r="G28" i="3"/>
  <c r="F28" i="3"/>
  <c r="E28" i="3"/>
  <c r="D28" i="3"/>
  <c r="C28" i="3"/>
  <c r="U28" i="3" s="1"/>
  <c r="V28" i="3" s="1"/>
  <c r="G27" i="3"/>
  <c r="F27" i="3"/>
  <c r="E27" i="3"/>
  <c r="D27" i="3"/>
  <c r="C27" i="3"/>
  <c r="C25" i="3"/>
  <c r="G25" i="3" s="1"/>
  <c r="F24" i="3"/>
  <c r="E24" i="3"/>
  <c r="D24" i="3"/>
  <c r="C24" i="3"/>
  <c r="U24" i="3" s="1"/>
  <c r="Q23" i="3"/>
  <c r="M23" i="3"/>
  <c r="G23" i="3"/>
  <c r="F23" i="3"/>
  <c r="E23" i="3"/>
  <c r="W23" i="3" s="1"/>
  <c r="D23" i="3"/>
  <c r="C23" i="3"/>
  <c r="U23" i="3" s="1"/>
  <c r="P22" i="3"/>
  <c r="L22" i="3"/>
  <c r="G22" i="3"/>
  <c r="F22" i="3"/>
  <c r="E22" i="3"/>
  <c r="D22" i="3"/>
  <c r="C22" i="3"/>
  <c r="U22" i="3" s="1"/>
  <c r="P20" i="3"/>
  <c r="L20" i="3"/>
  <c r="G20" i="3"/>
  <c r="F20" i="3"/>
  <c r="E20" i="3"/>
  <c r="D20" i="3"/>
  <c r="W20" i="3" s="1"/>
  <c r="C20" i="3"/>
  <c r="U20" i="3" s="1"/>
  <c r="G19" i="3"/>
  <c r="F19" i="3"/>
  <c r="E19" i="3"/>
  <c r="W19" i="3" s="1"/>
  <c r="D19" i="3"/>
  <c r="C19" i="3"/>
  <c r="S17" i="3" s="1"/>
  <c r="R18" i="3"/>
  <c r="J18" i="3"/>
  <c r="G18" i="3"/>
  <c r="F18" i="3"/>
  <c r="E18" i="3"/>
  <c r="D18" i="3"/>
  <c r="W18" i="3" s="1"/>
  <c r="C18" i="3"/>
  <c r="U18" i="3" s="1"/>
  <c r="R17" i="3"/>
  <c r="J17" i="3"/>
  <c r="G17" i="3"/>
  <c r="F17" i="3"/>
  <c r="W17" i="3" s="1"/>
  <c r="E17" i="3"/>
  <c r="D17" i="3"/>
  <c r="U16" i="3"/>
  <c r="R16" i="3"/>
  <c r="J16" i="3"/>
  <c r="G16" i="3"/>
  <c r="F16" i="3"/>
  <c r="W16" i="3" s="1"/>
  <c r="E16" i="3"/>
  <c r="D16" i="3"/>
  <c r="V16" i="3" s="1"/>
  <c r="C16" i="3"/>
  <c r="S16" i="3" s="1"/>
  <c r="Q15" i="3"/>
  <c r="M15" i="3"/>
  <c r="G15" i="3"/>
  <c r="F15" i="3"/>
  <c r="E15" i="3"/>
  <c r="W15" i="3" s="1"/>
  <c r="D15" i="3"/>
  <c r="V15" i="3" s="1"/>
  <c r="C15" i="3"/>
  <c r="U15" i="3" s="1"/>
  <c r="P14" i="3"/>
  <c r="L14" i="3"/>
  <c r="G14" i="3"/>
  <c r="F14" i="3"/>
  <c r="E14" i="3"/>
  <c r="D14" i="3"/>
  <c r="D11" i="3" s="1"/>
  <c r="C14" i="3"/>
  <c r="U14" i="3" s="1"/>
  <c r="G13" i="3"/>
  <c r="G11" i="3" s="1"/>
  <c r="F13" i="3"/>
  <c r="E13" i="3"/>
  <c r="E11" i="3" s="1"/>
  <c r="D13" i="3"/>
  <c r="C13" i="3"/>
  <c r="S11" i="3" s="1"/>
  <c r="R12" i="3"/>
  <c r="P12" i="3"/>
  <c r="J12" i="3"/>
  <c r="G12" i="3"/>
  <c r="F12" i="3"/>
  <c r="L12" i="3" s="1"/>
  <c r="E12" i="3"/>
  <c r="D12" i="3"/>
  <c r="W12" i="3" s="1"/>
  <c r="C12" i="3"/>
  <c r="U12" i="3" s="1"/>
  <c r="F11" i="3"/>
  <c r="R8" i="3"/>
  <c r="Q8" i="3"/>
  <c r="Q34" i="3" s="1"/>
  <c r="P8" i="3"/>
  <c r="O8" i="3"/>
  <c r="O18" i="3" s="1"/>
  <c r="N8" i="3"/>
  <c r="M8" i="3"/>
  <c r="M25" i="3" s="1"/>
  <c r="L8" i="3"/>
  <c r="K8" i="3"/>
  <c r="K27" i="3" s="1"/>
  <c r="J8" i="3"/>
  <c r="I8" i="3"/>
  <c r="H8" i="3" s="1"/>
  <c r="G8" i="3"/>
  <c r="G7" i="3" s="1"/>
  <c r="AB7" i="3" s="1"/>
  <c r="F8" i="3"/>
  <c r="E8" i="3"/>
  <c r="E7" i="3" s="1"/>
  <c r="D8" i="3"/>
  <c r="F7" i="3"/>
  <c r="AA7" i="3" s="1"/>
  <c r="D7" i="3"/>
  <c r="I6" i="3" s="1"/>
  <c r="C113" i="2"/>
  <c r="C108" i="2"/>
  <c r="G105" i="2"/>
  <c r="F105" i="2"/>
  <c r="E105" i="2"/>
  <c r="D105" i="2"/>
  <c r="C105" i="2"/>
  <c r="F104" i="2"/>
  <c r="C104" i="2"/>
  <c r="D104" i="2" s="1"/>
  <c r="E103" i="2"/>
  <c r="C103" i="2"/>
  <c r="U103" i="2" s="1"/>
  <c r="D102" i="2"/>
  <c r="C102" i="2"/>
  <c r="U102" i="2" s="1"/>
  <c r="G101" i="2"/>
  <c r="C101" i="2"/>
  <c r="W99" i="2"/>
  <c r="W98" i="2"/>
  <c r="W96" i="2"/>
  <c r="U96" i="2"/>
  <c r="V96" i="2" s="1"/>
  <c r="W95" i="2"/>
  <c r="G94" i="2"/>
  <c r="C94" i="2"/>
  <c r="F93" i="2"/>
  <c r="C93" i="2"/>
  <c r="E93" i="2" s="1"/>
  <c r="E92" i="2"/>
  <c r="C92" i="2"/>
  <c r="D92" i="2" s="1"/>
  <c r="D91" i="2"/>
  <c r="C91" i="2"/>
  <c r="U91" i="2" s="1"/>
  <c r="C90" i="2"/>
  <c r="U90" i="2" s="1"/>
  <c r="F88" i="2"/>
  <c r="E88" i="2"/>
  <c r="C88" i="2"/>
  <c r="D88" i="2" s="1"/>
  <c r="D87" i="2"/>
  <c r="C87" i="2"/>
  <c r="F87" i="2" s="1"/>
  <c r="C86" i="2"/>
  <c r="F86" i="2" s="1"/>
  <c r="E84" i="2"/>
  <c r="C84" i="2"/>
  <c r="D84" i="2" s="1"/>
  <c r="C83" i="2"/>
  <c r="U83" i="2" s="1"/>
  <c r="C82" i="2"/>
  <c r="F82" i="2" s="1"/>
  <c r="F81" i="2"/>
  <c r="E81" i="2"/>
  <c r="D81" i="2"/>
  <c r="C81" i="2"/>
  <c r="U81" i="2" s="1"/>
  <c r="E80" i="2"/>
  <c r="D80" i="2"/>
  <c r="C80" i="2"/>
  <c r="U80" i="2" s="1"/>
  <c r="D79" i="2"/>
  <c r="C79" i="2"/>
  <c r="U79" i="2" s="1"/>
  <c r="W77" i="2"/>
  <c r="U77" i="2"/>
  <c r="V77" i="2" s="1"/>
  <c r="R76" i="2"/>
  <c r="Q76" i="2"/>
  <c r="P76" i="2"/>
  <c r="O76" i="2"/>
  <c r="O96" i="2" s="1"/>
  <c r="N76" i="2"/>
  <c r="H76" i="2" s="1"/>
  <c r="M76" i="2"/>
  <c r="L76" i="2"/>
  <c r="L98" i="2" s="1"/>
  <c r="K76" i="2"/>
  <c r="J76" i="2"/>
  <c r="I76" i="2"/>
  <c r="G76" i="2"/>
  <c r="F76" i="2"/>
  <c r="E76" i="2"/>
  <c r="D76" i="2"/>
  <c r="G75" i="2"/>
  <c r="F75" i="2"/>
  <c r="E75" i="2"/>
  <c r="W75" i="2" s="1"/>
  <c r="D75" i="2"/>
  <c r="C75" i="2"/>
  <c r="U75" i="2" s="1"/>
  <c r="G74" i="2"/>
  <c r="F74" i="2"/>
  <c r="E74" i="2"/>
  <c r="D74" i="2"/>
  <c r="C74" i="2"/>
  <c r="U74" i="2" s="1"/>
  <c r="V74" i="2" s="1"/>
  <c r="G73" i="2"/>
  <c r="F73" i="2"/>
  <c r="E73" i="2"/>
  <c r="W73" i="2" s="1"/>
  <c r="D73" i="2"/>
  <c r="C73" i="2"/>
  <c r="U73" i="2" s="1"/>
  <c r="V73" i="2" s="1"/>
  <c r="G72" i="2"/>
  <c r="F72" i="2"/>
  <c r="E72" i="2"/>
  <c r="W72" i="2" s="1"/>
  <c r="D72" i="2"/>
  <c r="C72" i="2"/>
  <c r="U72" i="2" s="1"/>
  <c r="V72" i="2" s="1"/>
  <c r="G71" i="2"/>
  <c r="F71" i="2"/>
  <c r="E71" i="2"/>
  <c r="W71" i="2" s="1"/>
  <c r="D71" i="2"/>
  <c r="C71" i="2"/>
  <c r="U71" i="2" s="1"/>
  <c r="V71" i="2" s="1"/>
  <c r="G70" i="2"/>
  <c r="F70" i="2"/>
  <c r="E70" i="2"/>
  <c r="W70" i="2" s="1"/>
  <c r="D70" i="2"/>
  <c r="C70" i="2"/>
  <c r="U70" i="2" s="1"/>
  <c r="V70" i="2" s="1"/>
  <c r="G69" i="2"/>
  <c r="F69" i="2"/>
  <c r="E69" i="2"/>
  <c r="W69" i="2" s="1"/>
  <c r="D69" i="2"/>
  <c r="C69" i="2"/>
  <c r="U69" i="2" s="1"/>
  <c r="V69" i="2" s="1"/>
  <c r="W68" i="2"/>
  <c r="U68" i="2"/>
  <c r="V68" i="2" s="1"/>
  <c r="W66" i="2"/>
  <c r="U66" i="2"/>
  <c r="V66" i="2" s="1"/>
  <c r="V65" i="2"/>
  <c r="U65" i="2"/>
  <c r="G65" i="2"/>
  <c r="F65" i="2"/>
  <c r="E65" i="2"/>
  <c r="W65" i="2" s="1"/>
  <c r="D65" i="2"/>
  <c r="E64" i="2"/>
  <c r="D64" i="2"/>
  <c r="G63" i="2"/>
  <c r="G64" i="2" s="1"/>
  <c r="F63" i="2"/>
  <c r="F64" i="2" s="1"/>
  <c r="E63" i="2"/>
  <c r="D63" i="2"/>
  <c r="C63" i="2"/>
  <c r="U62" i="2"/>
  <c r="G62" i="2"/>
  <c r="F62" i="2"/>
  <c r="E62" i="2"/>
  <c r="D62" i="2"/>
  <c r="C62" i="2"/>
  <c r="W61" i="2"/>
  <c r="G61" i="2"/>
  <c r="F61" i="2"/>
  <c r="E61" i="2"/>
  <c r="D61" i="2"/>
  <c r="C61" i="2"/>
  <c r="G60" i="2"/>
  <c r="F60" i="2"/>
  <c r="E60" i="2"/>
  <c r="D60" i="2"/>
  <c r="C60" i="2"/>
  <c r="U60" i="2" s="1"/>
  <c r="C58" i="2"/>
  <c r="V57" i="2"/>
  <c r="G57" i="2"/>
  <c r="F57" i="2"/>
  <c r="E57" i="2"/>
  <c r="D57" i="2"/>
  <c r="W57" i="2" s="1"/>
  <c r="C57" i="2"/>
  <c r="U57" i="2" s="1"/>
  <c r="G56" i="2"/>
  <c r="F56" i="2"/>
  <c r="E56" i="2"/>
  <c r="D56" i="2"/>
  <c r="C56" i="2"/>
  <c r="G55" i="2"/>
  <c r="F55" i="2"/>
  <c r="E55" i="2"/>
  <c r="D55" i="2"/>
  <c r="U54" i="2"/>
  <c r="G54" i="2"/>
  <c r="F54" i="2"/>
  <c r="E54" i="2"/>
  <c r="D54" i="2"/>
  <c r="V54" i="2" s="1"/>
  <c r="C54" i="2"/>
  <c r="U53" i="2"/>
  <c r="G53" i="2"/>
  <c r="F53" i="2"/>
  <c r="W53" i="2" s="1"/>
  <c r="E53" i="2"/>
  <c r="D53" i="2"/>
  <c r="V53" i="2" s="1"/>
  <c r="C53" i="2"/>
  <c r="W52" i="2"/>
  <c r="U52" i="2"/>
  <c r="G52" i="2"/>
  <c r="F52" i="2"/>
  <c r="E52" i="2"/>
  <c r="D52" i="2"/>
  <c r="V52" i="2" s="1"/>
  <c r="C52" i="2"/>
  <c r="U51" i="2"/>
  <c r="S51" i="2"/>
  <c r="G51" i="2"/>
  <c r="F51" i="2"/>
  <c r="E51" i="2"/>
  <c r="W51" i="2" s="1"/>
  <c r="D51" i="2"/>
  <c r="C51" i="2"/>
  <c r="V50" i="2"/>
  <c r="U50" i="2"/>
  <c r="S50" i="2"/>
  <c r="G50" i="2"/>
  <c r="F50" i="2"/>
  <c r="E50" i="2"/>
  <c r="D50" i="2"/>
  <c r="C50" i="2"/>
  <c r="U49" i="2"/>
  <c r="G49" i="2"/>
  <c r="F49" i="2"/>
  <c r="E49" i="2"/>
  <c r="D49" i="2"/>
  <c r="V49" i="2" s="1"/>
  <c r="C49" i="2"/>
  <c r="U48" i="2"/>
  <c r="G48" i="2"/>
  <c r="F48" i="2"/>
  <c r="E48" i="2"/>
  <c r="D48" i="2"/>
  <c r="V48" i="2" s="1"/>
  <c r="C48" i="2"/>
  <c r="U47" i="2"/>
  <c r="G47" i="2"/>
  <c r="F47" i="2"/>
  <c r="E47" i="2"/>
  <c r="D47" i="2"/>
  <c r="C47" i="2"/>
  <c r="G46" i="2"/>
  <c r="G45" i="2" s="1"/>
  <c r="G44" i="2" s="1"/>
  <c r="G67" i="2" s="1"/>
  <c r="AC68" i="2" s="1"/>
  <c r="F46" i="2"/>
  <c r="W46" i="2" s="1"/>
  <c r="E46" i="2"/>
  <c r="D46" i="2"/>
  <c r="C46" i="2"/>
  <c r="C45" i="2" s="1"/>
  <c r="U45" i="2" s="1"/>
  <c r="F45" i="2"/>
  <c r="F44" i="2" s="1"/>
  <c r="F67" i="2" s="1"/>
  <c r="AB68" i="2" s="1"/>
  <c r="E45" i="2"/>
  <c r="E44" i="2" s="1"/>
  <c r="E67" i="2" s="1"/>
  <c r="W43" i="2"/>
  <c r="U43" i="2"/>
  <c r="V43" i="2" s="1"/>
  <c r="G42" i="2"/>
  <c r="F42" i="2"/>
  <c r="E42" i="2"/>
  <c r="D42" i="2"/>
  <c r="C42" i="2"/>
  <c r="G41" i="2"/>
  <c r="G35" i="2" s="1"/>
  <c r="F41" i="2"/>
  <c r="F35" i="2" s="1"/>
  <c r="E41" i="2"/>
  <c r="D41" i="2"/>
  <c r="C41" i="2"/>
  <c r="Q40" i="2"/>
  <c r="M40" i="2"/>
  <c r="L40" i="2"/>
  <c r="G40" i="2"/>
  <c r="F40" i="2"/>
  <c r="F119" i="2" s="1"/>
  <c r="E40" i="2"/>
  <c r="D40" i="2"/>
  <c r="D119" i="2" s="1"/>
  <c r="C40" i="2"/>
  <c r="C119" i="2" s="1"/>
  <c r="Q39" i="2"/>
  <c r="L39" i="2"/>
  <c r="G39" i="2"/>
  <c r="M39" i="2" s="1"/>
  <c r="F39" i="2"/>
  <c r="E39" i="2"/>
  <c r="D39" i="2"/>
  <c r="C39" i="2"/>
  <c r="P38" i="2"/>
  <c r="G38" i="2"/>
  <c r="F38" i="2"/>
  <c r="L38" i="2" s="1"/>
  <c r="E38" i="2"/>
  <c r="D38" i="2"/>
  <c r="C38" i="2"/>
  <c r="C117" i="2" s="1"/>
  <c r="W37" i="2"/>
  <c r="J37" i="2"/>
  <c r="G37" i="2"/>
  <c r="F37" i="2"/>
  <c r="Q37" i="2" s="1"/>
  <c r="E37" i="2"/>
  <c r="D37" i="2"/>
  <c r="C37" i="2"/>
  <c r="G36" i="2"/>
  <c r="F36" i="2"/>
  <c r="E36" i="2"/>
  <c r="D36" i="2"/>
  <c r="M35" i="2"/>
  <c r="E35" i="2"/>
  <c r="D35" i="2"/>
  <c r="C35" i="2"/>
  <c r="C114" i="2" s="1"/>
  <c r="E34" i="2"/>
  <c r="P34" i="2" s="1"/>
  <c r="G32" i="2"/>
  <c r="M32" i="2" s="1"/>
  <c r="C32" i="2"/>
  <c r="W31" i="2"/>
  <c r="P31" i="2"/>
  <c r="L31" i="2"/>
  <c r="D30" i="2"/>
  <c r="C30" i="2"/>
  <c r="U29" i="2"/>
  <c r="C29" i="2"/>
  <c r="P28" i="2"/>
  <c r="G28" i="2"/>
  <c r="F28" i="2"/>
  <c r="L28" i="2" s="1"/>
  <c r="E28" i="2"/>
  <c r="D28" i="2"/>
  <c r="C28" i="2"/>
  <c r="U28" i="2" s="1"/>
  <c r="Q27" i="2"/>
  <c r="M27" i="2"/>
  <c r="G27" i="2"/>
  <c r="F27" i="2"/>
  <c r="E27" i="2"/>
  <c r="D27" i="2"/>
  <c r="V27" i="2" s="1"/>
  <c r="C27" i="2"/>
  <c r="U27" i="2" s="1"/>
  <c r="V26" i="2"/>
  <c r="G26" i="2"/>
  <c r="F26" i="2"/>
  <c r="D26" i="2"/>
  <c r="C26" i="2"/>
  <c r="U26" i="2" s="1"/>
  <c r="D24" i="2"/>
  <c r="C24" i="2"/>
  <c r="U24" i="2" s="1"/>
  <c r="P23" i="2"/>
  <c r="L23" i="2"/>
  <c r="G23" i="2"/>
  <c r="F23" i="2"/>
  <c r="E23" i="2"/>
  <c r="D23" i="2"/>
  <c r="C23" i="2"/>
  <c r="C25" i="2" s="1"/>
  <c r="G22" i="2"/>
  <c r="F22" i="2"/>
  <c r="E22" i="2"/>
  <c r="D22" i="2"/>
  <c r="C22" i="2"/>
  <c r="U22" i="2" s="1"/>
  <c r="G20" i="2"/>
  <c r="F20" i="2"/>
  <c r="E20" i="2"/>
  <c r="D20" i="2"/>
  <c r="W20" i="2" s="1"/>
  <c r="C20" i="2"/>
  <c r="U20" i="2" s="1"/>
  <c r="Q19" i="2"/>
  <c r="M19" i="2"/>
  <c r="G19" i="2"/>
  <c r="F19" i="2"/>
  <c r="E19" i="2"/>
  <c r="W19" i="2" s="1"/>
  <c r="D19" i="2"/>
  <c r="C19" i="2"/>
  <c r="S17" i="2" s="1"/>
  <c r="V18" i="2"/>
  <c r="Q18" i="2"/>
  <c r="P18" i="2"/>
  <c r="M18" i="2"/>
  <c r="L18" i="2"/>
  <c r="G18" i="2"/>
  <c r="F18" i="2"/>
  <c r="E18" i="2"/>
  <c r="D18" i="2"/>
  <c r="W18" i="2" s="1"/>
  <c r="C18" i="2"/>
  <c r="U18" i="2" s="1"/>
  <c r="Q17" i="2"/>
  <c r="P17" i="2"/>
  <c r="M17" i="2"/>
  <c r="L17" i="2"/>
  <c r="G17" i="2"/>
  <c r="F17" i="2"/>
  <c r="E17" i="2"/>
  <c r="D17" i="2"/>
  <c r="U16" i="2"/>
  <c r="Q16" i="2"/>
  <c r="P16" i="2"/>
  <c r="M16" i="2"/>
  <c r="L16" i="2"/>
  <c r="G16" i="2"/>
  <c r="F16" i="2"/>
  <c r="E16" i="2"/>
  <c r="D16" i="2"/>
  <c r="C16" i="2"/>
  <c r="S16" i="2" s="1"/>
  <c r="U15" i="2"/>
  <c r="P15" i="2"/>
  <c r="L15" i="2"/>
  <c r="G15" i="2"/>
  <c r="F15" i="2"/>
  <c r="E15" i="2"/>
  <c r="D15" i="2"/>
  <c r="W15" i="2" s="1"/>
  <c r="C15" i="2"/>
  <c r="R14" i="2"/>
  <c r="J14" i="2"/>
  <c r="G14" i="2"/>
  <c r="F14" i="2"/>
  <c r="E14" i="2"/>
  <c r="D14" i="2"/>
  <c r="W14" i="2" s="1"/>
  <c r="C14" i="2"/>
  <c r="U14" i="2" s="1"/>
  <c r="Q13" i="2"/>
  <c r="M13" i="2"/>
  <c r="G13" i="2"/>
  <c r="G11" i="2" s="1"/>
  <c r="F13" i="2"/>
  <c r="E13" i="2"/>
  <c r="W13" i="2" s="1"/>
  <c r="D13" i="2"/>
  <c r="C13" i="2"/>
  <c r="S11" i="2" s="1"/>
  <c r="Q12" i="2"/>
  <c r="P12" i="2"/>
  <c r="M12" i="2"/>
  <c r="L12" i="2"/>
  <c r="G12" i="2"/>
  <c r="F12" i="2"/>
  <c r="E12" i="2"/>
  <c r="D12" i="2"/>
  <c r="W12" i="2" s="1"/>
  <c r="C12" i="2"/>
  <c r="U12" i="2" s="1"/>
  <c r="R8" i="2"/>
  <c r="R26" i="2" s="1"/>
  <c r="Q8" i="2"/>
  <c r="Q36" i="2" s="1"/>
  <c r="P8" i="2"/>
  <c r="O8" i="2"/>
  <c r="N8" i="2"/>
  <c r="H8" i="2" s="1"/>
  <c r="M8" i="2"/>
  <c r="M37" i="2" s="1"/>
  <c r="L8" i="2"/>
  <c r="K8" i="2"/>
  <c r="J8" i="2"/>
  <c r="J20" i="2" s="1"/>
  <c r="I8" i="2"/>
  <c r="G8" i="2"/>
  <c r="F8" i="2"/>
  <c r="E8" i="2"/>
  <c r="D8" i="2"/>
  <c r="AB7" i="2"/>
  <c r="Y7" i="2"/>
  <c r="V7" i="2"/>
  <c r="G7" i="2"/>
  <c r="F7" i="2"/>
  <c r="AA7" i="2" s="1"/>
  <c r="D7" i="2"/>
  <c r="T7" i="2" s="1"/>
  <c r="F13" i="7" l="1"/>
  <c r="H13" i="7" s="1"/>
  <c r="F23" i="7"/>
  <c r="H23" i="7" s="1"/>
  <c r="F16" i="7"/>
  <c r="H16" i="7" s="1"/>
  <c r="G26" i="5"/>
  <c r="G25" i="5"/>
  <c r="G24" i="5"/>
  <c r="G23" i="5"/>
  <c r="G22" i="5"/>
  <c r="G21" i="5"/>
  <c r="G20" i="5"/>
  <c r="F61" i="5"/>
  <c r="F59" i="5"/>
  <c r="K15" i="5" s="1"/>
  <c r="F98" i="5"/>
  <c r="F96" i="5"/>
  <c r="F94" i="5"/>
  <c r="F92" i="5"/>
  <c r="F90" i="5"/>
  <c r="F88" i="5"/>
  <c r="F86" i="5"/>
  <c r="F84" i="5"/>
  <c r="F82" i="5"/>
  <c r="F80" i="5"/>
  <c r="F78" i="5"/>
  <c r="F76" i="5"/>
  <c r="F74" i="5"/>
  <c r="F72" i="5"/>
  <c r="F70" i="5"/>
  <c r="F68" i="5"/>
  <c r="F66" i="5"/>
  <c r="F64" i="5"/>
  <c r="E39" i="5"/>
  <c r="F62" i="5"/>
  <c r="F71" i="5"/>
  <c r="F75" i="5"/>
  <c r="F79" i="5"/>
  <c r="F83" i="5"/>
  <c r="F87" i="5"/>
  <c r="F91" i="5"/>
  <c r="F95" i="5"/>
  <c r="L9" i="5"/>
  <c r="F55" i="5"/>
  <c r="F54" i="5"/>
  <c r="F53" i="5"/>
  <c r="F52" i="5"/>
  <c r="F51" i="5"/>
  <c r="F49" i="5"/>
  <c r="I55" i="5" s="1"/>
  <c r="F48" i="5"/>
  <c r="F47" i="5"/>
  <c r="F46" i="5"/>
  <c r="F45" i="5"/>
  <c r="F44" i="5"/>
  <c r="F41" i="5"/>
  <c r="F39" i="5"/>
  <c r="F37" i="5"/>
  <c r="F35" i="5"/>
  <c r="F33" i="5"/>
  <c r="F31" i="5"/>
  <c r="F29" i="5"/>
  <c r="F128" i="5"/>
  <c r="F126" i="5"/>
  <c r="F124" i="5"/>
  <c r="F122" i="5"/>
  <c r="F120" i="5"/>
  <c r="F118" i="5"/>
  <c r="F116" i="5"/>
  <c r="F114" i="5"/>
  <c r="F112" i="5"/>
  <c r="F110" i="5"/>
  <c r="F108" i="5"/>
  <c r="F106" i="5"/>
  <c r="F104" i="5"/>
  <c r="F102" i="5"/>
  <c r="F100" i="5"/>
  <c r="F56" i="5"/>
  <c r="F43" i="5"/>
  <c r="F42" i="5"/>
  <c r="F40" i="5"/>
  <c r="F38" i="5"/>
  <c r="F36" i="5"/>
  <c r="F34" i="5"/>
  <c r="F32" i="5"/>
  <c r="F30" i="5"/>
  <c r="F28" i="5"/>
  <c r="K13" i="5" s="1"/>
  <c r="E28" i="5"/>
  <c r="E32" i="5"/>
  <c r="E36" i="5"/>
  <c r="E40" i="5"/>
  <c r="F101" i="5"/>
  <c r="F105" i="5"/>
  <c r="F109" i="5"/>
  <c r="F113" i="5"/>
  <c r="F117" i="5"/>
  <c r="F121" i="5"/>
  <c r="F125" i="5"/>
  <c r="F129"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57" i="5"/>
  <c r="E56" i="5"/>
  <c r="E55" i="5"/>
  <c r="E54" i="5"/>
  <c r="E53" i="5"/>
  <c r="E52" i="5"/>
  <c r="E51" i="5"/>
  <c r="E49" i="5"/>
  <c r="E48" i="5"/>
  <c r="E47" i="5"/>
  <c r="E46" i="5"/>
  <c r="E31" i="5"/>
  <c r="E35" i="5"/>
  <c r="E43" i="5"/>
  <c r="F67" i="5"/>
  <c r="F25" i="5"/>
  <c r="F26" i="5"/>
  <c r="E62" i="5"/>
  <c r="E61" i="5"/>
  <c r="E60" i="5"/>
  <c r="E59" i="5"/>
  <c r="J15" i="5" s="1"/>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F20" i="5"/>
  <c r="F22" i="5"/>
  <c r="F24" i="5"/>
  <c r="E29" i="5"/>
  <c r="E33" i="5"/>
  <c r="E37" i="5"/>
  <c r="E41" i="5"/>
  <c r="E45" i="5"/>
  <c r="F60" i="5"/>
  <c r="F65" i="5"/>
  <c r="F69" i="5"/>
  <c r="F73" i="5"/>
  <c r="F77" i="5"/>
  <c r="F81" i="5"/>
  <c r="F85" i="5"/>
  <c r="F89" i="5"/>
  <c r="F93" i="5"/>
  <c r="F97" i="5"/>
  <c r="I9" i="5"/>
  <c r="G28" i="5"/>
  <c r="G29" i="5"/>
  <c r="G30" i="5"/>
  <c r="G31" i="5"/>
  <c r="G32" i="5"/>
  <c r="G33" i="5"/>
  <c r="G34" i="5"/>
  <c r="G35" i="5"/>
  <c r="G36" i="5"/>
  <c r="G37" i="5"/>
  <c r="G38" i="5"/>
  <c r="G39" i="5"/>
  <c r="G40" i="5"/>
  <c r="G41" i="5"/>
  <c r="G42" i="5"/>
  <c r="G43" i="5"/>
  <c r="G44" i="5"/>
  <c r="G45" i="5"/>
  <c r="G47" i="5"/>
  <c r="G49" i="5"/>
  <c r="G52" i="5"/>
  <c r="G54" i="5"/>
  <c r="D62" i="5"/>
  <c r="D61" i="5"/>
  <c r="D60" i="5"/>
  <c r="D59" i="5"/>
  <c r="I15" i="5" s="1"/>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57" i="5"/>
  <c r="D56"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20" i="5"/>
  <c r="D21" i="5"/>
  <c r="D22" i="5"/>
  <c r="D23" i="5"/>
  <c r="D24" i="5"/>
  <c r="D25" i="5"/>
  <c r="D28" i="5"/>
  <c r="D29" i="5"/>
  <c r="D30" i="5"/>
  <c r="D31" i="5"/>
  <c r="D32" i="5"/>
  <c r="D33" i="5"/>
  <c r="D34" i="5"/>
  <c r="D35" i="5"/>
  <c r="D36" i="5"/>
  <c r="D37" i="5"/>
  <c r="D38" i="5"/>
  <c r="D39" i="5"/>
  <c r="D40" i="5"/>
  <c r="D41" i="5"/>
  <c r="D42" i="5"/>
  <c r="D43" i="5"/>
  <c r="D44" i="5"/>
  <c r="D45" i="5"/>
  <c r="D46" i="5"/>
  <c r="D48" i="5"/>
  <c r="D51" i="5"/>
  <c r="D53" i="5"/>
  <c r="D55" i="5"/>
  <c r="G56" i="5"/>
  <c r="G59" i="5"/>
  <c r="L15" i="5" s="1"/>
  <c r="G64" i="5"/>
  <c r="G66" i="5"/>
  <c r="G68" i="5"/>
  <c r="G70" i="5"/>
  <c r="G72" i="5"/>
  <c r="G74" i="5"/>
  <c r="G76" i="5"/>
  <c r="G78" i="5"/>
  <c r="G80" i="5"/>
  <c r="G82" i="5"/>
  <c r="G84" i="5"/>
  <c r="G86" i="5"/>
  <c r="G88" i="5"/>
  <c r="G90" i="5"/>
  <c r="G92" i="5"/>
  <c r="G94" i="5"/>
  <c r="G96" i="5"/>
  <c r="G100" i="5"/>
  <c r="G138" i="5" s="1"/>
  <c r="G141" i="5" s="1"/>
  <c r="G102" i="5"/>
  <c r="G104" i="5"/>
  <c r="G106" i="5"/>
  <c r="G108" i="5"/>
  <c r="G110" i="5"/>
  <c r="G112" i="5"/>
  <c r="G114" i="5"/>
  <c r="G116" i="5"/>
  <c r="G118" i="5"/>
  <c r="G120" i="5"/>
  <c r="G122" i="5"/>
  <c r="G124" i="5"/>
  <c r="G126" i="5"/>
  <c r="D61" i="4"/>
  <c r="D60" i="4"/>
  <c r="D59" i="4"/>
  <c r="I15" i="4" s="1"/>
  <c r="D29" i="4"/>
  <c r="D32" i="4"/>
  <c r="D34" i="4"/>
  <c r="D37" i="4"/>
  <c r="D40" i="4"/>
  <c r="D43" i="4"/>
  <c r="K9" i="4"/>
  <c r="K10" i="4"/>
  <c r="E61" i="4"/>
  <c r="E60" i="4"/>
  <c r="E59" i="4"/>
  <c r="J15" i="4" s="1"/>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57" i="4"/>
  <c r="E56" i="4"/>
  <c r="E55" i="4"/>
  <c r="E54" i="4"/>
  <c r="E53" i="4"/>
  <c r="E52" i="4"/>
  <c r="E51" i="4"/>
  <c r="E49" i="4"/>
  <c r="E48" i="4"/>
  <c r="E47" i="4"/>
  <c r="J16"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20" i="4"/>
  <c r="E21" i="4"/>
  <c r="E22" i="4"/>
  <c r="E23" i="4"/>
  <c r="E24" i="4"/>
  <c r="E25" i="4"/>
  <c r="E28" i="4"/>
  <c r="J13" i="4" s="1"/>
  <c r="E29" i="4"/>
  <c r="E30" i="4"/>
  <c r="E31" i="4"/>
  <c r="E32" i="4"/>
  <c r="E33" i="4"/>
  <c r="E34" i="4"/>
  <c r="E35" i="4"/>
  <c r="E36" i="4"/>
  <c r="E37" i="4"/>
  <c r="E38" i="4"/>
  <c r="E39" i="4"/>
  <c r="E40" i="4"/>
  <c r="E41" i="4"/>
  <c r="E42" i="4"/>
  <c r="E43" i="4"/>
  <c r="E44" i="4"/>
  <c r="E45" i="4"/>
  <c r="F46" i="4"/>
  <c r="F51" i="4"/>
  <c r="F55" i="4"/>
  <c r="F60" i="4"/>
  <c r="F65" i="4"/>
  <c r="F69" i="4"/>
  <c r="F73" i="4"/>
  <c r="F77" i="4"/>
  <c r="F81" i="4"/>
  <c r="F85" i="4"/>
  <c r="F89" i="4"/>
  <c r="F93" i="4"/>
  <c r="F97" i="4"/>
  <c r="F102" i="4"/>
  <c r="F106" i="4"/>
  <c r="F110" i="4"/>
  <c r="F114" i="4"/>
  <c r="F118" i="4"/>
  <c r="F122" i="4"/>
  <c r="F126" i="4"/>
  <c r="D139"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57" i="4"/>
  <c r="D56" i="4"/>
  <c r="D55" i="4"/>
  <c r="D54" i="4"/>
  <c r="D53" i="4"/>
  <c r="D52" i="4"/>
  <c r="D51" i="4"/>
  <c r="D49" i="4"/>
  <c r="D48" i="4"/>
  <c r="D47" i="4"/>
  <c r="D46"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28" i="4"/>
  <c r="D31" i="4"/>
  <c r="D35" i="4"/>
  <c r="D38" i="4"/>
  <c r="D41" i="4"/>
  <c r="D44" i="4"/>
  <c r="L9" i="4"/>
  <c r="L10" i="4"/>
  <c r="F20" i="4"/>
  <c r="F21" i="4"/>
  <c r="F22" i="4"/>
  <c r="F23" i="4"/>
  <c r="F24" i="4"/>
  <c r="F25" i="4"/>
  <c r="F28" i="4"/>
  <c r="F29" i="4"/>
  <c r="F30" i="4"/>
  <c r="F31" i="4"/>
  <c r="F32" i="4"/>
  <c r="F33" i="4"/>
  <c r="F34" i="4"/>
  <c r="F35" i="4"/>
  <c r="F36" i="4"/>
  <c r="F37" i="4"/>
  <c r="F38" i="4"/>
  <c r="F39" i="4"/>
  <c r="F40" i="4"/>
  <c r="F41" i="4"/>
  <c r="F42" i="4"/>
  <c r="F43" i="4"/>
  <c r="F44" i="4"/>
  <c r="F45" i="4"/>
  <c r="F47" i="4"/>
  <c r="F52" i="4"/>
  <c r="F56" i="4"/>
  <c r="F61" i="4"/>
  <c r="F66" i="4"/>
  <c r="F70" i="4"/>
  <c r="F74" i="4"/>
  <c r="F78" i="4"/>
  <c r="F82" i="4"/>
  <c r="F86" i="4"/>
  <c r="F90" i="4"/>
  <c r="F94" i="4"/>
  <c r="F98" i="4"/>
  <c r="F103" i="4"/>
  <c r="F107" i="4"/>
  <c r="F111" i="4"/>
  <c r="F115" i="4"/>
  <c r="F119" i="4"/>
  <c r="F123" i="4"/>
  <c r="F127" i="4"/>
  <c r="J10" i="4"/>
  <c r="D30" i="4"/>
  <c r="D33" i="4"/>
  <c r="D36" i="4"/>
  <c r="D39" i="4"/>
  <c r="D42" i="4"/>
  <c r="G61" i="4"/>
  <c r="G60" i="4"/>
  <c r="G59" i="4"/>
  <c r="L15" i="4" s="1"/>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57" i="4"/>
  <c r="G56" i="4"/>
  <c r="G55" i="4"/>
  <c r="G54" i="4"/>
  <c r="G53" i="4"/>
  <c r="G52" i="4"/>
  <c r="G51" i="4"/>
  <c r="G49" i="4"/>
  <c r="G48" i="4"/>
  <c r="G47" i="4"/>
  <c r="G46"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20" i="4"/>
  <c r="G21" i="4"/>
  <c r="G22" i="4"/>
  <c r="G23" i="4"/>
  <c r="G24" i="4"/>
  <c r="G25" i="4"/>
  <c r="G28" i="4"/>
  <c r="L13" i="4" s="1"/>
  <c r="G29" i="4"/>
  <c r="G30" i="4"/>
  <c r="G31" i="4"/>
  <c r="G32" i="4"/>
  <c r="G33" i="4"/>
  <c r="G34" i="4"/>
  <c r="G35" i="4"/>
  <c r="G36" i="4"/>
  <c r="G37" i="4"/>
  <c r="G38" i="4"/>
  <c r="G39" i="4"/>
  <c r="G40" i="4"/>
  <c r="G41" i="4"/>
  <c r="G42" i="4"/>
  <c r="G43" i="4"/>
  <c r="G44" i="4"/>
  <c r="G45" i="4"/>
  <c r="F48" i="4"/>
  <c r="F53" i="4"/>
  <c r="F57" i="4"/>
  <c r="F67" i="4"/>
  <c r="F71" i="4"/>
  <c r="F75" i="4"/>
  <c r="F79" i="4"/>
  <c r="F83" i="4"/>
  <c r="F87" i="4"/>
  <c r="F91" i="4"/>
  <c r="F100" i="4"/>
  <c r="F138" i="4" s="1"/>
  <c r="F141" i="4" s="1"/>
  <c r="F104" i="4"/>
  <c r="F108" i="4"/>
  <c r="F112" i="4"/>
  <c r="F116" i="4"/>
  <c r="F120" i="4"/>
  <c r="F124" i="4"/>
  <c r="V23" i="3"/>
  <c r="V17" i="3"/>
  <c r="V19" i="3"/>
  <c r="J6" i="3"/>
  <c r="Z7" i="3"/>
  <c r="W11" i="3"/>
  <c r="I18" i="3"/>
  <c r="Y7" i="3"/>
  <c r="K13" i="3"/>
  <c r="U13" i="3"/>
  <c r="V13" i="3" s="1"/>
  <c r="V14" i="3"/>
  <c r="O19" i="3"/>
  <c r="U19" i="3"/>
  <c r="V20" i="3"/>
  <c r="U25" i="3"/>
  <c r="L38" i="3"/>
  <c r="L34" i="3"/>
  <c r="L39" i="3"/>
  <c r="L35" i="3"/>
  <c r="L40" i="3"/>
  <c r="L36" i="3"/>
  <c r="L27" i="3"/>
  <c r="P38" i="3"/>
  <c r="P34" i="3"/>
  <c r="P32" i="3"/>
  <c r="P29" i="3"/>
  <c r="P39" i="3"/>
  <c r="P35" i="3"/>
  <c r="P40" i="3"/>
  <c r="P36" i="3"/>
  <c r="P27" i="3"/>
  <c r="C11" i="3"/>
  <c r="K12" i="3"/>
  <c r="O12" i="3"/>
  <c r="L13" i="3"/>
  <c r="L11" i="3" s="1"/>
  <c r="P13" i="3"/>
  <c r="M14" i="3"/>
  <c r="Q14" i="3"/>
  <c r="W14" i="3"/>
  <c r="J15" i="3"/>
  <c r="R15" i="3"/>
  <c r="K16" i="3"/>
  <c r="I16" i="3" s="1"/>
  <c r="O16" i="3"/>
  <c r="C17" i="3"/>
  <c r="U17" i="3" s="1"/>
  <c r="K17" i="3"/>
  <c r="I17" i="3" s="1"/>
  <c r="H17" i="3" s="1"/>
  <c r="O17" i="3"/>
  <c r="N17" i="3" s="1"/>
  <c r="K18" i="3"/>
  <c r="L19" i="3"/>
  <c r="P19" i="3"/>
  <c r="M20" i="3"/>
  <c r="Q20" i="3"/>
  <c r="M22" i="3"/>
  <c r="Q22" i="3"/>
  <c r="W22" i="3"/>
  <c r="J23" i="3"/>
  <c r="R23" i="3"/>
  <c r="P24" i="3"/>
  <c r="E25" i="3"/>
  <c r="E21" i="3" s="1"/>
  <c r="E10" i="3" s="1"/>
  <c r="Q27" i="3"/>
  <c r="W28" i="3"/>
  <c r="P28" i="3"/>
  <c r="W35" i="3"/>
  <c r="J35" i="3"/>
  <c r="K36" i="3"/>
  <c r="D116" i="3"/>
  <c r="W37" i="3"/>
  <c r="R39" i="3"/>
  <c r="U40" i="3"/>
  <c r="W42" i="3"/>
  <c r="W46" i="3"/>
  <c r="W48" i="3"/>
  <c r="W50" i="3"/>
  <c r="W62" i="3"/>
  <c r="V62" i="3"/>
  <c r="P79" i="3"/>
  <c r="V81" i="3"/>
  <c r="O37" i="3"/>
  <c r="O31" i="3"/>
  <c r="O28" i="3"/>
  <c r="O38" i="3"/>
  <c r="N38" i="3" s="1"/>
  <c r="O34" i="3"/>
  <c r="O32" i="3"/>
  <c r="O29" i="3"/>
  <c r="O39" i="3"/>
  <c r="N39" i="3" s="1"/>
  <c r="O35" i="3"/>
  <c r="O24" i="3"/>
  <c r="K19" i="3"/>
  <c r="M39" i="3"/>
  <c r="M35" i="3"/>
  <c r="M40" i="3"/>
  <c r="M36" i="3"/>
  <c r="M37" i="3"/>
  <c r="M31" i="3"/>
  <c r="M28" i="3"/>
  <c r="Q39" i="3"/>
  <c r="Q35" i="3"/>
  <c r="Q24" i="3"/>
  <c r="Q40" i="3"/>
  <c r="Q36" i="3"/>
  <c r="Q37" i="3"/>
  <c r="Q31" i="3"/>
  <c r="Q28" i="3"/>
  <c r="V12" i="3"/>
  <c r="M13" i="3"/>
  <c r="Q13" i="3"/>
  <c r="W13" i="3"/>
  <c r="J14" i="3"/>
  <c r="R14" i="3"/>
  <c r="K15" i="3"/>
  <c r="O15" i="3"/>
  <c r="L16" i="3"/>
  <c r="P16" i="3"/>
  <c r="L17" i="3"/>
  <c r="P17" i="3"/>
  <c r="L18" i="3"/>
  <c r="P18" i="3"/>
  <c r="N18" i="3" s="1"/>
  <c r="V18" i="3"/>
  <c r="M19" i="3"/>
  <c r="Q19" i="3"/>
  <c r="J20" i="3"/>
  <c r="I20" i="3" s="1"/>
  <c r="H20" i="3" s="1"/>
  <c r="R20" i="3"/>
  <c r="C21" i="3"/>
  <c r="U21" i="3" s="1"/>
  <c r="K21" i="3"/>
  <c r="S21" i="3"/>
  <c r="J22" i="3"/>
  <c r="R22" i="3"/>
  <c r="K23" i="3"/>
  <c r="O23" i="3"/>
  <c r="J24" i="3"/>
  <c r="O25" i="3"/>
  <c r="U27" i="3"/>
  <c r="V27" i="3" s="1"/>
  <c r="J28" i="3"/>
  <c r="L31" i="3"/>
  <c r="O36" i="3"/>
  <c r="L37" i="3"/>
  <c r="E110" i="3"/>
  <c r="W52" i="3"/>
  <c r="V59" i="3"/>
  <c r="K37" i="3"/>
  <c r="K31" i="3"/>
  <c r="K28" i="3"/>
  <c r="K38" i="3"/>
  <c r="K34" i="3"/>
  <c r="K32" i="3"/>
  <c r="K29" i="3"/>
  <c r="K39" i="3"/>
  <c r="K35" i="3"/>
  <c r="K24" i="3"/>
  <c r="O13" i="3"/>
  <c r="V22" i="3"/>
  <c r="F25" i="3"/>
  <c r="F21" i="3" s="1"/>
  <c r="D25" i="3"/>
  <c r="K25" i="3"/>
  <c r="O27" i="3"/>
  <c r="N27" i="3" s="1"/>
  <c r="O40" i="3"/>
  <c r="N40" i="3" s="1"/>
  <c r="J40" i="3"/>
  <c r="J36" i="3"/>
  <c r="J27" i="3"/>
  <c r="J25" i="3"/>
  <c r="J37" i="3"/>
  <c r="I37" i="3" s="1"/>
  <c r="J31" i="3"/>
  <c r="J38" i="3"/>
  <c r="J34" i="3"/>
  <c r="I34" i="3" s="1"/>
  <c r="J32" i="3"/>
  <c r="J29" i="3"/>
  <c r="R40" i="3"/>
  <c r="R36" i="3"/>
  <c r="R27" i="3"/>
  <c r="R25" i="3"/>
  <c r="R37" i="3"/>
  <c r="R31" i="3"/>
  <c r="R28" i="3"/>
  <c r="R38" i="3"/>
  <c r="R34" i="3"/>
  <c r="R32" i="3"/>
  <c r="M12" i="3"/>
  <c r="Q12" i="3"/>
  <c r="J13" i="3"/>
  <c r="R13" i="3"/>
  <c r="K14" i="3"/>
  <c r="O14" i="3"/>
  <c r="L15" i="3"/>
  <c r="P15" i="3"/>
  <c r="M16" i="3"/>
  <c r="Q16" i="3"/>
  <c r="M17" i="3"/>
  <c r="Q17" i="3"/>
  <c r="M18" i="3"/>
  <c r="Q18" i="3"/>
  <c r="J19" i="3"/>
  <c r="I19" i="3" s="1"/>
  <c r="R19" i="3"/>
  <c r="K20" i="3"/>
  <c r="O20" i="3"/>
  <c r="N20" i="3" s="1"/>
  <c r="D21" i="3"/>
  <c r="D10" i="3" s="1"/>
  <c r="P21" i="3"/>
  <c r="K22" i="3"/>
  <c r="O22" i="3"/>
  <c r="N22" i="3" s="1"/>
  <c r="L23" i="3"/>
  <c r="P23" i="3"/>
  <c r="L24" i="3"/>
  <c r="V24" i="3"/>
  <c r="Q25" i="3"/>
  <c r="M27" i="3"/>
  <c r="W27" i="3"/>
  <c r="L28" i="3"/>
  <c r="P31" i="3"/>
  <c r="V32" i="3"/>
  <c r="R35" i="3"/>
  <c r="U36" i="3"/>
  <c r="P37" i="3"/>
  <c r="M38" i="3"/>
  <c r="J39" i="3"/>
  <c r="K40" i="3"/>
  <c r="W45" i="3"/>
  <c r="W47" i="3"/>
  <c r="W49" i="3"/>
  <c r="W51" i="3"/>
  <c r="V51" i="3"/>
  <c r="D44" i="3"/>
  <c r="S51" i="3"/>
  <c r="U55" i="3"/>
  <c r="V55" i="3" s="1"/>
  <c r="S44" i="3"/>
  <c r="S67" i="3" s="1"/>
  <c r="W61" i="3"/>
  <c r="V61" i="3"/>
  <c r="D64" i="3"/>
  <c r="W63" i="3"/>
  <c r="V63" i="3"/>
  <c r="G24" i="3"/>
  <c r="G21" i="3" s="1"/>
  <c r="M21" i="3" s="1"/>
  <c r="F29" i="3"/>
  <c r="L29" i="3" s="1"/>
  <c r="C30" i="3"/>
  <c r="C26" i="3" s="1"/>
  <c r="U26" i="3" s="1"/>
  <c r="F32" i="3"/>
  <c r="Q32" i="3" s="1"/>
  <c r="U35" i="3"/>
  <c r="V36" i="3"/>
  <c r="U39" i="3"/>
  <c r="V40" i="3"/>
  <c r="F110" i="3"/>
  <c r="C44" i="3"/>
  <c r="V50" i="3"/>
  <c r="S55" i="3"/>
  <c r="W58" i="3"/>
  <c r="V60" i="3"/>
  <c r="W79" i="3"/>
  <c r="V86" i="3"/>
  <c r="O95" i="3"/>
  <c r="C116" i="3"/>
  <c r="G29" i="3"/>
  <c r="U29" i="3"/>
  <c r="V29" i="3" s="1"/>
  <c r="G32" i="3"/>
  <c r="M32" i="3" s="1"/>
  <c r="U32" i="3"/>
  <c r="V35" i="3"/>
  <c r="W36" i="3"/>
  <c r="V39" i="3"/>
  <c r="W40" i="3"/>
  <c r="G110" i="3"/>
  <c r="W76" i="3"/>
  <c r="F80" i="3"/>
  <c r="E80" i="3"/>
  <c r="K80" i="3" s="1"/>
  <c r="D80" i="3"/>
  <c r="O80" i="3" s="1"/>
  <c r="N80" i="3" s="1"/>
  <c r="U80" i="3"/>
  <c r="W86" i="3"/>
  <c r="V89" i="3"/>
  <c r="F119" i="3"/>
  <c r="U42" i="3"/>
  <c r="V42" i="3" s="1"/>
  <c r="W65" i="3"/>
  <c r="K103" i="3"/>
  <c r="K99" i="3"/>
  <c r="K93" i="3"/>
  <c r="K89" i="3"/>
  <c r="K101" i="3"/>
  <c r="K98" i="3"/>
  <c r="K91" i="3"/>
  <c r="K102" i="3"/>
  <c r="K94" i="3"/>
  <c r="K87" i="3"/>
  <c r="K81" i="3"/>
  <c r="K95" i="3"/>
  <c r="K86" i="3"/>
  <c r="K82" i="3"/>
  <c r="K96" i="3"/>
  <c r="K83" i="3"/>
  <c r="I83" i="3" s="1"/>
  <c r="K79" i="3"/>
  <c r="O103" i="3"/>
  <c r="O99" i="3"/>
  <c r="O93" i="3"/>
  <c r="O89" i="3"/>
  <c r="O101" i="3"/>
  <c r="O98" i="3"/>
  <c r="O91" i="3"/>
  <c r="O96" i="3"/>
  <c r="O88" i="3"/>
  <c r="O85" i="3"/>
  <c r="O81" i="3"/>
  <c r="O87" i="3"/>
  <c r="O86" i="3"/>
  <c r="O82" i="3"/>
  <c r="O83" i="3"/>
  <c r="O79" i="3"/>
  <c r="I79" i="3"/>
  <c r="G80" i="3"/>
  <c r="F84" i="3"/>
  <c r="L84" i="3" s="1"/>
  <c r="E84" i="3"/>
  <c r="K84" i="3" s="1"/>
  <c r="D84" i="3"/>
  <c r="O84" i="3" s="1"/>
  <c r="U84" i="3"/>
  <c r="D104" i="3"/>
  <c r="D119" i="3" s="1"/>
  <c r="F104" i="3"/>
  <c r="C100" i="3"/>
  <c r="U100" i="3" s="1"/>
  <c r="G104" i="3"/>
  <c r="M104" i="3" s="1"/>
  <c r="E104" i="3"/>
  <c r="K104" i="3" s="1"/>
  <c r="L104" i="3"/>
  <c r="L96" i="3"/>
  <c r="L94" i="3"/>
  <c r="L95" i="3"/>
  <c r="L92" i="3"/>
  <c r="L88" i="3"/>
  <c r="P96" i="3"/>
  <c r="P94" i="3"/>
  <c r="P102" i="3"/>
  <c r="P95" i="3"/>
  <c r="G79" i="3"/>
  <c r="U79" i="3"/>
  <c r="V79" i="3" s="1"/>
  <c r="L80" i="3"/>
  <c r="P80" i="3"/>
  <c r="Q81" i="3"/>
  <c r="F82" i="3"/>
  <c r="J82" i="3"/>
  <c r="G83" i="3"/>
  <c r="R83" i="3" s="1"/>
  <c r="U83" i="3"/>
  <c r="P84" i="3"/>
  <c r="F86" i="3"/>
  <c r="J86" i="3"/>
  <c r="R86" i="3"/>
  <c r="U87" i="3"/>
  <c r="E88" i="3"/>
  <c r="K88" i="3" s="1"/>
  <c r="U88" i="3"/>
  <c r="V88" i="3" s="1"/>
  <c r="L89" i="3"/>
  <c r="L91" i="3"/>
  <c r="J93" i="3"/>
  <c r="P98" i="3"/>
  <c r="J101" i="3"/>
  <c r="R101" i="3"/>
  <c r="P103" i="3"/>
  <c r="M98" i="3"/>
  <c r="M87" i="3"/>
  <c r="M99" i="3"/>
  <c r="M93" i="3"/>
  <c r="Q101" i="3"/>
  <c r="Q98" i="3"/>
  <c r="Q91" i="3"/>
  <c r="Q103" i="3"/>
  <c r="Q99" i="3"/>
  <c r="Q93" i="3"/>
  <c r="Q89" i="3"/>
  <c r="L79" i="3"/>
  <c r="M80" i="3"/>
  <c r="Q80" i="3"/>
  <c r="J81" i="3"/>
  <c r="G82" i="3"/>
  <c r="M82" i="3" s="1"/>
  <c r="U82" i="3"/>
  <c r="V82" i="3" s="1"/>
  <c r="L83" i="3"/>
  <c r="P83" i="3"/>
  <c r="V83" i="3"/>
  <c r="M84" i="3"/>
  <c r="J85" i="3"/>
  <c r="G86" i="3"/>
  <c r="U86" i="3"/>
  <c r="J87" i="3"/>
  <c r="I87" i="3" s="1"/>
  <c r="V87" i="3"/>
  <c r="M88" i="3"/>
  <c r="U90" i="3"/>
  <c r="F92" i="3"/>
  <c r="F90" i="3" s="1"/>
  <c r="D92" i="3"/>
  <c r="U92" i="3"/>
  <c r="L93" i="3"/>
  <c r="Q94" i="3"/>
  <c r="M96" i="3"/>
  <c r="J98" i="3"/>
  <c r="I98" i="3" s="1"/>
  <c r="R98" i="3"/>
  <c r="P99" i="3"/>
  <c r="W101" i="3"/>
  <c r="L101" i="3"/>
  <c r="Q102" i="3"/>
  <c r="J102" i="3"/>
  <c r="J95" i="3"/>
  <c r="J92" i="3"/>
  <c r="J88" i="3"/>
  <c r="J96" i="3"/>
  <c r="I96" i="3" s="1"/>
  <c r="R102" i="3"/>
  <c r="R95" i="3"/>
  <c r="R92" i="3"/>
  <c r="R88" i="3"/>
  <c r="R104" i="3"/>
  <c r="R96" i="3"/>
  <c r="R94" i="3"/>
  <c r="D78" i="3"/>
  <c r="M79" i="3"/>
  <c r="Q79" i="3"/>
  <c r="R80" i="3"/>
  <c r="G81" i="3"/>
  <c r="W81" i="3" s="1"/>
  <c r="L82" i="3"/>
  <c r="P82" i="3"/>
  <c r="M83" i="3"/>
  <c r="Q83" i="3"/>
  <c r="J84" i="3"/>
  <c r="R84" i="3"/>
  <c r="C85" i="3"/>
  <c r="U85" i="3" s="1"/>
  <c r="V85" i="3" s="1"/>
  <c r="P86" i="3"/>
  <c r="F87" i="3"/>
  <c r="L87" i="3" s="1"/>
  <c r="P87" i="3"/>
  <c r="P89" i="3"/>
  <c r="P91" i="3"/>
  <c r="E92" i="3"/>
  <c r="P92" i="3" s="1"/>
  <c r="M92" i="3"/>
  <c r="D94" i="3"/>
  <c r="F94" i="3"/>
  <c r="U94" i="3"/>
  <c r="M95" i="3"/>
  <c r="L98" i="3"/>
  <c r="J99" i="3"/>
  <c r="I99" i="3" s="1"/>
  <c r="R99" i="3"/>
  <c r="F102" i="3"/>
  <c r="F100" i="3" s="1"/>
  <c r="D102" i="3"/>
  <c r="U102" i="3"/>
  <c r="L103" i="3"/>
  <c r="V103" i="3"/>
  <c r="Q104" i="3"/>
  <c r="G91" i="3"/>
  <c r="U91" i="3"/>
  <c r="V91" i="3" s="1"/>
  <c r="G101" i="3"/>
  <c r="M101" i="3" s="1"/>
  <c r="U101" i="3"/>
  <c r="V101" i="3" s="1"/>
  <c r="G89" i="3"/>
  <c r="R89" i="3" s="1"/>
  <c r="G93" i="3"/>
  <c r="R93" i="3" s="1"/>
  <c r="G103" i="3"/>
  <c r="W103" i="3" s="1"/>
  <c r="G21" i="2"/>
  <c r="G10" i="2" s="1"/>
  <c r="G33" i="2" s="1"/>
  <c r="K40" i="2"/>
  <c r="K36" i="2"/>
  <c r="K39" i="2"/>
  <c r="K32" i="2"/>
  <c r="K18" i="2"/>
  <c r="K17" i="2"/>
  <c r="K16" i="2"/>
  <c r="K12" i="2"/>
  <c r="K14" i="2"/>
  <c r="K35" i="2"/>
  <c r="K27" i="2"/>
  <c r="K19" i="2"/>
  <c r="K13" i="2"/>
  <c r="K37" i="2"/>
  <c r="K22" i="2"/>
  <c r="K20" i="2"/>
  <c r="I20" i="2" s="1"/>
  <c r="O40" i="2"/>
  <c r="O36" i="2"/>
  <c r="O30" i="2"/>
  <c r="O38" i="2"/>
  <c r="N38" i="2" s="1"/>
  <c r="O31" i="2"/>
  <c r="O28" i="2"/>
  <c r="O24" i="2"/>
  <c r="O18" i="2"/>
  <c r="O17" i="2"/>
  <c r="O16" i="2"/>
  <c r="O12" i="2"/>
  <c r="O39" i="2"/>
  <c r="O27" i="2"/>
  <c r="O19" i="2"/>
  <c r="O13" i="2"/>
  <c r="O35" i="2"/>
  <c r="O29" i="2"/>
  <c r="O26" i="2"/>
  <c r="O22" i="2"/>
  <c r="O20" i="2"/>
  <c r="O14" i="2"/>
  <c r="N14" i="2" s="1"/>
  <c r="E11" i="2"/>
  <c r="O15" i="2"/>
  <c r="V16" i="2"/>
  <c r="W16" i="2"/>
  <c r="C21" i="2"/>
  <c r="U21" i="2" s="1"/>
  <c r="S21" i="2"/>
  <c r="K31" i="2"/>
  <c r="I37" i="2"/>
  <c r="K38" i="2"/>
  <c r="R22" i="2"/>
  <c r="O23" i="2"/>
  <c r="V24" i="2"/>
  <c r="K28" i="2"/>
  <c r="W36" i="2"/>
  <c r="P36" i="2"/>
  <c r="O37" i="2"/>
  <c r="U41" i="2"/>
  <c r="V41" i="2" s="1"/>
  <c r="F34" i="2"/>
  <c r="D34" i="2"/>
  <c r="E30" i="2"/>
  <c r="P30" i="2" s="1"/>
  <c r="W41" i="2"/>
  <c r="U34" i="2"/>
  <c r="U31" i="2"/>
  <c r="V31" i="2" s="1"/>
  <c r="F30" i="2"/>
  <c r="F24" i="2"/>
  <c r="G34" i="2"/>
  <c r="E24" i="2"/>
  <c r="I14" i="2"/>
  <c r="K15" i="2"/>
  <c r="W17" i="2"/>
  <c r="D25" i="2"/>
  <c r="D21" i="2" s="1"/>
  <c r="U25" i="2"/>
  <c r="G25" i="2"/>
  <c r="M25" i="2" s="1"/>
  <c r="F25" i="2"/>
  <c r="Q25" i="2" s="1"/>
  <c r="E25" i="2"/>
  <c r="K25" i="2" s="1"/>
  <c r="C118" i="2"/>
  <c r="U39" i="2"/>
  <c r="J39" i="2"/>
  <c r="I39" i="2" s="1"/>
  <c r="J35" i="2"/>
  <c r="J34" i="2"/>
  <c r="J40" i="2"/>
  <c r="I40" i="2" s="1"/>
  <c r="J38" i="2"/>
  <c r="J31" i="2"/>
  <c r="J28" i="2"/>
  <c r="I28" i="2" s="1"/>
  <c r="J23" i="2"/>
  <c r="I23" i="2" s="1"/>
  <c r="J15" i="2"/>
  <c r="J27" i="2"/>
  <c r="J19" i="2"/>
  <c r="J24" i="2"/>
  <c r="J18" i="2"/>
  <c r="I18" i="2" s="1"/>
  <c r="J17" i="2"/>
  <c r="I17" i="2" s="1"/>
  <c r="J16" i="2"/>
  <c r="I16" i="2" s="1"/>
  <c r="J12" i="2"/>
  <c r="J36" i="2"/>
  <c r="J30" i="2"/>
  <c r="J25" i="2"/>
  <c r="J13" i="2"/>
  <c r="R39" i="2"/>
  <c r="R35" i="2"/>
  <c r="R34" i="2"/>
  <c r="R32" i="2"/>
  <c r="R36" i="2"/>
  <c r="R30" i="2"/>
  <c r="R23" i="2"/>
  <c r="R15" i="2"/>
  <c r="R28" i="2"/>
  <c r="R27" i="2"/>
  <c r="R13" i="2"/>
  <c r="R37" i="2"/>
  <c r="R24" i="2"/>
  <c r="R18" i="2"/>
  <c r="R17" i="2"/>
  <c r="R16" i="2"/>
  <c r="R12" i="2"/>
  <c r="R11" i="2" s="1"/>
  <c r="R31" i="2"/>
  <c r="R40" i="2"/>
  <c r="R38" i="2"/>
  <c r="R25" i="2"/>
  <c r="R19" i="2"/>
  <c r="D11" i="2"/>
  <c r="V12" i="2"/>
  <c r="F11" i="2"/>
  <c r="R20" i="2"/>
  <c r="W22" i="2"/>
  <c r="J22" i="2"/>
  <c r="W23" i="2"/>
  <c r="K23" i="2"/>
  <c r="U23" i="2"/>
  <c r="V23" i="2" s="1"/>
  <c r="J26" i="2"/>
  <c r="W27" i="2"/>
  <c r="F29" i="2"/>
  <c r="L29" i="2" s="1"/>
  <c r="G29" i="2"/>
  <c r="M29" i="2" s="1"/>
  <c r="S26" i="2"/>
  <c r="E29" i="2"/>
  <c r="K29" i="2" s="1"/>
  <c r="D29" i="2"/>
  <c r="K34" i="2"/>
  <c r="U35" i="2"/>
  <c r="V35" i="2" s="1"/>
  <c r="W39" i="2"/>
  <c r="V15" i="2"/>
  <c r="F32" i="2"/>
  <c r="U32" i="2"/>
  <c r="E110" i="2"/>
  <c r="W42" i="2"/>
  <c r="L37" i="2"/>
  <c r="P37" i="2"/>
  <c r="U13" i="2"/>
  <c r="V13" i="2" s="1"/>
  <c r="L14" i="2"/>
  <c r="P14" i="2"/>
  <c r="V14" i="2"/>
  <c r="M15" i="2"/>
  <c r="Q15" i="2"/>
  <c r="U19" i="2"/>
  <c r="V19" i="2" s="1"/>
  <c r="L20" i="2"/>
  <c r="P20" i="2"/>
  <c r="V20" i="2"/>
  <c r="L22" i="2"/>
  <c r="P22" i="2"/>
  <c r="V22" i="2"/>
  <c r="M23" i="2"/>
  <c r="Q23" i="2"/>
  <c r="L26" i="2"/>
  <c r="W28" i="2"/>
  <c r="P29" i="2"/>
  <c r="L30" i="2"/>
  <c r="Q30" i="2"/>
  <c r="D32" i="2"/>
  <c r="O32" i="2" s="1"/>
  <c r="M34" i="2"/>
  <c r="P35" i="2"/>
  <c r="W35" i="2"/>
  <c r="L36" i="2"/>
  <c r="C116" i="2"/>
  <c r="C36" i="2"/>
  <c r="W38" i="2"/>
  <c r="U38" i="2"/>
  <c r="V38" i="2" s="1"/>
  <c r="V39" i="2"/>
  <c r="F110" i="2"/>
  <c r="U46" i="2"/>
  <c r="V46" i="2" s="1"/>
  <c r="D45" i="2"/>
  <c r="W49" i="2"/>
  <c r="U56" i="2"/>
  <c r="V56" i="2" s="1"/>
  <c r="F58" i="2"/>
  <c r="F59" i="2" s="1"/>
  <c r="U58" i="2"/>
  <c r="D58" i="2"/>
  <c r="C59" i="2"/>
  <c r="U59" i="2" s="1"/>
  <c r="V62" i="2"/>
  <c r="W62" i="2"/>
  <c r="E7" i="2"/>
  <c r="M38" i="2"/>
  <c r="M31" i="2"/>
  <c r="M28" i="2"/>
  <c r="Q38" i="2"/>
  <c r="Q31" i="2"/>
  <c r="Q28" i="2"/>
  <c r="C11" i="2"/>
  <c r="L13" i="2"/>
  <c r="L11" i="2" s="1"/>
  <c r="P13" i="2"/>
  <c r="P11" i="2" s="1"/>
  <c r="M14" i="2"/>
  <c r="M11" i="2" s="1"/>
  <c r="Q14" i="2"/>
  <c r="Q11" i="2" s="1"/>
  <c r="C17" i="2"/>
  <c r="U17" i="2" s="1"/>
  <c r="V17" i="2" s="1"/>
  <c r="L19" i="2"/>
  <c r="P19" i="2"/>
  <c r="M20" i="2"/>
  <c r="Q20" i="2"/>
  <c r="M22" i="2"/>
  <c r="Q22" i="2"/>
  <c r="G24" i="2"/>
  <c r="M24" i="2" s="1"/>
  <c r="L25" i="2"/>
  <c r="P25" i="2"/>
  <c r="M26" i="2"/>
  <c r="Q26" i="2"/>
  <c r="L27" i="2"/>
  <c r="P27" i="2"/>
  <c r="V28" i="2"/>
  <c r="Q29" i="2"/>
  <c r="U30" i="2"/>
  <c r="V30" i="2" s="1"/>
  <c r="E32" i="2"/>
  <c r="P32" i="2"/>
  <c r="L35" i="2"/>
  <c r="Q35" i="2"/>
  <c r="M36" i="2"/>
  <c r="V37" i="2"/>
  <c r="U37" i="2"/>
  <c r="P39" i="2"/>
  <c r="P40" i="2"/>
  <c r="W40" i="2"/>
  <c r="U42" i="2"/>
  <c r="V42" i="2" s="1"/>
  <c r="G110" i="2"/>
  <c r="V47" i="2"/>
  <c r="W48" i="2"/>
  <c r="W54" i="2"/>
  <c r="W56" i="2"/>
  <c r="E58" i="2"/>
  <c r="E59" i="2" s="1"/>
  <c r="W60" i="2"/>
  <c r="U61" i="2"/>
  <c r="S60" i="2"/>
  <c r="C64" i="2"/>
  <c r="U64" i="2" s="1"/>
  <c r="U63" i="2"/>
  <c r="W47" i="2"/>
  <c r="W50" i="2"/>
  <c r="V51" i="2"/>
  <c r="W55" i="2"/>
  <c r="S55" i="2"/>
  <c r="G58" i="2"/>
  <c r="G59" i="2" s="1"/>
  <c r="W64" i="2"/>
  <c r="V64" i="2"/>
  <c r="G30" i="2"/>
  <c r="M30" i="2" s="1"/>
  <c r="U40" i="2"/>
  <c r="V40" i="2" s="1"/>
  <c r="W63" i="2"/>
  <c r="V63" i="2"/>
  <c r="J96" i="2"/>
  <c r="J102" i="2"/>
  <c r="J98" i="2"/>
  <c r="J91" i="2"/>
  <c r="J99" i="2"/>
  <c r="J95" i="2"/>
  <c r="J92" i="2"/>
  <c r="J88" i="2"/>
  <c r="J104" i="2"/>
  <c r="J79" i="2"/>
  <c r="J87" i="2"/>
  <c r="J84" i="2"/>
  <c r="J80" i="2"/>
  <c r="J93" i="2"/>
  <c r="J81" i="2"/>
  <c r="R101" i="2"/>
  <c r="R96" i="2"/>
  <c r="R94" i="2"/>
  <c r="R98" i="2"/>
  <c r="R91" i="2"/>
  <c r="R99" i="2"/>
  <c r="R95" i="2"/>
  <c r="R82" i="2"/>
  <c r="R83" i="2"/>
  <c r="R79" i="2"/>
  <c r="W74" i="2"/>
  <c r="AA68" i="2"/>
  <c r="N96" i="2"/>
  <c r="V60" i="2"/>
  <c r="V61" i="2"/>
  <c r="V80" i="2"/>
  <c r="V84" i="2"/>
  <c r="M93" i="2"/>
  <c r="M101" i="2"/>
  <c r="M96" i="2"/>
  <c r="M94" i="2"/>
  <c r="M98" i="2"/>
  <c r="M91" i="2"/>
  <c r="Q104" i="2"/>
  <c r="Q93" i="2"/>
  <c r="Q96" i="2"/>
  <c r="Q94" i="2"/>
  <c r="Q98" i="2"/>
  <c r="W76" i="2"/>
  <c r="V79" i="2"/>
  <c r="Q80" i="2"/>
  <c r="G82" i="2"/>
  <c r="K82" i="2"/>
  <c r="O82" i="2"/>
  <c r="U82" i="2"/>
  <c r="D83" i="2"/>
  <c r="L83" i="2"/>
  <c r="G86" i="2"/>
  <c r="U86" i="2"/>
  <c r="K96" i="2"/>
  <c r="M99" i="2"/>
  <c r="E79" i="2"/>
  <c r="M79" i="2"/>
  <c r="F80" i="2"/>
  <c r="W80" i="2" s="1"/>
  <c r="G81" i="2"/>
  <c r="W81" i="2" s="1"/>
  <c r="K81" i="2"/>
  <c r="O81" i="2"/>
  <c r="D82" i="2"/>
  <c r="L82" i="2"/>
  <c r="P82" i="2"/>
  <c r="E83" i="2"/>
  <c r="P83" i="2" s="1"/>
  <c r="Q83" i="2"/>
  <c r="F84" i="2"/>
  <c r="Q84" i="2" s="1"/>
  <c r="D86" i="2"/>
  <c r="L86" i="2"/>
  <c r="E87" i="2"/>
  <c r="W87" i="2" s="1"/>
  <c r="P87" i="2"/>
  <c r="K94" i="2"/>
  <c r="M95" i="2"/>
  <c r="Q99" i="2"/>
  <c r="V102" i="2"/>
  <c r="W105" i="2"/>
  <c r="E104" i="2"/>
  <c r="D103" i="2"/>
  <c r="U98" i="2"/>
  <c r="V98" i="2" s="1"/>
  <c r="U99" i="2"/>
  <c r="V99" i="2" s="1"/>
  <c r="U95" i="2"/>
  <c r="V95" i="2" s="1"/>
  <c r="F91" i="2"/>
  <c r="F90" i="2" s="1"/>
  <c r="Q90" i="2" s="1"/>
  <c r="U105" i="2"/>
  <c r="F103" i="2"/>
  <c r="F92" i="2"/>
  <c r="W92" i="2" s="1"/>
  <c r="E91" i="2"/>
  <c r="E90" i="2" s="1"/>
  <c r="P90" i="2" s="1"/>
  <c r="K98" i="2"/>
  <c r="K87" i="2"/>
  <c r="K103" i="2"/>
  <c r="K99" i="2"/>
  <c r="K95" i="2"/>
  <c r="K92" i="2"/>
  <c r="K88" i="2"/>
  <c r="K93" i="2"/>
  <c r="O102" i="2"/>
  <c r="O98" i="2"/>
  <c r="N98" i="2" s="1"/>
  <c r="O91" i="2"/>
  <c r="O87" i="2"/>
  <c r="O99" i="2"/>
  <c r="N99" i="2" s="1"/>
  <c r="O95" i="2"/>
  <c r="O92" i="2"/>
  <c r="O88" i="2"/>
  <c r="O104" i="2"/>
  <c r="F79" i="2"/>
  <c r="G80" i="2"/>
  <c r="R80" i="2" s="1"/>
  <c r="K80" i="2"/>
  <c r="O80" i="2"/>
  <c r="L81" i="2"/>
  <c r="P81" i="2"/>
  <c r="V81" i="2"/>
  <c r="E82" i="2"/>
  <c r="M82" i="2"/>
  <c r="Q82" i="2"/>
  <c r="F83" i="2"/>
  <c r="G84" i="2"/>
  <c r="R84" i="2" s="1"/>
  <c r="K84" i="2"/>
  <c r="O84" i="2"/>
  <c r="U84" i="2"/>
  <c r="E86" i="2"/>
  <c r="Q86" i="2"/>
  <c r="L87" i="2"/>
  <c r="Q87" i="2"/>
  <c r="Q95" i="2"/>
  <c r="Q103" i="2"/>
  <c r="V105" i="2"/>
  <c r="L103" i="2"/>
  <c r="L99" i="2"/>
  <c r="L95" i="2"/>
  <c r="L92" i="2"/>
  <c r="L88" i="2"/>
  <c r="L104" i="2"/>
  <c r="L93" i="2"/>
  <c r="L101" i="2"/>
  <c r="L96" i="2"/>
  <c r="L94" i="2"/>
  <c r="L90" i="2"/>
  <c r="P103" i="2"/>
  <c r="P99" i="2"/>
  <c r="P95" i="2"/>
  <c r="P92" i="2"/>
  <c r="P88" i="2"/>
  <c r="P93" i="2"/>
  <c r="P96" i="2"/>
  <c r="P94" i="2"/>
  <c r="G79" i="2"/>
  <c r="K79" i="2"/>
  <c r="O79" i="2"/>
  <c r="L80" i="2"/>
  <c r="P80" i="2"/>
  <c r="M81" i="2"/>
  <c r="Q81" i="2"/>
  <c r="G83" i="2"/>
  <c r="M83" i="2" s="1"/>
  <c r="K83" i="2"/>
  <c r="O83" i="2"/>
  <c r="L84" i="2"/>
  <c r="P84" i="2"/>
  <c r="U87" i="2"/>
  <c r="V87" i="2" s="1"/>
  <c r="G87" i="2"/>
  <c r="R87" i="2" s="1"/>
  <c r="Q88" i="2"/>
  <c r="K90" i="2"/>
  <c r="V91" i="2"/>
  <c r="F94" i="2"/>
  <c r="E94" i="2"/>
  <c r="D94" i="2"/>
  <c r="U94" i="2"/>
  <c r="P98" i="2"/>
  <c r="F101" i="2"/>
  <c r="E101" i="2"/>
  <c r="E100" i="2" s="1"/>
  <c r="E115" i="2" s="1"/>
  <c r="D101" i="2"/>
  <c r="C100" i="2"/>
  <c r="U100" i="2" s="1"/>
  <c r="U101" i="2"/>
  <c r="C89" i="2"/>
  <c r="G93" i="2"/>
  <c r="R93" i="2" s="1"/>
  <c r="U93" i="2"/>
  <c r="E102" i="2"/>
  <c r="K102" i="2" s="1"/>
  <c r="G104" i="2"/>
  <c r="U104" i="2"/>
  <c r="V104" i="2" s="1"/>
  <c r="G88" i="2"/>
  <c r="R88" i="2" s="1"/>
  <c r="U88" i="2"/>
  <c r="V88" i="2" s="1"/>
  <c r="G92" i="2"/>
  <c r="R92" i="2" s="1"/>
  <c r="U92" i="2"/>
  <c r="V92" i="2" s="1"/>
  <c r="D93" i="2"/>
  <c r="F102" i="2"/>
  <c r="Q102" i="2" s="1"/>
  <c r="G103" i="2"/>
  <c r="R103" i="2" s="1"/>
  <c r="G91" i="2"/>
  <c r="G102" i="2"/>
  <c r="R102" i="2" s="1"/>
  <c r="L13" i="5" l="1"/>
  <c r="I13" i="5"/>
  <c r="D138" i="5"/>
  <c r="D141" i="5" s="1"/>
  <c r="J13" i="5"/>
  <c r="F138" i="5"/>
  <c r="F141" i="5" s="1"/>
  <c r="K98" i="5"/>
  <c r="I14" i="5"/>
  <c r="D137" i="5"/>
  <c r="D140" i="5" s="1"/>
  <c r="F137" i="5"/>
  <c r="F140" i="5" s="1"/>
  <c r="K14" i="5"/>
  <c r="E138" i="5"/>
  <c r="E141" i="5" s="1"/>
  <c r="G137" i="5"/>
  <c r="G140" i="5" s="1"/>
  <c r="L14" i="5"/>
  <c r="I98" i="5"/>
  <c r="J98" i="5"/>
  <c r="E137" i="5"/>
  <c r="E140" i="5" s="1"/>
  <c r="G138" i="4"/>
  <c r="G141" i="4" s="1"/>
  <c r="K13" i="4"/>
  <c r="E137" i="4"/>
  <c r="E140" i="4" s="1"/>
  <c r="J14" i="4"/>
  <c r="G137" i="4"/>
  <c r="G140" i="4" s="1"/>
  <c r="L14" i="4"/>
  <c r="D138" i="4"/>
  <c r="D141" i="4" s="1"/>
  <c r="F137" i="4"/>
  <c r="F140" i="4" s="1"/>
  <c r="K14" i="4"/>
  <c r="I13" i="4"/>
  <c r="E138" i="4"/>
  <c r="E141" i="4" s="1"/>
  <c r="D137" i="4"/>
  <c r="D140" i="4" s="1"/>
  <c r="Q21" i="3"/>
  <c r="L21" i="3"/>
  <c r="F10" i="3"/>
  <c r="L10" i="3"/>
  <c r="F115" i="3"/>
  <c r="L100" i="3"/>
  <c r="Q100" i="3"/>
  <c r="L90" i="3"/>
  <c r="Q90" i="3"/>
  <c r="G26" i="3"/>
  <c r="I103" i="3"/>
  <c r="E100" i="3"/>
  <c r="N36" i="3"/>
  <c r="O21" i="3"/>
  <c r="N21" i="3" s="1"/>
  <c r="H18" i="3"/>
  <c r="V102" i="3"/>
  <c r="W102" i="3"/>
  <c r="J80" i="3"/>
  <c r="I95" i="3"/>
  <c r="H95" i="3" s="1"/>
  <c r="V92" i="3"/>
  <c r="W92" i="3"/>
  <c r="W87" i="3"/>
  <c r="R81" i="3"/>
  <c r="I101" i="3"/>
  <c r="W93" i="3"/>
  <c r="D90" i="3"/>
  <c r="R82" i="3"/>
  <c r="M81" i="3"/>
  <c r="I81" i="3" s="1"/>
  <c r="H81" i="3" s="1"/>
  <c r="G78" i="3"/>
  <c r="R79" i="3"/>
  <c r="O78" i="3"/>
  <c r="N79" i="3"/>
  <c r="O102" i="3"/>
  <c r="N102" i="3" s="1"/>
  <c r="O104" i="3"/>
  <c r="N96" i="3"/>
  <c r="N89" i="3"/>
  <c r="E90" i="3"/>
  <c r="E85" i="3"/>
  <c r="C78" i="3"/>
  <c r="R103" i="3"/>
  <c r="N103" i="3" s="1"/>
  <c r="C67" i="3"/>
  <c r="U44" i="3"/>
  <c r="V44" i="3" s="1"/>
  <c r="V64" i="3"/>
  <c r="W64" i="3"/>
  <c r="N14" i="3"/>
  <c r="Q11" i="3"/>
  <c r="I38" i="3"/>
  <c r="H38" i="3" s="1"/>
  <c r="I27" i="3"/>
  <c r="H27" i="3" s="1"/>
  <c r="N13" i="3"/>
  <c r="G119" i="3"/>
  <c r="I24" i="3"/>
  <c r="I14" i="3"/>
  <c r="I23" i="3"/>
  <c r="H23" i="3" s="1"/>
  <c r="R21" i="3"/>
  <c r="K11" i="3"/>
  <c r="K10" i="3" s="1"/>
  <c r="G10" i="3"/>
  <c r="G33" i="3" s="1"/>
  <c r="R91" i="3"/>
  <c r="N91" i="3" s="1"/>
  <c r="G90" i="3"/>
  <c r="I92" i="3"/>
  <c r="M91" i="3"/>
  <c r="I91" i="3" s="1"/>
  <c r="H91" i="3" s="1"/>
  <c r="F26" i="3"/>
  <c r="W29" i="3"/>
  <c r="W21" i="3"/>
  <c r="V21" i="3"/>
  <c r="I84" i="3"/>
  <c r="I102" i="3"/>
  <c r="H102" i="3" s="1"/>
  <c r="Q84" i="3"/>
  <c r="N84" i="3" s="1"/>
  <c r="Q92" i="3"/>
  <c r="W91" i="3"/>
  <c r="F85" i="3"/>
  <c r="Q86" i="3"/>
  <c r="N86" i="3" s="1"/>
  <c r="I82" i="3"/>
  <c r="P88" i="3"/>
  <c r="N88" i="3" s="1"/>
  <c r="P104" i="3"/>
  <c r="L102" i="3"/>
  <c r="W84" i="3"/>
  <c r="V84" i="3"/>
  <c r="N83" i="3"/>
  <c r="H83" i="3" s="1"/>
  <c r="N81" i="3"/>
  <c r="N93" i="3"/>
  <c r="W83" i="3"/>
  <c r="N95" i="3"/>
  <c r="W88" i="3"/>
  <c r="I39" i="3"/>
  <c r="H39" i="3" s="1"/>
  <c r="Q29" i="3"/>
  <c r="N29" i="3" s="1"/>
  <c r="M11" i="3"/>
  <c r="M10" i="3" s="1"/>
  <c r="I31" i="3"/>
  <c r="I36" i="3"/>
  <c r="H36" i="3" s="1"/>
  <c r="V25" i="3"/>
  <c r="W25" i="3"/>
  <c r="W24" i="3"/>
  <c r="I22" i="3"/>
  <c r="H22" i="3" s="1"/>
  <c r="N15" i="3"/>
  <c r="M24" i="3"/>
  <c r="N32" i="3"/>
  <c r="N28" i="3"/>
  <c r="I35" i="3"/>
  <c r="J21" i="3"/>
  <c r="I21" i="3" s="1"/>
  <c r="I15" i="3"/>
  <c r="H15" i="3" s="1"/>
  <c r="P11" i="3"/>
  <c r="P10" i="3" s="1"/>
  <c r="U11" i="3"/>
  <c r="V11" i="3" s="1"/>
  <c r="S10" i="3"/>
  <c r="C10" i="3"/>
  <c r="L25" i="3"/>
  <c r="I25" i="3" s="1"/>
  <c r="L32" i="3"/>
  <c r="T10" i="3"/>
  <c r="R24" i="3"/>
  <c r="N24" i="3" s="1"/>
  <c r="I12" i="3"/>
  <c r="W32" i="3"/>
  <c r="H96" i="3"/>
  <c r="I93" i="3"/>
  <c r="H93" i="3" s="1"/>
  <c r="V104" i="3"/>
  <c r="W104" i="3"/>
  <c r="N87" i="3"/>
  <c r="H87" i="3" s="1"/>
  <c r="N101" i="3"/>
  <c r="K92" i="3"/>
  <c r="W80" i="3"/>
  <c r="V80" i="3"/>
  <c r="H19" i="3"/>
  <c r="I13" i="3"/>
  <c r="H13" i="3" s="1"/>
  <c r="J11" i="3"/>
  <c r="J10" i="3" s="1"/>
  <c r="I28" i="3"/>
  <c r="H28" i="3" s="1"/>
  <c r="N37" i="3"/>
  <c r="O11" i="3"/>
  <c r="N12" i="3"/>
  <c r="N11" i="3" s="1"/>
  <c r="G100" i="3"/>
  <c r="V94" i="3"/>
  <c r="W94" i="3"/>
  <c r="J104" i="3"/>
  <c r="I104" i="3" s="1"/>
  <c r="M103" i="3"/>
  <c r="L86" i="3"/>
  <c r="I86" i="3" s="1"/>
  <c r="H86" i="3" s="1"/>
  <c r="J94" i="3"/>
  <c r="I94" i="3" s="1"/>
  <c r="H94" i="3" s="1"/>
  <c r="I88" i="3"/>
  <c r="D100" i="3"/>
  <c r="G85" i="3"/>
  <c r="M86" i="3"/>
  <c r="Q87" i="3"/>
  <c r="M89" i="3"/>
  <c r="I89" i="3" s="1"/>
  <c r="H89" i="3" s="1"/>
  <c r="Q82" i="3"/>
  <c r="N82" i="3" s="1"/>
  <c r="W82" i="3"/>
  <c r="O94" i="3"/>
  <c r="N94" i="3" s="1"/>
  <c r="N98" i="3"/>
  <c r="H98" i="3" s="1"/>
  <c r="N99" i="3"/>
  <c r="H99" i="3" s="1"/>
  <c r="G116" i="3"/>
  <c r="W89" i="3"/>
  <c r="E119" i="3"/>
  <c r="O92" i="3"/>
  <c r="E30" i="3"/>
  <c r="D30" i="3"/>
  <c r="U30" i="3"/>
  <c r="G30" i="3"/>
  <c r="F30" i="3"/>
  <c r="D67" i="3"/>
  <c r="W44" i="3"/>
  <c r="R11" i="3"/>
  <c r="R10" i="3" s="1"/>
  <c r="R29" i="3"/>
  <c r="I32" i="3"/>
  <c r="H32" i="3" s="1"/>
  <c r="H37" i="3"/>
  <c r="I40" i="3"/>
  <c r="H40" i="3" s="1"/>
  <c r="C115" i="3"/>
  <c r="M29" i="3"/>
  <c r="I29" i="3" s="1"/>
  <c r="H29" i="3" s="1"/>
  <c r="N23" i="3"/>
  <c r="N35" i="3"/>
  <c r="N34" i="3"/>
  <c r="H34" i="3" s="1"/>
  <c r="N31" i="3"/>
  <c r="E78" i="3"/>
  <c r="N16" i="3"/>
  <c r="H16" i="3" s="1"/>
  <c r="P25" i="3"/>
  <c r="N25" i="3" s="1"/>
  <c r="S26" i="3"/>
  <c r="N19" i="3"/>
  <c r="T21" i="3"/>
  <c r="M10" i="2"/>
  <c r="V21" i="2"/>
  <c r="J21" i="2"/>
  <c r="O21" i="2"/>
  <c r="AC34" i="2"/>
  <c r="W101" i="2"/>
  <c r="D100" i="2"/>
  <c r="V101" i="2"/>
  <c r="M92" i="2"/>
  <c r="E85" i="2"/>
  <c r="V103" i="2"/>
  <c r="W103" i="2"/>
  <c r="W104" i="2"/>
  <c r="N95" i="2"/>
  <c r="M103" i="2"/>
  <c r="W86" i="2"/>
  <c r="V86" i="2"/>
  <c r="M80" i="2"/>
  <c r="W84" i="2"/>
  <c r="J103" i="2"/>
  <c r="I103" i="2" s="1"/>
  <c r="H103" i="2" s="1"/>
  <c r="G119" i="2"/>
  <c r="I25" i="2"/>
  <c r="I19" i="2"/>
  <c r="H19" i="2" s="1"/>
  <c r="N23" i="2"/>
  <c r="L102" i="2"/>
  <c r="W94" i="2"/>
  <c r="V94" i="2"/>
  <c r="P100" i="2"/>
  <c r="O94" i="2"/>
  <c r="N94" i="2" s="1"/>
  <c r="K100" i="2"/>
  <c r="K91" i="2"/>
  <c r="Q92" i="2"/>
  <c r="W83" i="2"/>
  <c r="V83" i="2"/>
  <c r="W79" i="2"/>
  <c r="I92" i="2"/>
  <c r="U7" i="2"/>
  <c r="Z7" i="2"/>
  <c r="W58" i="2"/>
  <c r="D59" i="2"/>
  <c r="V58" i="2"/>
  <c r="C55" i="2"/>
  <c r="Q32" i="2"/>
  <c r="N32" i="2" s="1"/>
  <c r="L32" i="2"/>
  <c r="V29" i="2"/>
  <c r="W29" i="2"/>
  <c r="T26" i="2"/>
  <c r="I30" i="2"/>
  <c r="H30" i="2" s="1"/>
  <c r="I27" i="2"/>
  <c r="H14" i="2"/>
  <c r="Q24" i="2"/>
  <c r="L24" i="2"/>
  <c r="W24" i="2"/>
  <c r="N20" i="2"/>
  <c r="H20" i="2" s="1"/>
  <c r="N27" i="2"/>
  <c r="N28" i="2"/>
  <c r="N30" i="2"/>
  <c r="W93" i="2"/>
  <c r="V93" i="2"/>
  <c r="F100" i="2"/>
  <c r="D90" i="2"/>
  <c r="M87" i="2"/>
  <c r="I87" i="2" s="1"/>
  <c r="H87" i="2" s="1"/>
  <c r="P101" i="2"/>
  <c r="P104" i="2"/>
  <c r="M88" i="2"/>
  <c r="I88" i="2" s="1"/>
  <c r="H88" i="2" s="1"/>
  <c r="N80" i="2"/>
  <c r="N88" i="2"/>
  <c r="O103" i="2"/>
  <c r="N103" i="2" s="1"/>
  <c r="K104" i="2"/>
  <c r="I104" i="2" s="1"/>
  <c r="W102" i="2"/>
  <c r="P86" i="2"/>
  <c r="W82" i="2"/>
  <c r="V82" i="2"/>
  <c r="G100" i="2"/>
  <c r="O86" i="2"/>
  <c r="M84" i="2"/>
  <c r="I84" i="2" s="1"/>
  <c r="H84" i="2" s="1"/>
  <c r="P79" i="2"/>
  <c r="N79" i="2" s="1"/>
  <c r="M102" i="2"/>
  <c r="M104" i="2"/>
  <c r="W88" i="2"/>
  <c r="R81" i="2"/>
  <c r="J82" i="2"/>
  <c r="I82" i="2" s="1"/>
  <c r="I95" i="2"/>
  <c r="H95" i="2" s="1"/>
  <c r="I98" i="2"/>
  <c r="H98" i="2" s="1"/>
  <c r="I96" i="2"/>
  <c r="H96" i="2" s="1"/>
  <c r="S10" i="2"/>
  <c r="S33" i="2" s="1"/>
  <c r="C10" i="2"/>
  <c r="U11" i="2"/>
  <c r="M21" i="2"/>
  <c r="T10" i="2"/>
  <c r="D10" i="2"/>
  <c r="V11" i="2"/>
  <c r="W11" i="2"/>
  <c r="R21" i="2"/>
  <c r="R10" i="2" s="1"/>
  <c r="R29" i="2"/>
  <c r="N29" i="2" s="1"/>
  <c r="I36" i="2"/>
  <c r="I15" i="2"/>
  <c r="I31" i="2"/>
  <c r="H31" i="2" s="1"/>
  <c r="J32" i="2"/>
  <c r="N37" i="2"/>
  <c r="F21" i="2"/>
  <c r="N22" i="2"/>
  <c r="N13" i="2"/>
  <c r="N17" i="2"/>
  <c r="N31" i="2"/>
  <c r="N36" i="2"/>
  <c r="K30" i="2"/>
  <c r="E89" i="2"/>
  <c r="D89" i="2"/>
  <c r="U89" i="2"/>
  <c r="G89" i="2"/>
  <c r="G85" i="2" s="1"/>
  <c r="F89" i="2"/>
  <c r="N84" i="2"/>
  <c r="N91" i="2"/>
  <c r="H16" i="2"/>
  <c r="H23" i="2"/>
  <c r="I35" i="2"/>
  <c r="V25" i="2"/>
  <c r="W25" i="2"/>
  <c r="L34" i="2"/>
  <c r="Q34" i="2"/>
  <c r="O25" i="2"/>
  <c r="N25" i="2" s="1"/>
  <c r="O11" i="2"/>
  <c r="O10" i="2" s="1"/>
  <c r="N12" i="2"/>
  <c r="N11" i="2" s="1"/>
  <c r="N83" i="2"/>
  <c r="P102" i="2"/>
  <c r="N102" i="2" s="1"/>
  <c r="Q91" i="2"/>
  <c r="K101" i="2"/>
  <c r="R104" i="2"/>
  <c r="N104" i="2" s="1"/>
  <c r="R86" i="2"/>
  <c r="I93" i="2"/>
  <c r="I91" i="2"/>
  <c r="J94" i="2"/>
  <c r="I94" i="2" s="1"/>
  <c r="H94" i="2" s="1"/>
  <c r="W32" i="2"/>
  <c r="V32" i="2"/>
  <c r="H17" i="2"/>
  <c r="H28" i="2"/>
  <c r="J29" i="2"/>
  <c r="I29" i="2" s="1"/>
  <c r="H37" i="2"/>
  <c r="N15" i="2"/>
  <c r="N35" i="2"/>
  <c r="N16" i="2"/>
  <c r="G90" i="2"/>
  <c r="W91" i="2"/>
  <c r="O101" i="2"/>
  <c r="M86" i="2"/>
  <c r="O93" i="2"/>
  <c r="N93" i="2" s="1"/>
  <c r="N92" i="2"/>
  <c r="N87" i="2"/>
  <c r="L91" i="2"/>
  <c r="C85" i="2"/>
  <c r="Q79" i="2"/>
  <c r="K86" i="2"/>
  <c r="N82" i="2"/>
  <c r="L79" i="2"/>
  <c r="Q101" i="2"/>
  <c r="P91" i="2"/>
  <c r="I81" i="2"/>
  <c r="I80" i="2"/>
  <c r="J83" i="2"/>
  <c r="I83" i="2" s="1"/>
  <c r="H83" i="2" s="1"/>
  <c r="J86" i="2"/>
  <c r="I86" i="2" s="1"/>
  <c r="I99" i="2"/>
  <c r="H99" i="2" s="1"/>
  <c r="I102" i="2"/>
  <c r="J101" i="2"/>
  <c r="I101" i="2" s="1"/>
  <c r="S46" i="2"/>
  <c r="W45" i="2"/>
  <c r="V45" i="2"/>
  <c r="D44" i="2"/>
  <c r="E119" i="2"/>
  <c r="C115" i="2"/>
  <c r="U36" i="2"/>
  <c r="V36" i="2" s="1"/>
  <c r="I22" i="2"/>
  <c r="I13" i="2"/>
  <c r="H13" i="2" s="1"/>
  <c r="J11" i="2"/>
  <c r="I12" i="2"/>
  <c r="I38" i="2"/>
  <c r="H38" i="2" s="1"/>
  <c r="I34" i="2"/>
  <c r="E21" i="2"/>
  <c r="P24" i="2"/>
  <c r="N24" i="2" s="1"/>
  <c r="V34" i="2"/>
  <c r="W34" i="2"/>
  <c r="E26" i="2"/>
  <c r="T21" i="2"/>
  <c r="W30" i="2"/>
  <c r="N19" i="2"/>
  <c r="N39" i="2"/>
  <c r="H39" i="2" s="1"/>
  <c r="N18" i="2"/>
  <c r="H18" i="2" s="1"/>
  <c r="O34" i="2"/>
  <c r="N34" i="2" s="1"/>
  <c r="N40" i="2"/>
  <c r="H40" i="2" s="1"/>
  <c r="K11" i="2"/>
  <c r="K24" i="2"/>
  <c r="I24" i="2" s="1"/>
  <c r="H24" i="2" s="1"/>
  <c r="H25" i="3" l="1"/>
  <c r="M100" i="3"/>
  <c r="G115" i="3"/>
  <c r="R100" i="3"/>
  <c r="I11" i="3"/>
  <c r="H12" i="3"/>
  <c r="H24" i="3"/>
  <c r="N10" i="3"/>
  <c r="C33" i="3"/>
  <c r="U10" i="3"/>
  <c r="V10" i="3" s="1"/>
  <c r="H31" i="3"/>
  <c r="H84" i="3"/>
  <c r="L26" i="3"/>
  <c r="Q26" i="3"/>
  <c r="Q10" i="3"/>
  <c r="U78" i="3"/>
  <c r="V78" i="3" s="1"/>
  <c r="C76" i="3"/>
  <c r="U76" i="3" s="1"/>
  <c r="V76" i="3" s="1"/>
  <c r="C97" i="3"/>
  <c r="W10" i="3"/>
  <c r="R26" i="3"/>
  <c r="M26" i="3"/>
  <c r="L30" i="3"/>
  <c r="Q30" i="3"/>
  <c r="P30" i="3"/>
  <c r="K30" i="3"/>
  <c r="E26" i="3"/>
  <c r="V100" i="3"/>
  <c r="W100" i="3"/>
  <c r="D115" i="3"/>
  <c r="O100" i="3"/>
  <c r="N100" i="3" s="1"/>
  <c r="J100" i="3"/>
  <c r="O10" i="3"/>
  <c r="S33" i="3"/>
  <c r="H21" i="3"/>
  <c r="L85" i="3"/>
  <c r="L78" i="3" s="1"/>
  <c r="Q85" i="3"/>
  <c r="Q78" i="3" s="1"/>
  <c r="F78" i="3"/>
  <c r="H92" i="3"/>
  <c r="U67" i="3"/>
  <c r="V67" i="3" s="1"/>
  <c r="C110" i="3"/>
  <c r="P85" i="3"/>
  <c r="K85" i="3"/>
  <c r="W85" i="3"/>
  <c r="H101" i="3"/>
  <c r="F33" i="3"/>
  <c r="H82" i="3"/>
  <c r="V90" i="3"/>
  <c r="D97" i="3"/>
  <c r="W90" i="3"/>
  <c r="J90" i="3"/>
  <c r="I90" i="3" s="1"/>
  <c r="O90" i="3"/>
  <c r="W67" i="3"/>
  <c r="D110" i="3"/>
  <c r="W30" i="3"/>
  <c r="V30" i="3"/>
  <c r="T26" i="3"/>
  <c r="D26" i="3"/>
  <c r="J30" i="3"/>
  <c r="O30" i="3"/>
  <c r="R85" i="3"/>
  <c r="R78" i="3" s="1"/>
  <c r="M85" i="3"/>
  <c r="M78" i="3" s="1"/>
  <c r="I80" i="3"/>
  <c r="J78" i="3"/>
  <c r="H103" i="3"/>
  <c r="R30" i="3"/>
  <c r="M30" i="3"/>
  <c r="N92" i="3"/>
  <c r="H88" i="3"/>
  <c r="H79" i="3"/>
  <c r="H35" i="3"/>
  <c r="G97" i="3"/>
  <c r="G112" i="3" s="1"/>
  <c r="M90" i="3"/>
  <c r="R90" i="3"/>
  <c r="H14" i="3"/>
  <c r="E97" i="3"/>
  <c r="K90" i="3"/>
  <c r="P90" i="3"/>
  <c r="N104" i="3"/>
  <c r="H104" i="3" s="1"/>
  <c r="E115" i="3"/>
  <c r="K100" i="3"/>
  <c r="P100" i="3"/>
  <c r="R85" i="2"/>
  <c r="M85" i="2"/>
  <c r="G78" i="2"/>
  <c r="G97" i="2" s="1"/>
  <c r="M78" i="2"/>
  <c r="R78" i="2"/>
  <c r="H104" i="2"/>
  <c r="P21" i="2"/>
  <c r="P10" i="2" s="1"/>
  <c r="K21" i="2"/>
  <c r="D67" i="2"/>
  <c r="W44" i="2"/>
  <c r="N101" i="2"/>
  <c r="C33" i="2"/>
  <c r="U10" i="2"/>
  <c r="U8" i="2"/>
  <c r="W59" i="2"/>
  <c r="V59" i="2"/>
  <c r="H34" i="2"/>
  <c r="J10" i="2"/>
  <c r="H102" i="2"/>
  <c r="H80" i="2"/>
  <c r="N81" i="2"/>
  <c r="H91" i="2"/>
  <c r="W89" i="2"/>
  <c r="V89" i="2"/>
  <c r="O89" i="2"/>
  <c r="J89" i="2"/>
  <c r="L21" i="2"/>
  <c r="L10" i="2" s="1"/>
  <c r="Q21" i="2"/>
  <c r="Q10" i="2" s="1"/>
  <c r="H15" i="2"/>
  <c r="H82" i="2"/>
  <c r="H92" i="2"/>
  <c r="H25" i="2"/>
  <c r="D85" i="2"/>
  <c r="W100" i="2"/>
  <c r="V100" i="2"/>
  <c r="D115" i="2"/>
  <c r="J100" i="2"/>
  <c r="O100" i="2"/>
  <c r="W21" i="2"/>
  <c r="W26" i="2"/>
  <c r="K26" i="2"/>
  <c r="I26" i="2" s="1"/>
  <c r="P26" i="2"/>
  <c r="N26" i="2" s="1"/>
  <c r="H35" i="2"/>
  <c r="H81" i="2"/>
  <c r="U85" i="2"/>
  <c r="C78" i="2"/>
  <c r="R90" i="2"/>
  <c r="M90" i="2"/>
  <c r="L89" i="2"/>
  <c r="F85" i="2"/>
  <c r="Q89" i="2"/>
  <c r="K89" i="2"/>
  <c r="P89" i="2"/>
  <c r="I79" i="2"/>
  <c r="N86" i="2"/>
  <c r="W90" i="2"/>
  <c r="V90" i="2"/>
  <c r="O90" i="2"/>
  <c r="N90" i="2" s="1"/>
  <c r="J90" i="2"/>
  <c r="U55" i="2"/>
  <c r="V55" i="2" s="1"/>
  <c r="C44" i="2"/>
  <c r="S44" i="2"/>
  <c r="S67" i="2" s="1"/>
  <c r="F10" i="2"/>
  <c r="F33" i="2" s="1"/>
  <c r="I11" i="2"/>
  <c r="H12" i="2"/>
  <c r="H101" i="2"/>
  <c r="T33" i="2"/>
  <c r="D33" i="2"/>
  <c r="V10" i="2"/>
  <c r="K85" i="2"/>
  <c r="K78" i="2" s="1"/>
  <c r="P85" i="2"/>
  <c r="P78" i="2" s="1"/>
  <c r="E10" i="2"/>
  <c r="E33" i="2" s="1"/>
  <c r="K10" i="2"/>
  <c r="H22" i="2"/>
  <c r="H86" i="2"/>
  <c r="H29" i="2"/>
  <c r="H93" i="2"/>
  <c r="M89" i="2"/>
  <c r="R89" i="2"/>
  <c r="I32" i="2"/>
  <c r="H32" i="2" s="1"/>
  <c r="H36" i="2"/>
  <c r="R100" i="2"/>
  <c r="G115" i="2"/>
  <c r="M100" i="2"/>
  <c r="F115" i="2"/>
  <c r="Q100" i="2"/>
  <c r="L100" i="2"/>
  <c r="H27" i="2"/>
  <c r="E78" i="2"/>
  <c r="E97" i="2" s="1"/>
  <c r="AA98" i="2" s="1"/>
  <c r="G117" i="3" l="1"/>
  <c r="G120" i="3"/>
  <c r="N30" i="3"/>
  <c r="P78" i="3"/>
  <c r="N85" i="3"/>
  <c r="N78" i="3" s="1"/>
  <c r="W78" i="3"/>
  <c r="F97" i="3"/>
  <c r="F112" i="3" s="1"/>
  <c r="C112" i="3"/>
  <c r="U33" i="3"/>
  <c r="C8" i="3"/>
  <c r="H11" i="3"/>
  <c r="I10" i="3"/>
  <c r="H10" i="3" s="1"/>
  <c r="H80" i="3"/>
  <c r="W26" i="3"/>
  <c r="V26" i="3"/>
  <c r="J26" i="3"/>
  <c r="O26" i="3"/>
  <c r="N26" i="3" s="1"/>
  <c r="D33" i="3"/>
  <c r="T33" i="3"/>
  <c r="I100" i="3"/>
  <c r="H100" i="3" s="1"/>
  <c r="I85" i="3"/>
  <c r="H85" i="3" s="1"/>
  <c r="K78" i="3"/>
  <c r="P26" i="3"/>
  <c r="K26" i="3"/>
  <c r="E33" i="3"/>
  <c r="E112" i="3" s="1"/>
  <c r="I30" i="3"/>
  <c r="H30" i="3" s="1"/>
  <c r="N90" i="3"/>
  <c r="H90" i="3" s="1"/>
  <c r="Z34" i="2"/>
  <c r="W33" i="2"/>
  <c r="F112" i="2"/>
  <c r="F120" i="2" s="1"/>
  <c r="AB34" i="2"/>
  <c r="I90" i="2"/>
  <c r="H90" i="2" s="1"/>
  <c r="I21" i="2"/>
  <c r="AC98" i="2"/>
  <c r="G112" i="2"/>
  <c r="G120" i="2" s="1"/>
  <c r="E112" i="2"/>
  <c r="AA34" i="2"/>
  <c r="L85" i="2"/>
  <c r="L78" i="2" s="1"/>
  <c r="Q85" i="2"/>
  <c r="Q78" i="2" s="1"/>
  <c r="F78" i="2"/>
  <c r="F97" i="2" s="1"/>
  <c r="AB98" i="2" s="1"/>
  <c r="N100" i="2"/>
  <c r="I89" i="2"/>
  <c r="Y34" i="2"/>
  <c r="U33" i="2"/>
  <c r="V33" i="2" s="1"/>
  <c r="C8" i="2"/>
  <c r="Z68" i="2"/>
  <c r="W67" i="2"/>
  <c r="D110" i="2"/>
  <c r="I10" i="2"/>
  <c r="H11" i="2"/>
  <c r="H79" i="2"/>
  <c r="C97" i="2"/>
  <c r="Y98" i="2" s="1"/>
  <c r="C76" i="2"/>
  <c r="U76" i="2" s="1"/>
  <c r="V76" i="2" s="1"/>
  <c r="U78" i="2"/>
  <c r="N21" i="2"/>
  <c r="N10" i="2" s="1"/>
  <c r="G121" i="2"/>
  <c r="W10" i="2"/>
  <c r="C67" i="2"/>
  <c r="U44" i="2"/>
  <c r="V44" i="2" s="1"/>
  <c r="H26" i="2"/>
  <c r="I100" i="2"/>
  <c r="H100" i="2" s="1"/>
  <c r="W85" i="2"/>
  <c r="V85" i="2"/>
  <c r="D78" i="2"/>
  <c r="O85" i="2"/>
  <c r="J85" i="2"/>
  <c r="N89" i="2"/>
  <c r="F117" i="3" l="1"/>
  <c r="F120" i="3"/>
  <c r="I78" i="3"/>
  <c r="H78" i="3" s="1"/>
  <c r="I26" i="3"/>
  <c r="H26" i="3" s="1"/>
  <c r="E117" i="3"/>
  <c r="E120" i="3"/>
  <c r="D112" i="3"/>
  <c r="W33" i="3"/>
  <c r="V33" i="3"/>
  <c r="C120" i="3"/>
  <c r="C117" i="3"/>
  <c r="C121" i="3" s="1"/>
  <c r="G121" i="3"/>
  <c r="H89" i="2"/>
  <c r="I85" i="2"/>
  <c r="J78" i="2"/>
  <c r="Y68" i="2"/>
  <c r="U67" i="2"/>
  <c r="V67" i="2" s="1"/>
  <c r="C110" i="2"/>
  <c r="H21" i="2"/>
  <c r="F121" i="2"/>
  <c r="N85" i="2"/>
  <c r="N78" i="2" s="1"/>
  <c r="O78" i="2"/>
  <c r="E121" i="2"/>
  <c r="E120" i="2"/>
  <c r="W78" i="2"/>
  <c r="V78" i="2"/>
  <c r="D97" i="2"/>
  <c r="H10" i="2"/>
  <c r="C112" i="2"/>
  <c r="E121" i="3" l="1"/>
  <c r="D123" i="3"/>
  <c r="D120" i="3"/>
  <c r="D117" i="3"/>
  <c r="D121" i="3" s="1"/>
  <c r="F121" i="3"/>
  <c r="Z98" i="2"/>
  <c r="D112" i="2"/>
  <c r="H85" i="2"/>
  <c r="I78" i="2"/>
  <c r="H78" i="2" s="1"/>
  <c r="C120" i="2"/>
  <c r="C121" i="2"/>
  <c r="D120" i="2" l="1"/>
  <c r="D121" i="2"/>
</calcChain>
</file>

<file path=xl/sharedStrings.xml><?xml version="1.0" encoding="utf-8"?>
<sst xmlns="http://schemas.openxmlformats.org/spreadsheetml/2006/main" count="1911" uniqueCount="536">
  <si>
    <t>(без податку на додану вартість)</t>
  </si>
  <si>
    <t>№ з/п</t>
  </si>
  <si>
    <t>Найменування показників</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</si>
  <si>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</si>
  <si>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</si>
  <si>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</si>
  <si>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</si>
  <si>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</si>
  <si>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t>
  </si>
  <si>
    <t>Тарифи на теплову енергію з урахуванням витрат на утримання та ремонт центральних теплових пунктів, у тому числі</t>
  </si>
  <si>
    <t>х</t>
  </si>
  <si>
    <t xml:space="preserve">І </t>
  </si>
  <si>
    <t>Тарифи на виробництво теплової енергії</t>
  </si>
  <si>
    <t>Структура тарифів на виробництво теплової енергії</t>
  </si>
  <si>
    <t>1.</t>
  </si>
  <si>
    <t xml:space="preserve"> Виробнича собівартість виробництва теплової енергії власними котельнами, у тому числі:  </t>
  </si>
  <si>
    <t>1.1.</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</si>
  <si>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</si>
  <si>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</si>
  <si>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</si>
  <si>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</si>
  <si>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</si>
  <si>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</si>
  <si>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</si>
  <si>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</si>
  <si>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матеріали, запасні частини та інші матеріальні ресурси</t>
  </si>
  <si>
    <t>1.2.</t>
  </si>
  <si>
    <t xml:space="preserve">прямі витрати на оплату праці </t>
  </si>
  <si>
    <t>1.3.</t>
  </si>
  <si>
    <t xml:space="preserve">інші прямі витрати, у тому числі: </t>
  </si>
  <si>
    <t>1.3.1.</t>
  </si>
  <si>
    <t xml:space="preserve">відрахування на соціальні заходи </t>
  </si>
  <si>
    <t>1.3.2.</t>
  </si>
  <si>
    <t xml:space="preserve">амортизаційні відрахування </t>
  </si>
  <si>
    <t>1.3.3.</t>
  </si>
  <si>
    <t>інші прямі витрати</t>
  </si>
  <si>
    <t>1.4.</t>
  </si>
  <si>
    <t xml:space="preserve">загальновиробничі витрати, у тому числі: </t>
  </si>
  <si>
    <t>1.4.1.</t>
  </si>
  <si>
    <t xml:space="preserve">витрати на оплату праці </t>
  </si>
  <si>
    <t>1.4.2.</t>
  </si>
  <si>
    <t>відрахування на соціальні заходи</t>
  </si>
  <si>
    <t>1.4.3.</t>
  </si>
  <si>
    <t>1.4.4.</t>
  </si>
  <si>
    <t>інші витрати</t>
  </si>
  <si>
    <t>2.</t>
  </si>
  <si>
    <t xml:space="preserve">Адміністративні витрати, у тому числі: </t>
  </si>
  <si>
    <t>2.1.</t>
  </si>
  <si>
    <t>витрати на оплату праці</t>
  </si>
  <si>
    <t>2.2.</t>
  </si>
  <si>
    <t>2.3.</t>
  </si>
  <si>
    <t>2.4.</t>
  </si>
  <si>
    <t xml:space="preserve">інші витрати </t>
  </si>
  <si>
    <t>3.</t>
  </si>
  <si>
    <t xml:space="preserve">Інші операційні витрати </t>
  </si>
  <si>
    <t>4.</t>
  </si>
  <si>
    <t xml:space="preserve">Фінансові витрати </t>
  </si>
  <si>
    <t>5.</t>
  </si>
  <si>
    <t>Повна собівартість</t>
  </si>
  <si>
    <t>6.</t>
  </si>
  <si>
    <t>Витрати на покриття втрат</t>
  </si>
  <si>
    <t>7.</t>
  </si>
  <si>
    <t xml:space="preserve">Коригування витрат </t>
  </si>
  <si>
    <t>8.</t>
  </si>
  <si>
    <t xml:space="preserve">Розрахунковий прибуток, усього, у тому числі: </t>
  </si>
  <si>
    <t>8.1.</t>
  </si>
  <si>
    <t>податок на прибуток</t>
  </si>
  <si>
    <t>8.2.</t>
  </si>
  <si>
    <t>дивіденди (розмір частки прибутку, яка підлягає зарахуванню до  бюджету)</t>
  </si>
  <si>
    <t>8.3.</t>
  </si>
  <si>
    <t>на розвиток виробництва (виробничі інвестиції)</t>
  </si>
  <si>
    <t>8.4.</t>
  </si>
  <si>
    <t>інше використання прибутку (забезпечення обігових коштів)</t>
  </si>
  <si>
    <t>9.</t>
  </si>
  <si>
    <t>Обсяг відпуску теплової енергії з колекторів власних генеруючих джерел, тис. Гкал</t>
  </si>
  <si>
    <t>ІІ</t>
  </si>
  <si>
    <t>Тарифи на транспортування з  урахуванням витрат на утримання та ремонт центральних теплових пунктівтеплової енергії</t>
  </si>
  <si>
    <t>Структура тарифів на транспортування  теплової енергії з урахуванням витрат на утримання та ремонт центральних теплових пунктів</t>
  </si>
  <si>
    <t xml:space="preserve"> Виробнича собівартість, у тому числі:  </t>
  </si>
  <si>
    <t xml:space="preserve">прямі матеріальні витрати </t>
  </si>
  <si>
    <t>інші прямі матеріальні витрати</t>
  </si>
  <si>
    <t>витрати на покриття втрат теплової енергії в теплових мережах</t>
  </si>
  <si>
    <t>Річний обсяг реалізації теплової енергії власним споживачам, тис. Гкал</t>
  </si>
  <si>
    <t>ІІІ</t>
  </si>
  <si>
    <t>Тарифи на постачання теплової енергії</t>
  </si>
  <si>
    <t>Структура тарифів на постачання теплової енергії</t>
  </si>
  <si>
    <t xml:space="preserve"> відрахування на соціальні заходи </t>
  </si>
  <si>
    <t>Наталія ГЄНЧЕВА</t>
  </si>
  <si>
    <t>повна собівартість</t>
  </si>
  <si>
    <t>прибуток</t>
  </si>
  <si>
    <t>інше використання прибутку</t>
  </si>
  <si>
    <t>Тарифи на теплову енергію без урахування витрат на утримання та ремонт центральних теплових пунктів, у тому числі</t>
  </si>
  <si>
    <t>Тарифи на транспортування без  урахування витрат на утримання та ремонт центральних теплових пунктів</t>
  </si>
  <si>
    <t>Структура тарифів на транспортування  теплової енергії без урахування витрат на утримання та ремонт центральних теплових пунктів</t>
  </si>
  <si>
    <t>Структура двоставкових тарифів</t>
  </si>
  <si>
    <t>№ зп</t>
  </si>
  <si>
    <t>Найменування показника</t>
  </si>
  <si>
    <t>Од. вим.</t>
  </si>
  <si>
    <t>Тарифи, грн/Гкал (грн/Гкал/год)</t>
  </si>
  <si>
    <t>Для потреб бюджетних установ</t>
  </si>
  <si>
    <t>А</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</si>
  <si>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</si>
  <si>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</si>
  <si>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грн./Гкал</t>
  </si>
  <si>
    <t>Умовно-постійна частина двоставкового тарифу на теплову енергію - місячна абонентська плата на одиницю теплового навантаження</t>
  </si>
  <si>
    <t>грн./Гкал/год</t>
  </si>
  <si>
    <t>Технічні показники</t>
  </si>
  <si>
    <t>Загальний обсяг відпуску теплової енергії з колекторів, тис. Гкал, у тому числі:</t>
  </si>
  <si>
    <t>тис. Гкал</t>
  </si>
  <si>
    <t>3.1.</t>
  </si>
  <si>
    <t>Обсяг реалізації теплової енергії власним споживачам всього, у тому числі</t>
  </si>
  <si>
    <t>3.1.1.</t>
  </si>
  <si>
    <t>з ЦТП</t>
  </si>
  <si>
    <t>3.1.2.</t>
  </si>
  <si>
    <t>без ЦТП</t>
  </si>
  <si>
    <t xml:space="preserve">Приєднане теплове навантаження  </t>
  </si>
  <si>
    <t>Гкал/год</t>
  </si>
  <si>
    <t>4.1.</t>
  </si>
  <si>
    <t>4.2.</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</si>
  <si>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</si>
  <si>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t>Виробнича собівартість УЗС тарифу, зокрема:</t>
  </si>
  <si>
    <t>5.1.</t>
  </si>
  <si>
    <t>прямі матеріальні витрати, зокрема:</t>
  </si>
  <si>
    <t>5.1.1.</t>
  </si>
  <si>
    <t>паливо всього, у т.ч.:</t>
  </si>
  <si>
    <t>природний газ</t>
  </si>
  <si>
    <t>транспортування природного газу</t>
  </si>
  <si>
    <t>5.2.</t>
  </si>
  <si>
    <t>електроенергія</t>
  </si>
  <si>
    <t>5.3.</t>
  </si>
  <si>
    <t>Коригування витрат</t>
  </si>
  <si>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умовно-постійна частина двоставкового тарифу</t>
    </r>
  </si>
  <si>
    <t>Вартість УПС тарифу виробництва теплової енергії за відповідними тарифами, у тому числі</t>
  </si>
  <si>
    <t>Виробнича собівартість, зокрема:</t>
  </si>
  <si>
    <t>ˮ-ˮ</t>
  </si>
  <si>
    <t>7.1.</t>
  </si>
  <si>
    <t>7.1.1.</t>
  </si>
  <si>
    <t>7.1.1.1</t>
  </si>
  <si>
    <t>розподіл природного газу</t>
  </si>
  <si>
    <t>7.1.2.</t>
  </si>
  <si>
    <t>холодна вода для технологічних потреб та водовідведення</t>
  </si>
  <si>
    <t>7.1.3.</t>
  </si>
  <si>
    <t>7.2.</t>
  </si>
  <si>
    <t>прямі витрати на оплату праці</t>
  </si>
  <si>
    <t>7.3.</t>
  </si>
  <si>
    <t>інші прямі витрати, зокрема:</t>
  </si>
  <si>
    <t>7.3.1.</t>
  </si>
  <si>
    <t>єдиний внесок на загальнообов’язкове державне соціальне страхування працівників</t>
  </si>
  <si>
    <t>7.3.2.</t>
  </si>
  <si>
    <t xml:space="preserve"> амортизація</t>
  </si>
  <si>
    <t>7.3.3.</t>
  </si>
  <si>
    <t xml:space="preserve"> інші прямі витрати</t>
  </si>
  <si>
    <t>7.4.</t>
  </si>
  <si>
    <t>загальновиробничі витрати, зокрема:</t>
  </si>
  <si>
    <t>7.4.1.</t>
  </si>
  <si>
    <t>7.4.2.</t>
  </si>
  <si>
    <t>7.4.3.</t>
  </si>
  <si>
    <t>Адміністративні витрати, зокрема:</t>
  </si>
  <si>
    <t>Фінансові витрати</t>
  </si>
  <si>
    <t>Витрати на відшкодування втрат</t>
  </si>
  <si>
    <t>Kоригування витрат</t>
  </si>
  <si>
    <t>Розрахунковий прибуток, зокрема:</t>
  </si>
  <si>
    <t>13.1.</t>
  </si>
  <si>
    <t xml:space="preserve"> податок на прибуток</t>
  </si>
  <si>
    <t>13.2.</t>
  </si>
  <si>
    <t>13.3.</t>
  </si>
  <si>
    <t xml:space="preserve"> резервний фонд (капітал)</t>
  </si>
  <si>
    <t>13.4.</t>
  </si>
  <si>
    <t xml:space="preserve"> на розвиток виробництва (виробничі інвестиції)</t>
  </si>
  <si>
    <t>13.5.</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</si>
  <si>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умовно-змінна частина  двоставкового тарифу</t>
    </r>
  </si>
  <si>
    <t>14.</t>
  </si>
  <si>
    <t>14.1.</t>
  </si>
  <si>
    <t>14.1.1.</t>
  </si>
  <si>
    <t>14.2.</t>
  </si>
  <si>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умовно-постійна частина  двоставкового тарифу</t>
    </r>
  </si>
  <si>
    <t>Вартість УПС тарифу транспортування теплової енергії за відповідними тарифами, у тому числі</t>
  </si>
  <si>
    <t>16</t>
  </si>
  <si>
    <t>16.1</t>
  </si>
  <si>
    <t>16.1.1</t>
  </si>
  <si>
    <t>16.1.2</t>
  </si>
  <si>
    <t>транспортування теплової енергії іншими субєктами господарювання</t>
  </si>
  <si>
    <t>16.1.3</t>
  </si>
  <si>
    <t>холодна вода для технологічних потреб  та водовідведення</t>
  </si>
  <si>
    <t>16.1.4</t>
  </si>
  <si>
    <t>16.1.4.1</t>
  </si>
  <si>
    <t>у т.ч. витрати на покриття втрат теплової енергії в теплових мережах</t>
  </si>
  <si>
    <t>16.2</t>
  </si>
  <si>
    <t>16.3</t>
  </si>
  <si>
    <t>16.3.1</t>
  </si>
  <si>
    <t>16.3.2</t>
  </si>
  <si>
    <t>амортизація</t>
  </si>
  <si>
    <t>16.3.3</t>
  </si>
  <si>
    <t>16.4</t>
  </si>
  <si>
    <t>16.4.1</t>
  </si>
  <si>
    <t>16.4.2</t>
  </si>
  <si>
    <t>16.4.3</t>
  </si>
  <si>
    <t>17</t>
  </si>
  <si>
    <t>17.1</t>
  </si>
  <si>
    <t>17.2</t>
  </si>
  <si>
    <t>17.3</t>
  </si>
  <si>
    <t>18</t>
  </si>
  <si>
    <t>Витрати на збут, зокрема:</t>
  </si>
  <si>
    <t>18.1</t>
  </si>
  <si>
    <t>18.2</t>
  </si>
  <si>
    <t>18.3</t>
  </si>
  <si>
    <t>19</t>
  </si>
  <si>
    <t>Інші операційні витрати</t>
  </si>
  <si>
    <t>20</t>
  </si>
  <si>
    <t>21</t>
  </si>
  <si>
    <t>22</t>
  </si>
  <si>
    <t xml:space="preserve">Витрати на відшкодування втрат </t>
  </si>
  <si>
    <t>23</t>
  </si>
  <si>
    <t>Розрахунковий прибуток,  зокрема:</t>
  </si>
  <si>
    <t>23.1</t>
  </si>
  <si>
    <t>23.2</t>
  </si>
  <si>
    <t>23.3</t>
  </si>
  <si>
    <t>резервний фонд (капітал)</t>
  </si>
  <si>
    <t>23.4</t>
  </si>
  <si>
    <t>23.5</t>
  </si>
  <si>
    <r>
      <t>Постачання теплової енергії,</t>
    </r>
    <r>
      <rPr>
        <sz val="11"/>
        <color rgb="FF000000"/>
        <rFont val="Times New Roman"/>
        <family val="1"/>
        <charset val="204"/>
      </rPr>
      <t xml:space="preserve">  умовно-постійна частина  двоставкового тарифу</t>
    </r>
  </si>
  <si>
    <t>24</t>
  </si>
  <si>
    <t>Вартість УПС тарифу постачання теплової енергії за відповідними тарифами, у тому числі</t>
  </si>
  <si>
    <t>25</t>
  </si>
  <si>
    <t>25.1</t>
  </si>
  <si>
    <t>прямі матеріальні витрати</t>
  </si>
  <si>
    <t>25.2</t>
  </si>
  <si>
    <t>25.3</t>
  </si>
  <si>
    <t>25.3.1</t>
  </si>
  <si>
    <t>25.3.2</t>
  </si>
  <si>
    <t>25.3.3</t>
  </si>
  <si>
    <t>25.4</t>
  </si>
  <si>
    <t>25.4.1</t>
  </si>
  <si>
    <t>25.4.2</t>
  </si>
  <si>
    <t>25.4.3</t>
  </si>
  <si>
    <t>26</t>
  </si>
  <si>
    <t>26.1</t>
  </si>
  <si>
    <t>26.2</t>
  </si>
  <si>
    <t>26.3</t>
  </si>
  <si>
    <t>27</t>
  </si>
  <si>
    <t>27.1</t>
  </si>
  <si>
    <t>27.2</t>
  </si>
  <si>
    <t>27.3</t>
  </si>
  <si>
    <t>28</t>
  </si>
  <si>
    <t>Інші  операційні витрати</t>
  </si>
  <si>
    <t>29</t>
  </si>
  <si>
    <t>30</t>
  </si>
  <si>
    <t>31</t>
  </si>
  <si>
    <t>32</t>
  </si>
  <si>
    <t>32.1</t>
  </si>
  <si>
    <t>32.2</t>
  </si>
  <si>
    <t>32.3</t>
  </si>
  <si>
    <t>32.4</t>
  </si>
  <si>
    <t>32.5</t>
  </si>
  <si>
    <t>УЗЧ</t>
  </si>
  <si>
    <t>УПЧ</t>
  </si>
  <si>
    <t>Загальний обсяг відпуску теплової енергії з колекторів,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</si>
  <si>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</si>
  <si>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t>5.1.1.1.</t>
  </si>
  <si>
    <t>5.1.1.2.</t>
  </si>
  <si>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</si>
  <si>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умовно-постійна частина двоставкового тарифу</t>
    </r>
  </si>
  <si>
    <r>
      <t>Постачання теплової енергії,</t>
    </r>
    <r>
      <rPr>
        <sz val="11"/>
        <color rgb="FF000000"/>
        <rFont val="Times New Roman"/>
        <family val="1"/>
        <charset val="204"/>
      </rPr>
      <t xml:space="preserve">  умовно-постійна частина двоставкового тарифу</t>
    </r>
  </si>
  <si>
    <t>грн./Гкал/год. в місяць</t>
  </si>
  <si>
    <t xml:space="preserve"> умовно - постійна</t>
  </si>
  <si>
    <t>грн./1 Гкал</t>
  </si>
  <si>
    <t xml:space="preserve"> умовно -змінна</t>
  </si>
  <si>
    <t xml:space="preserve">   без урахування витрат на обслуговування та ремонт центральних теплових пунктів</t>
  </si>
  <si>
    <t xml:space="preserve">   з урахуванням витрат на обслуговування та ремонт центральних теплових пунктів</t>
  </si>
  <si>
    <t>Тариф 
(з ПДВ)</t>
  </si>
  <si>
    <t>Тариф
 (без ПДВ)</t>
  </si>
  <si>
    <t>Од. виміру</t>
  </si>
  <si>
    <t>Складова тарифу</t>
  </si>
  <si>
    <t>Вид послуг</t>
  </si>
  <si>
    <t>Для потреб населення*</t>
  </si>
  <si>
    <t>Для потреб інших споживачів**</t>
  </si>
  <si>
    <t>ІНФОРМАЦІЯ</t>
  </si>
  <si>
    <t xml:space="preserve"> щодо переліку житлових та нежитлових будівель,</t>
  </si>
  <si>
    <t xml:space="preserve">теплопостачання яким здійснює комунальне підприємство "Чорноморськтеплоенерго" </t>
  </si>
  <si>
    <t>на території Черноморської міської ради Одеського району Одеської області</t>
  </si>
  <si>
    <t>(найменування територіальної громади)</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</si>
  <si>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</si>
  <si>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</si>
  <si>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З ЦТП/ без ЦТП</t>
  </si>
  <si>
    <t>ВІТАЛІЯ ШУМА 11</t>
  </si>
  <si>
    <t>наявний</t>
  </si>
  <si>
    <t>Без ЦТП</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</si>
  <si>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</si>
  <si>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</si>
  <si>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</si>
  <si>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</si>
  <si>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</si>
  <si>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</si>
  <si>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</si>
  <si>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</si>
  <si>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</si>
  <si>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</si>
  <si>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</si>
  <si>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</si>
  <si>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</si>
  <si>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</si>
  <si>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</si>
  <si>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</si>
  <si>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</si>
  <si>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З ЦТП</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</si>
  <si>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</si>
  <si>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</si>
  <si>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</si>
  <si>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</si>
  <si>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</si>
  <si>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</si>
  <si>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</si>
  <si>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</si>
  <si>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</si>
  <si>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</si>
  <si>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</si>
  <si>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</si>
  <si>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</si>
  <si>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</si>
  <si>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</si>
  <si>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</si>
  <si>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</si>
  <si>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</si>
  <si>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6</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</si>
  <si>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</si>
  <si>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</si>
  <si>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</si>
  <si>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</si>
  <si>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</si>
  <si>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</si>
  <si>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</si>
  <si>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</si>
  <si>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</si>
  <si>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</si>
  <si>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</si>
  <si>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</si>
  <si>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</si>
  <si>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</si>
  <si>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</si>
  <si>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</si>
  <si>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</si>
  <si>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</si>
  <si>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</si>
  <si>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</si>
  <si>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</si>
  <si>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</si>
  <si>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</si>
  <si>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</si>
  <si>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</si>
  <si>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</si>
  <si>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</si>
  <si>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</si>
  <si>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</si>
  <si>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</si>
  <si>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</si>
  <si>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</si>
  <si>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</si>
  <si>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</si>
  <si>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</si>
  <si>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</si>
  <si>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</si>
  <si>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</si>
  <si>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</si>
  <si>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</si>
  <si>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</si>
  <si>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</si>
  <si>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</si>
  <si>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</si>
  <si>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</si>
  <si>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</si>
  <si>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</si>
  <si>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</si>
  <si>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</si>
  <si>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</si>
  <si>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</si>
  <si>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</si>
  <si>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</si>
  <si>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</si>
  <si>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</si>
  <si>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</si>
  <si>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</si>
  <si>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</si>
  <si>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</si>
  <si>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</si>
  <si>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</si>
  <si>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</si>
  <si>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</si>
  <si>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</si>
  <si>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</si>
  <si>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</si>
  <si>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</si>
  <si>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</si>
  <si>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</si>
  <si>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</si>
  <si>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</si>
  <si>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</si>
  <si>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</si>
  <si>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</si>
  <si>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</si>
  <si>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</si>
  <si>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</si>
  <si>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</si>
  <si>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</si>
  <si>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</si>
  <si>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</si>
  <si>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</si>
  <si>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</si>
  <si>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</si>
  <si>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</si>
  <si>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</si>
  <si>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</si>
  <si>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</si>
  <si>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</si>
  <si>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</si>
  <si>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</si>
  <si>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</si>
  <si>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</si>
  <si>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</si>
  <si>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</si>
  <si>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</si>
  <si>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</si>
  <si>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</si>
  <si>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</si>
  <si>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</si>
  <si>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</si>
  <si>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</si>
  <si>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</si>
  <si>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</si>
  <si>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</si>
  <si>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</si>
  <si>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</si>
  <si>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</si>
  <si>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</si>
  <si>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</si>
  <si>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</si>
  <si>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</si>
  <si>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</si>
  <si>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</si>
  <si>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</si>
  <si>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</si>
  <si>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</si>
  <si>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</si>
  <si>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</si>
  <si>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</si>
  <si>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</si>
  <si>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</si>
  <si>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</si>
  <si>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</si>
  <si>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</si>
  <si>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</si>
  <si>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</si>
  <si>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</si>
  <si>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</si>
  <si>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</si>
  <si>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</si>
  <si>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</si>
  <si>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</si>
  <si>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</si>
  <si>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</si>
  <si>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</si>
  <si>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</si>
  <si>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</si>
  <si>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</si>
  <si>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</si>
  <si>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</si>
  <si>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</si>
  <si>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</si>
  <si>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</si>
  <si>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</si>
  <si>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</si>
  <si>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</si>
  <si>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</si>
  <si>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</si>
  <si>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</si>
  <si>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</si>
  <si>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</si>
  <si>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</si>
  <si>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</si>
  <si>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</si>
  <si>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</si>
  <si>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</si>
  <si>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</si>
  <si>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</si>
  <si>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</si>
  <si>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</si>
  <si>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</si>
  <si>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</si>
  <si>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</si>
  <si>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</si>
  <si>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</si>
  <si>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</si>
  <si>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</si>
  <si>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</si>
  <si>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</si>
  <si>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</si>
  <si>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Начальниця управління економічного
розвитку та торгівлі</t>
  </si>
  <si>
    <t>ДВОСТАВКОВІ ТАРИФИ</t>
  </si>
  <si>
    <r>
      <t xml:space="preserve">  на </t>
    </r>
    <r>
      <rPr>
        <b/>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 </t>
    </r>
  </si>
  <si>
    <r>
      <t xml:space="preserve">на </t>
    </r>
    <r>
      <rPr>
        <b/>
        <sz val="12"/>
        <color rgb="FF333333"/>
        <rFont val="Times New Roman"/>
        <family val="1"/>
        <charset val="204"/>
      </rPr>
      <t xml:space="preserve">теплову енергію, її виробництво, транспортування та постачання </t>
    </r>
    <r>
      <rPr>
        <sz val="12"/>
        <color rgb="FF333333"/>
        <rFont val="Times New Roman"/>
        <family val="1"/>
        <charset val="204"/>
      </rPr>
      <t xml:space="preserve"> </t>
    </r>
    <r>
      <rPr>
        <b/>
        <sz val="12"/>
        <color rgb="FF333333"/>
        <rFont val="Times New Roman"/>
        <family val="1"/>
        <charset val="204"/>
      </rPr>
      <t xml:space="preserve">без урахування витрат на обслуговування та ремонт центральних теплових пунктів 
 комунального підприємства «Чорноморськтеплоенерго» Чорноморської міської ради Одеського району Одеської області </t>
    </r>
  </si>
  <si>
    <r>
      <t xml:space="preserve">на </t>
    </r>
    <r>
      <rPr>
        <b/>
        <sz val="12"/>
        <color rgb="FF333333"/>
        <rFont val="Times New Roman"/>
        <family val="1"/>
        <charset val="204"/>
      </rPr>
      <t>теплову енергію, її виробництво, транспортування та постачання з урахуванням витрат на обслуговування та ремонт центральних теплових пунктів 
 комунального підприємства «Чорноморськтеплоенерго» Чорноморської міської ради Одеського району Одеської області</t>
    </r>
  </si>
  <si>
    <t>Одноставкові тарифи та їх структура на теплову енергію, її виробництво, транспортування та постачання  без урахування витрат на утримання та ремонт центральних теплових пунктів  комунального підприємства"Чорноморськтеплоенерго" Чорноморської міської ради Одеського району Одеської області</t>
  </si>
  <si>
    <t xml:space="preserve">Одноставкові тарифи та їх структура на теплову енергію, її виробництво, транспортування та постачання з урахуванням витрат на утримання та ремонт центральних теплових пунктів  комунального підприємства"Чорноморськтеплоенерго" Чорноморської міської ради Одеського району Одеської області </t>
  </si>
  <si>
    <t>ЗАХИСНИКІВ УКРАЇНИ  19</t>
  </si>
  <si>
    <t>ЗАХИСНИКІВ УКРАЇНИ 10</t>
  </si>
  <si>
    <t>ЗАХИСНИКІВ УКРАЇНИ 10-Б</t>
  </si>
  <si>
    <t>ЗАХИСНИКІВ УКРАЇНИ 11</t>
  </si>
  <si>
    <t>ЗАХИСНИКІВ УКРАЇНИ 13</t>
  </si>
  <si>
    <t>ЗАХИСНИКІВ УКРАЇНИ 15-А</t>
  </si>
  <si>
    <t>ЗАХИСНИКІВ УКРАЇНИ 17</t>
  </si>
  <si>
    <t>ЗАХИСНИКІВ УКРАЇНИ 2</t>
  </si>
  <si>
    <t>ЗАХИСНИКІВ УКРАЇНИ 2-А</t>
  </si>
  <si>
    <t>ЗАХИСНИКІВ УКРАЇНИ 4</t>
  </si>
  <si>
    <t>ЗАХИСНИКІВ УКРАЇНИ 40</t>
  </si>
  <si>
    <t>ЗАХИСНИКІВ УКРАЇНИ 40-Б</t>
  </si>
  <si>
    <t>ЗАХИСНИКІВ УКРАЇНИ 42</t>
  </si>
  <si>
    <t>ЗАХИСНИКІВ УКРАЇНИ 42-А</t>
  </si>
  <si>
    <t>ЗАХИСНИКІВ УКРАЇНИ 42-Б</t>
  </si>
  <si>
    <t>ЗАХИСНИКІВ УКРАЇНИ 4-А</t>
  </si>
  <si>
    <t>ЗАХИСНИКІВ УКРАЇНИ 5</t>
  </si>
  <si>
    <t>ЗАХИСНИКІВ УКРАЇНИ 6</t>
  </si>
  <si>
    <t>ЗАХИСНИКІВ УКРАЇНИ 6-Б</t>
  </si>
  <si>
    <t>ЗАХИСНИКІВ УКРАЇНИ 7</t>
  </si>
  <si>
    <t>ЗАХИСНИКІВ УКРАЇНИ 7-А</t>
  </si>
  <si>
    <t>ЗАХИСНИКІВ УКРАЇНИ 8</t>
  </si>
  <si>
    <t>ЗАХИСНИКІВ УКРАЇНИ 8-А</t>
  </si>
  <si>
    <t>ЗАХИСНИКІВ УКРАЇНИ 9</t>
  </si>
  <si>
    <t xml:space="preserve">ДВОСТВКОВІ ТАРИФИ </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</si>
  <si>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 що застосовуються </t>
    </r>
    <r>
      <rPr>
        <b/>
        <sz val="12"/>
        <color rgb="FF333333"/>
        <rFont val="Times New Roman"/>
        <family val="1"/>
        <charset val="204"/>
      </rPr>
      <t xml:space="preserve">комунальним підприємством «Чорноморськтеплоенерго» Чорноморської міської ради Одеського району Одеської області </t>
    </r>
  </si>
  <si>
    <t>Примітка: *- на рівні тарифів, що застосовувалися до споживачів станом на 24.02.2022 
                   ** - з урахуванням п.3 цього рішення</t>
  </si>
  <si>
    <t xml:space="preserve">Додаток 2                                        до рішення виконавчого комітету Чорноморської міської ради    
                                                     від   18.10.2024 № 356
</t>
  </si>
  <si>
    <t xml:space="preserve">Додаток 3                                        до рішення виконавчого комітету Чорноморської міської ради    
                                                    від   18.10.2024 № 356 
</t>
  </si>
  <si>
    <t xml:space="preserve">Додаток 4
 до рішення виконавчого комітету Чорноморської міської ради    
від   18.10.2024 № 356
</t>
  </si>
  <si>
    <t xml:space="preserve">Додаток 5                                        до рішення виконавчого комітету Чорноморської міської ради    
                                                            від   18.10.2024 № 356
</t>
  </si>
  <si>
    <t>Додаток 6                                        до рішення виконавчого комітету Чорноморської міської ради    
від   18.10.2024 № 356</t>
  </si>
  <si>
    <t xml:space="preserve">Додаток 7                                         до рішення виконавчого комітету Чорноморської міської ради    
                                                                  від   18.10.2024 № 356
</t>
  </si>
  <si>
    <t xml:space="preserve">Додаток 1                                        до рішення виконавчого комітету Чорноморської міської ради    
                                                    від   18.10.2024 № 356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</si>
</sst>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00"/>
  </numFmts>
  <fonts count="40"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Times New Roman"/>
      <family val="1"/>
      <charset val="204"/>
    </font>
    <font>
      <sz val="10"/>
      <color rgb="FF333333"/>
      <name val="Times New Roman"/>
      <family val="1"/>
      <charset val="204"/>
    </font>
    <font>
      <sz val="11"/>
      <color rgb="FFFF0000"/>
      <name val="Times New Roman"/>
      <family val="1"/>
      <charset val="204"/>
    </font>
    <font>
      <b/>
      <sz val="11"/>
      <color theme="1"/>
      <name val="Times New Roman"/>
      <family val="1"/>
      <charset val="204"/>
    </font>
    <font>
      <b/>
      <u/>
      <sz val="11"/>
      <color theme="1"/>
      <name val="Times New Roman"/>
      <family val="1"/>
      <charset val="204"/>
    </font>
    <font>
      <sz val="14"/>
      <color theme="1"/>
      <name val="Times New Roman"/>
      <family val="1"/>
      <charset val="204"/>
    </font>
    <font>
      <b/>
      <sz val="14"/>
      <color rgb="FF000000"/>
      <name val="Times New Roman"/>
      <family val="1"/>
      <charset val="204"/>
    </font>
    <font>
      <b/>
      <sz val="14"/>
      <color theme="1"/>
      <name val="Times New Roman"/>
      <family val="1"/>
      <charset val="204"/>
    </font>
    <font>
      <b/>
      <sz val="11"/>
      <color rgb="FFFF0000"/>
      <name val="Times New Roman"/>
      <family val="1"/>
      <charset val="204"/>
    </font>
    <font>
      <sz val="10"/>
      <color theme="1"/>
      <name val="Times New Roman"/>
      <family val="1"/>
      <charset val="204"/>
    </font>
    <font>
      <sz val="11"/>
      <name val="Times New Roman"/>
      <family val="1"/>
      <charset val="204"/>
    </font>
    <font>
      <b/>
      <sz val="11"/>
      <color rgb="FF000000"/>
      <name val="Times New Roman"/>
      <family val="1"/>
      <charset val="204"/>
    </font>
    <font>
      <sz val="11"/>
      <color theme="0"/>
      <name val="Times New Roman"/>
      <family val="1"/>
      <charset val="204"/>
    </font>
    <font>
      <sz val="14"/>
      <color rgb="FFFF0000"/>
      <name val="Times New Roman"/>
      <family val="1"/>
      <charset val="204"/>
    </font>
    <font>
      <sz val="12"/>
      <name val="Times New Roman"/>
      <family val="1"/>
      <charset val="204"/>
    </font>
    <font>
      <sz val="8"/>
      <color rgb="FF333333"/>
      <name val="Times New Roman"/>
      <family val="1"/>
      <charset val="204"/>
    </font>
    <font>
      <sz val="12"/>
      <color rgb="FF333333"/>
      <name val="Times New Roman"/>
      <family val="1"/>
      <charset val="204"/>
    </font>
    <font>
      <b/>
      <sz val="10"/>
      <color rgb="FF333333"/>
      <name val="Times New Roman"/>
      <family val="1"/>
      <charset val="204"/>
    </font>
    <font>
      <sz val="12"/>
      <color theme="1"/>
      <name val="Times New Roman"/>
      <family val="1"/>
      <charset val="204"/>
    </font>
    <font>
      <sz val="12"/>
      <color rgb="FFFF0000"/>
      <name val="Times New Roman"/>
      <family val="1"/>
      <charset val="204"/>
    </font>
    <font>
      <b/>
      <sz val="12"/>
      <color rgb="FF333333"/>
      <name val="Times New Roman"/>
      <family val="1"/>
      <charset val="204"/>
    </font>
    <font>
      <b/>
      <u/>
      <sz val="12"/>
      <color rgb="FF333333"/>
      <name val="Times New Roman"/>
      <family val="1"/>
      <charset val="204"/>
    </font>
    <font>
      <sz val="8"/>
      <color theme="1"/>
      <name val="Times New Roman"/>
      <family val="1"/>
      <charset val="204"/>
    </font>
    <font>
      <sz val="10"/>
      <color rgb="FF000000"/>
      <name val="Times New Roman"/>
      <family val="1"/>
      <charset val="204"/>
    </font>
    <font>
      <sz val="10"/>
      <name val="Times New Roman"/>
      <family val="1"/>
      <charset val="204"/>
    </font>
    <font>
      <sz val="10"/>
      <color rgb="FF000000"/>
      <name val="Calibri"/>
      <family val="2"/>
      <charset val="204"/>
      <scheme val="minor"/>
    </font>
    <font>
      <sz val="11"/>
      <color rgb="FF000000"/>
      <name val="Times New Roman"/>
      <family val="1"/>
      <charset val="204"/>
    </font>
    <font>
      <sz val="9"/>
      <color theme="1"/>
      <name val="Times New Roman"/>
      <family val="1"/>
      <charset val="204"/>
    </font>
    <font>
      <sz val="11"/>
      <color rgb="FF333333"/>
      <name val="Times New Roman"/>
      <family val="1"/>
      <charset val="204"/>
    </font>
    <font>
      <sz val="10"/>
      <color theme="1"/>
      <name val="Calibri"/>
      <family val="2"/>
      <charset val="204"/>
    </font>
    <font>
      <sz val="12"/>
      <color rgb="FF000000"/>
      <name val="Times New Roman"/>
      <family val="1"/>
      <charset val="204"/>
    </font>
    <font>
      <sz val="16"/>
      <color theme="1"/>
      <name val="Times New Roman"/>
      <family val="1"/>
      <charset val="204"/>
    </font>
    <font>
      <b/>
      <sz val="12"/>
      <color theme="1"/>
      <name val="Times New Roman"/>
      <family val="1"/>
      <charset val="204"/>
    </font>
    <font>
      <sz val="12"/>
      <color indexed="8"/>
      <name val="Times New Roman"/>
      <family val="1"/>
      <charset val="204"/>
    </font>
    <font>
      <sz val="14"/>
      <color theme="0"/>
      <name val="Times New Roman"/>
      <family val="1"/>
      <charset val="204"/>
    </font>
    <font>
      <b/>
      <sz val="11"/>
      <color theme="0"/>
      <name val="Times New Roman"/>
      <family val="1"/>
      <charset val="204"/>
    </font>
    <font>
      <sz val="12"/>
      <color theme="0"/>
      <name val="Times New Roman"/>
      <family val="1"/>
      <charset val="204"/>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47">
    <border>
      <left/>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rgb="FF000000"/>
      </top>
      <bottom/>
      <diagonal/>
    </border>
    <border>
      <left style="medium">
        <color indexed="64"/>
      </left>
      <right style="thin">
        <color indexed="64"/>
      </right>
      <top/>
      <bottom style="medium">
        <color rgb="FF000000"/>
      </bottom>
      <diagonal/>
    </border>
    <border>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
    <xf numFmtId="0" fontId="0" fillId="0" borderId="0"/>
    <xf numFmtId="0" fontId="2" fillId="0" borderId="0"/>
    <xf numFmtId="0" fontId="1" fillId="0" borderId="0"/>
    <xf numFmtId="9" fontId="2" fillId="0" borderId="0" applyFont="0" applyFill="0" applyBorder="0" applyAlignment="0" applyProtection="0"/>
    <xf numFmtId="0" fontId="1" fillId="0" borderId="0"/>
  </cellStyleXfs>
  <cellXfs count="254">
    <xf numFmtId="0" fontId="0" fillId="0" borderId="0" xfId="0"/>
    <xf numFmtId="0" fontId="3" fillId="0" borderId="0" xfId="1" applyFont="1" applyAlignment="1">
      <alignment horizontal="center" vertical="center"/>
    </xf>
    <xf numFmtId="0" fontId="3" fillId="0" borderId="0" xfId="1" applyFont="1" applyAlignment="1">
      <alignment wrapText="1"/>
    </xf>
    <xf numFmtId="0" fontId="3" fillId="0" borderId="0" xfId="1" applyFont="1"/>
    <xf numFmtId="0" fontId="4" fillId="0" borderId="0" xfId="1" applyFont="1" applyAlignment="1">
      <alignment horizontal="center" vertical="center" wrapText="1"/>
    </xf>
    <xf numFmtId="0" fontId="5" fillId="0" borderId="0" xfId="1" applyFont="1"/>
    <xf numFmtId="0" fontId="3" fillId="0" borderId="8" xfId="1" applyFont="1" applyBorder="1" applyAlignment="1">
      <alignment horizontal="center" vertical="center" wrapText="1"/>
    </xf>
    <xf numFmtId="0" fontId="3" fillId="0" borderId="8" xfId="1" applyFont="1" applyBorder="1" applyAlignment="1">
      <alignment horizontal="center" vertical="center"/>
    </xf>
    <xf numFmtId="0" fontId="3" fillId="0" borderId="8" xfId="1" applyFont="1" applyBorder="1" applyAlignment="1">
      <alignment horizontal="center" wrapText="1"/>
    </xf>
    <xf numFmtId="0" fontId="3" fillId="0" borderId="9" xfId="1" applyFont="1" applyBorder="1" applyAlignment="1">
      <alignment horizontal="center"/>
    </xf>
    <xf numFmtId="0" fontId="3" fillId="0" borderId="8" xfId="1" applyFont="1" applyBorder="1" applyAlignment="1">
      <alignment horizontal="center"/>
    </xf>
    <xf numFmtId="0" fontId="3" fillId="0" borderId="10" xfId="1" applyFont="1" applyBorder="1" applyAlignment="1">
      <alignment horizontal="center"/>
    </xf>
    <xf numFmtId="0" fontId="8" fillId="0" borderId="8" xfId="1" applyFont="1" applyBorder="1" applyAlignment="1">
      <alignment horizontal="center" vertical="center"/>
    </xf>
    <xf numFmtId="0" fontId="9" fillId="0" borderId="10" xfId="1" applyFont="1" applyBorder="1" applyAlignment="1">
      <alignment horizontal="center" wrapText="1"/>
    </xf>
    <xf numFmtId="0" fontId="8" fillId="0" borderId="9" xfId="1" applyFont="1" applyBorder="1" applyAlignment="1">
      <alignment horizontal="center" vertical="center"/>
    </xf>
    <xf numFmtId="2" fontId="10" fillId="0" borderId="8" xfId="1" applyNumberFormat="1" applyFont="1" applyBorder="1" applyAlignment="1">
      <alignment horizontal="center" vertical="center"/>
    </xf>
    <xf numFmtId="0" fontId="8" fillId="0" borderId="0" xfId="1" applyFont="1"/>
    <xf numFmtId="2" fontId="8" fillId="0" borderId="0" xfId="1" applyNumberFormat="1" applyFont="1"/>
    <xf numFmtId="0" fontId="6" fillId="0" borderId="11" xfId="1" applyFont="1" applyBorder="1" applyAlignment="1">
      <alignment horizontal="center" vertical="center"/>
    </xf>
    <xf numFmtId="0" fontId="7" fillId="0" borderId="12" xfId="1" applyFont="1" applyBorder="1" applyAlignment="1">
      <alignment horizontal="center" vertical="center" wrapText="1"/>
    </xf>
    <xf numFmtId="164" fontId="6" fillId="0" borderId="8" xfId="1" applyNumberFormat="1" applyFont="1" applyBorder="1" applyAlignment="1">
      <alignment horizontal="center" vertical="center"/>
    </xf>
    <xf numFmtId="2" fontId="6" fillId="0" borderId="8" xfId="1" applyNumberFormat="1" applyFont="1" applyBorder="1" applyAlignment="1">
      <alignment horizontal="center" vertical="center"/>
    </xf>
    <xf numFmtId="2" fontId="5" fillId="0" borderId="0" xfId="1" applyNumberFormat="1" applyFont="1"/>
    <xf numFmtId="2" fontId="3" fillId="0" borderId="0" xfId="1" applyNumberFormat="1" applyFont="1" applyAlignment="1">
      <alignment wrapText="1"/>
    </xf>
    <xf numFmtId="0" fontId="6" fillId="0" borderId="8" xfId="1" applyFont="1" applyBorder="1" applyAlignment="1">
      <alignment horizontal="center" vertical="center"/>
    </xf>
    <xf numFmtId="0" fontId="6" fillId="0" borderId="14" xfId="1" applyFont="1" applyBorder="1" applyAlignment="1">
      <alignment horizontal="center" vertical="center"/>
    </xf>
    <xf numFmtId="0" fontId="6" fillId="0" borderId="14" xfId="1" applyFont="1" applyBorder="1" applyAlignment="1">
      <alignment wrapText="1"/>
    </xf>
    <xf numFmtId="164" fontId="6" fillId="0" borderId="14" xfId="1" applyNumberFormat="1" applyFont="1" applyBorder="1" applyAlignment="1">
      <alignment horizontal="center" vertical="center"/>
    </xf>
    <xf numFmtId="165" fontId="6" fillId="0" borderId="14" xfId="1" applyNumberFormat="1" applyFont="1" applyBorder="1" applyAlignment="1">
      <alignment horizontal="center" vertical="center"/>
    </xf>
    <xf numFmtId="2" fontId="11" fillId="0" borderId="0" xfId="1" applyNumberFormat="1" applyFont="1"/>
    <xf numFmtId="2" fontId="6" fillId="0" borderId="14" xfId="1" applyNumberFormat="1" applyFont="1" applyBorder="1" applyAlignment="1">
      <alignment horizontal="center" vertical="center"/>
    </xf>
    <xf numFmtId="2" fontId="6" fillId="0" borderId="0" xfId="1" applyNumberFormat="1" applyFont="1"/>
    <xf numFmtId="0" fontId="11" fillId="0" borderId="0" xfId="1" applyFont="1"/>
    <xf numFmtId="0" fontId="6" fillId="0" borderId="0" xfId="1" applyFont="1"/>
    <xf numFmtId="16" fontId="3" fillId="0" borderId="14" xfId="1" applyNumberFormat="1" applyFont="1" applyBorder="1" applyAlignment="1">
      <alignment horizontal="center" vertical="center"/>
    </xf>
    <xf numFmtId="0" fontId="3" fillId="0" borderId="14" xfId="1" applyFont="1" applyBorder="1" applyAlignment="1">
      <alignment wrapText="1"/>
    </xf>
    <xf numFmtId="164" fontId="3" fillId="0" borderId="14" xfId="1" applyNumberFormat="1" applyFont="1" applyBorder="1" applyAlignment="1">
      <alignment horizontal="center" vertical="center"/>
    </xf>
    <xf numFmtId="165" fontId="3" fillId="0" borderId="14" xfId="1" applyNumberFormat="1" applyFont="1" applyBorder="1" applyAlignment="1">
      <alignment horizontal="center" vertical="center"/>
    </xf>
    <xf numFmtId="2" fontId="3" fillId="0" borderId="14" xfId="1" applyNumberFormat="1" applyFont="1" applyBorder="1" applyAlignment="1">
      <alignment horizontal="center" vertical="center"/>
    </xf>
    <xf numFmtId="2" fontId="6" fillId="0" borderId="15" xfId="1" applyNumberFormat="1" applyFont="1" applyBorder="1" applyAlignment="1">
      <alignment horizontal="center"/>
    </xf>
    <xf numFmtId="2" fontId="3" fillId="0" borderId="15" xfId="1" applyNumberFormat="1" applyFont="1" applyBorder="1" applyAlignment="1">
      <alignment horizontal="center"/>
    </xf>
    <xf numFmtId="2" fontId="3" fillId="0" borderId="0" xfId="1" applyNumberFormat="1" applyFont="1"/>
    <xf numFmtId="16" fontId="6" fillId="0" borderId="14" xfId="1" applyNumberFormat="1" applyFont="1" applyBorder="1" applyAlignment="1">
      <alignment horizontal="center" vertical="center"/>
    </xf>
    <xf numFmtId="165" fontId="6" fillId="0" borderId="14" xfId="1" applyNumberFormat="1" applyFont="1" applyBorder="1" applyAlignment="1">
      <alignment horizontal="center"/>
    </xf>
    <xf numFmtId="0" fontId="3" fillId="0" borderId="14" xfId="1" applyFont="1" applyBorder="1" applyAlignment="1">
      <alignment horizontal="center" vertical="center"/>
    </xf>
    <xf numFmtId="164" fontId="6" fillId="0" borderId="16" xfId="1" applyNumberFormat="1" applyFont="1" applyBorder="1" applyAlignment="1">
      <alignment horizontal="center" vertical="center"/>
    </xf>
    <xf numFmtId="165" fontId="6" fillId="0" borderId="6" xfId="1" applyNumberFormat="1" applyFont="1" applyBorder="1" applyAlignment="1">
      <alignment horizontal="center"/>
    </xf>
    <xf numFmtId="0" fontId="12" fillId="0" borderId="14" xfId="1" applyFont="1" applyBorder="1" applyAlignment="1">
      <alignment wrapText="1"/>
    </xf>
    <xf numFmtId="0" fontId="3" fillId="0" borderId="7" xfId="1" applyFont="1" applyBorder="1" applyAlignment="1">
      <alignment horizontal="center" vertical="center"/>
    </xf>
    <xf numFmtId="0" fontId="13" fillId="0" borderId="17" xfId="2" applyFont="1" applyBorder="1" applyAlignment="1">
      <alignment horizontal="left" vertical="center" wrapText="1"/>
    </xf>
    <xf numFmtId="166" fontId="3" fillId="0" borderId="18" xfId="1" applyNumberFormat="1" applyFont="1" applyBorder="1" applyAlignment="1">
      <alignment horizontal="center" vertical="center"/>
    </xf>
    <xf numFmtId="166" fontId="3" fillId="0" borderId="7" xfId="1" applyNumberFormat="1" applyFont="1" applyBorder="1" applyAlignment="1">
      <alignment horizontal="center" vertical="center"/>
    </xf>
    <xf numFmtId="0" fontId="7" fillId="0" borderId="8" xfId="1" applyFont="1" applyBorder="1" applyAlignment="1">
      <alignment horizontal="center" vertical="center" wrapText="1"/>
    </xf>
    <xf numFmtId="2" fontId="7" fillId="0" borderId="8" xfId="1" applyNumberFormat="1" applyFont="1" applyBorder="1" applyAlignment="1">
      <alignment horizontal="center" vertical="center"/>
    </xf>
    <xf numFmtId="0" fontId="3" fillId="0" borderId="15" xfId="1" applyFont="1" applyBorder="1" applyAlignment="1">
      <alignment vertical="center" wrapText="1"/>
    </xf>
    <xf numFmtId="4" fontId="6" fillId="0" borderId="0" xfId="1" applyNumberFormat="1" applyFont="1"/>
    <xf numFmtId="0" fontId="3" fillId="0" borderId="7" xfId="1" applyFont="1" applyBorder="1" applyAlignment="1">
      <alignment wrapText="1"/>
    </xf>
    <xf numFmtId="0" fontId="7" fillId="0" borderId="12" xfId="1" applyFont="1" applyBorder="1" applyAlignment="1">
      <alignment vertical="center" wrapText="1"/>
    </xf>
    <xf numFmtId="0" fontId="6" fillId="0" borderId="14" xfId="1" applyFont="1" applyBorder="1"/>
    <xf numFmtId="164" fontId="6" fillId="0" borderId="14" xfId="1" applyNumberFormat="1" applyFont="1" applyBorder="1" applyAlignment="1">
      <alignment horizontal="center"/>
    </xf>
    <xf numFmtId="2" fontId="6" fillId="0" borderId="14" xfId="1" applyNumberFormat="1" applyFont="1" applyBorder="1" applyAlignment="1">
      <alignment horizontal="center"/>
    </xf>
    <xf numFmtId="0" fontId="3" fillId="0" borderId="14" xfId="1" applyFont="1" applyBorder="1"/>
    <xf numFmtId="0" fontId="14" fillId="0" borderId="14" xfId="1" applyFont="1" applyBorder="1" applyAlignment="1">
      <alignment wrapText="1"/>
    </xf>
    <xf numFmtId="2" fontId="15" fillId="0" borderId="0" xfId="1" applyNumberFormat="1" applyFont="1" applyAlignment="1">
      <alignment horizontal="right"/>
    </xf>
    <xf numFmtId="2" fontId="3" fillId="0" borderId="0" xfId="1" applyNumberFormat="1" applyFont="1" applyAlignment="1">
      <alignment horizontal="right"/>
    </xf>
    <xf numFmtId="2" fontId="3" fillId="0" borderId="0" xfId="1" applyNumberFormat="1" applyFont="1" applyAlignment="1">
      <alignment horizontal="right" vertical="center"/>
    </xf>
    <xf numFmtId="0" fontId="5" fillId="0" borderId="0" xfId="1" applyFont="1" applyAlignment="1">
      <alignment horizontal="center" vertical="center"/>
    </xf>
    <xf numFmtId="0" fontId="5" fillId="0" borderId="0" xfId="1" applyFont="1" applyAlignment="1">
      <alignment horizontal="right" wrapText="1"/>
    </xf>
    <xf numFmtId="164" fontId="5" fillId="0" borderId="0" xfId="1" applyNumberFormat="1" applyFont="1"/>
    <xf numFmtId="164" fontId="3" fillId="0" borderId="0" xfId="1" applyNumberFormat="1" applyFont="1"/>
    <xf numFmtId="0" fontId="5" fillId="0" borderId="0" xfId="1" applyFont="1" applyAlignment="1">
      <alignment horizontal="right" vertical="center"/>
    </xf>
    <xf numFmtId="164" fontId="5" fillId="0" borderId="0" xfId="1" applyNumberFormat="1" applyFont="1" applyAlignment="1">
      <alignment horizontal="right"/>
    </xf>
    <xf numFmtId="0" fontId="5" fillId="0" borderId="0" xfId="1" applyFont="1" applyAlignment="1">
      <alignment horizontal="right"/>
    </xf>
    <xf numFmtId="10" fontId="3" fillId="0" borderId="0" xfId="3" applyNumberFormat="1" applyFont="1" applyFill="1"/>
    <xf numFmtId="0" fontId="16" fillId="0" borderId="0" xfId="1" applyFont="1"/>
    <xf numFmtId="164" fontId="6" fillId="0" borderId="6" xfId="1" applyNumberFormat="1" applyFont="1" applyBorder="1" applyAlignment="1">
      <alignment horizontal="center"/>
    </xf>
    <xf numFmtId="0" fontId="17" fillId="0" borderId="17" xfId="2" applyFont="1" applyBorder="1" applyAlignment="1">
      <alignment horizontal="left" vertical="center" wrapText="1"/>
    </xf>
    <xf numFmtId="164" fontId="3" fillId="0" borderId="0" xfId="1" applyNumberFormat="1" applyFont="1" applyAlignment="1">
      <alignment horizontal="center" vertical="center"/>
    </xf>
    <xf numFmtId="0" fontId="18" fillId="0" borderId="0" xfId="1" applyFont="1" applyAlignment="1">
      <alignment horizontal="center" vertical="center"/>
    </xf>
    <xf numFmtId="0" fontId="19" fillId="0" borderId="0" xfId="1" applyFont="1" applyAlignment="1">
      <alignment vertical="top" wrapText="1"/>
    </xf>
    <xf numFmtId="0" fontId="20" fillId="0" borderId="0" xfId="1" applyFont="1"/>
    <xf numFmtId="0" fontId="21" fillId="0" borderId="0" xfId="1" applyFont="1"/>
    <xf numFmtId="0" fontId="22" fillId="0" borderId="0" xfId="1" applyFont="1"/>
    <xf numFmtId="0" fontId="19" fillId="0" borderId="19" xfId="1" applyFont="1" applyBorder="1" applyAlignment="1">
      <alignment horizontal="center" vertical="center" wrapText="1"/>
    </xf>
    <xf numFmtId="0" fontId="18" fillId="0" borderId="0" xfId="1" applyFont="1" applyAlignment="1">
      <alignment horizontal="center" vertical="center" wrapText="1"/>
    </xf>
    <xf numFmtId="0" fontId="19" fillId="0" borderId="0" xfId="1" applyFont="1" applyAlignment="1">
      <alignment horizontal="center" vertical="center" wrapText="1"/>
    </xf>
    <xf numFmtId="0" fontId="21" fillId="0" borderId="0" xfId="1" applyFont="1" applyAlignment="1">
      <alignment horizontal="center" vertical="center"/>
    </xf>
    <xf numFmtId="0" fontId="22" fillId="0" borderId="0" xfId="1" applyFont="1" applyAlignment="1">
      <alignment horizontal="center" vertical="center"/>
    </xf>
    <xf numFmtId="0" fontId="12" fillId="0" borderId="15" xfId="1" applyFont="1" applyBorder="1" applyAlignment="1">
      <alignment horizontal="center" vertical="center" wrapText="1"/>
    </xf>
    <xf numFmtId="0" fontId="25" fillId="0" borderId="15" xfId="1" applyFont="1" applyBorder="1" applyAlignment="1">
      <alignment horizontal="center" vertical="center"/>
    </xf>
    <xf numFmtId="0" fontId="12" fillId="0" borderId="15" xfId="1" applyFont="1" applyBorder="1" applyAlignment="1">
      <alignment horizontal="center" vertical="top" wrapText="1"/>
    </xf>
    <xf numFmtId="0" fontId="12" fillId="0" borderId="15" xfId="1" applyFont="1" applyBorder="1" applyAlignment="1">
      <alignment horizontal="center" vertical="center"/>
    </xf>
    <xf numFmtId="0" fontId="12" fillId="0" borderId="15" xfId="1" applyFont="1" applyBorder="1" applyAlignment="1">
      <alignment vertical="top" wrapText="1"/>
    </xf>
    <xf numFmtId="0" fontId="26" fillId="0" borderId="15" xfId="1" applyFont="1" applyBorder="1" applyAlignment="1">
      <alignment horizontal="center" vertical="center" wrapText="1"/>
    </xf>
    <xf numFmtId="2" fontId="12" fillId="0" borderId="15" xfId="1" applyNumberFormat="1" applyFont="1" applyBorder="1" applyAlignment="1">
      <alignment vertical="center"/>
    </xf>
    <xf numFmtId="4" fontId="22" fillId="2" borderId="0" xfId="1" applyNumberFormat="1" applyFont="1" applyFill="1" applyAlignment="1">
      <alignment horizontal="center" vertical="center"/>
    </xf>
    <xf numFmtId="166" fontId="12" fillId="0" borderId="15" xfId="1" applyNumberFormat="1" applyFont="1" applyBorder="1" applyAlignment="1">
      <alignment horizontal="right" vertical="center"/>
    </xf>
    <xf numFmtId="164" fontId="22" fillId="0" borderId="0" xfId="1" applyNumberFormat="1" applyFont="1"/>
    <xf numFmtId="16" fontId="25" fillId="0" borderId="15" xfId="1" applyNumberFormat="1" applyFont="1" applyBorder="1" applyAlignment="1">
      <alignment horizontal="center" vertical="center"/>
    </xf>
    <xf numFmtId="0" fontId="27" fillId="0" borderId="15" xfId="2" applyFont="1" applyBorder="1" applyAlignment="1">
      <alignment vertical="top" wrapText="1"/>
    </xf>
    <xf numFmtId="0" fontId="27" fillId="0" borderId="15" xfId="2" applyFont="1" applyBorder="1" applyAlignment="1">
      <alignment horizontal="center" vertical="center" wrapText="1"/>
    </xf>
    <xf numFmtId="2" fontId="22" fillId="0" borderId="0" xfId="1" applyNumberFormat="1" applyFont="1"/>
    <xf numFmtId="0" fontId="26" fillId="0" borderId="15" xfId="1" applyFont="1" applyBorder="1" applyAlignment="1">
      <alignment vertical="center" wrapText="1"/>
    </xf>
    <xf numFmtId="164" fontId="12" fillId="0" borderId="15" xfId="1" applyNumberFormat="1" applyFont="1" applyBorder="1" applyAlignment="1">
      <alignment vertical="center"/>
    </xf>
    <xf numFmtId="0" fontId="21" fillId="0" borderId="0" xfId="1" applyFont="1" applyAlignment="1">
      <alignment vertical="center"/>
    </xf>
    <xf numFmtId="0" fontId="22" fillId="0" borderId="0" xfId="1" applyFont="1" applyAlignment="1">
      <alignment vertical="center"/>
    </xf>
    <xf numFmtId="0" fontId="12" fillId="0" borderId="15" xfId="1" applyFont="1" applyBorder="1" applyAlignment="1">
      <alignment vertical="center" wrapText="1"/>
    </xf>
    <xf numFmtId="164" fontId="12" fillId="0" borderId="15" xfId="1" applyNumberFormat="1" applyFont="1" applyBorder="1"/>
    <xf numFmtId="14" fontId="25" fillId="0" borderId="15" xfId="1" applyNumberFormat="1" applyFont="1" applyBorder="1" applyAlignment="1">
      <alignment horizontal="center" vertical="center"/>
    </xf>
    <xf numFmtId="0" fontId="12" fillId="0" borderId="15" xfId="4" applyFont="1" applyBorder="1" applyAlignment="1">
      <alignment vertical="center" wrapText="1"/>
    </xf>
    <xf numFmtId="0" fontId="12" fillId="0" borderId="15" xfId="4" applyFont="1" applyBorder="1" applyAlignment="1">
      <alignment horizontal="left" vertical="center" wrapText="1" indent="1"/>
    </xf>
    <xf numFmtId="0" fontId="12" fillId="0" borderId="23" xfId="1" applyFont="1" applyBorder="1" applyAlignment="1">
      <alignment vertical="center" wrapText="1"/>
    </xf>
    <xf numFmtId="164" fontId="12" fillId="0" borderId="15" xfId="1" applyNumberFormat="1" applyFont="1" applyBorder="1" applyAlignment="1">
      <alignment horizontal="right" vertical="center"/>
    </xf>
    <xf numFmtId="0" fontId="28" fillId="0" borderId="15" xfId="1" applyFont="1" applyBorder="1" applyAlignment="1">
      <alignment horizontal="center" vertical="center" wrapText="1"/>
    </xf>
    <xf numFmtId="0" fontId="12" fillId="0" borderId="15" xfId="1" applyFont="1" applyBorder="1" applyAlignment="1">
      <alignment wrapText="1"/>
    </xf>
    <xf numFmtId="0" fontId="25" fillId="0" borderId="22" xfId="1" applyFont="1" applyBorder="1" applyAlignment="1">
      <alignment horizontal="center" vertical="center"/>
    </xf>
    <xf numFmtId="0" fontId="28" fillId="0" borderId="23" xfId="1" applyFont="1" applyBorder="1" applyAlignment="1">
      <alignment horizontal="center" vertical="center" wrapText="1"/>
    </xf>
    <xf numFmtId="0" fontId="3" fillId="0" borderId="15" xfId="1" applyFont="1" applyBorder="1" applyAlignment="1">
      <alignment wrapText="1"/>
    </xf>
    <xf numFmtId="49" fontId="25" fillId="3" borderId="15" xfId="2" applyNumberFormat="1" applyFont="1" applyFill="1" applyBorder="1" applyAlignment="1">
      <alignment horizontal="center" vertical="center"/>
    </xf>
    <xf numFmtId="49" fontId="25" fillId="0" borderId="15" xfId="2" applyNumberFormat="1" applyFont="1" applyBorder="1" applyAlignment="1">
      <alignment horizontal="center" vertical="center"/>
    </xf>
    <xf numFmtId="0" fontId="12" fillId="0" borderId="15" xfId="1" applyFont="1" applyBorder="1"/>
    <xf numFmtId="49" fontId="25" fillId="0" borderId="22" xfId="2" applyNumberFormat="1" applyFont="1" applyBorder="1" applyAlignment="1">
      <alignment horizontal="center" vertical="center"/>
    </xf>
    <xf numFmtId="0" fontId="26" fillId="0" borderId="15" xfId="1" applyFont="1" applyBorder="1" applyAlignment="1">
      <alignment vertical="top" wrapText="1"/>
    </xf>
    <xf numFmtId="49" fontId="30" fillId="3" borderId="15" xfId="2" applyNumberFormat="1" applyFont="1" applyFill="1" applyBorder="1" applyAlignment="1">
      <alignment horizontal="center" vertical="center"/>
    </xf>
    <xf numFmtId="49" fontId="30" fillId="3" borderId="22" xfId="2" applyNumberFormat="1" applyFont="1" applyFill="1" applyBorder="1" applyAlignment="1">
      <alignment horizontal="center" vertical="center"/>
    </xf>
    <xf numFmtId="0" fontId="25" fillId="0" borderId="0" xfId="1" applyFont="1" applyAlignment="1">
      <alignment horizontal="center" vertical="center"/>
    </xf>
    <xf numFmtId="0" fontId="21" fillId="0" borderId="0" xfId="1" applyFont="1" applyAlignment="1">
      <alignment horizontal="left" wrapText="1"/>
    </xf>
    <xf numFmtId="0" fontId="21" fillId="0" borderId="0" xfId="1" applyFont="1" applyAlignment="1">
      <alignment horizontal="left"/>
    </xf>
    <xf numFmtId="2" fontId="21" fillId="0" borderId="0" xfId="1" applyNumberFormat="1" applyFont="1" applyAlignment="1">
      <alignment horizontal="right"/>
    </xf>
    <xf numFmtId="0" fontId="3" fillId="0" borderId="0" xfId="1" applyFont="1" applyAlignment="1">
      <alignment vertical="top" wrapText="1"/>
    </xf>
    <xf numFmtId="0" fontId="31" fillId="0" borderId="0" xfId="1" applyFont="1" applyAlignment="1">
      <alignment horizontal="center" vertical="center"/>
    </xf>
    <xf numFmtId="2" fontId="27" fillId="0" borderId="15" xfId="1" applyNumberFormat="1" applyFont="1" applyBorder="1" applyAlignment="1">
      <alignment vertical="center"/>
    </xf>
    <xf numFmtId="16" fontId="12" fillId="0" borderId="15" xfId="1" applyNumberFormat="1" applyFont="1" applyBorder="1" applyAlignment="1">
      <alignment horizontal="center" vertical="center"/>
    </xf>
    <xf numFmtId="0" fontId="27" fillId="0" borderId="15" xfId="2" applyFont="1" applyBorder="1" applyAlignment="1">
      <alignment horizontal="left" vertical="top" wrapText="1"/>
    </xf>
    <xf numFmtId="0" fontId="12" fillId="0" borderId="15" xfId="4" applyFont="1" applyBorder="1" applyAlignment="1">
      <alignment horizontal="left" vertical="center" wrapText="1"/>
    </xf>
    <xf numFmtId="0" fontId="32" fillId="0" borderId="15" xfId="1" applyFont="1" applyBorder="1" applyAlignment="1">
      <alignment horizontal="center" vertical="center" wrapText="1"/>
    </xf>
    <xf numFmtId="0" fontId="32" fillId="0" borderId="23" xfId="1" applyFont="1" applyBorder="1" applyAlignment="1">
      <alignment horizontal="center" vertical="center" wrapText="1"/>
    </xf>
    <xf numFmtId="0" fontId="26" fillId="0" borderId="23" xfId="1" applyFont="1" applyBorder="1" applyAlignment="1">
      <alignment vertical="center" wrapText="1"/>
    </xf>
    <xf numFmtId="10" fontId="5" fillId="0" borderId="0" xfId="3" applyNumberFormat="1" applyFont="1"/>
    <xf numFmtId="0" fontId="21" fillId="0" borderId="0" xfId="1" applyFont="1" applyAlignment="1">
      <alignment horizontal="center"/>
    </xf>
    <xf numFmtId="2" fontId="21" fillId="0" borderId="0" xfId="1" applyNumberFormat="1" applyFont="1" applyAlignment="1">
      <alignment horizontal="left"/>
    </xf>
    <xf numFmtId="4" fontId="23" fillId="0" borderId="0" xfId="1" applyNumberFormat="1" applyFont="1" applyAlignment="1">
      <alignment horizontal="right" wrapText="1"/>
    </xf>
    <xf numFmtId="0" fontId="23" fillId="0" borderId="0" xfId="1" applyFont="1" applyAlignment="1">
      <alignment horizontal="left" vertical="center" wrapText="1"/>
    </xf>
    <xf numFmtId="164" fontId="21" fillId="0" borderId="0" xfId="1" applyNumberFormat="1" applyFont="1"/>
    <xf numFmtId="4" fontId="23" fillId="0" borderId="26" xfId="1" applyNumberFormat="1" applyFont="1" applyBorder="1" applyAlignment="1">
      <alignment horizontal="right" wrapText="1"/>
    </xf>
    <xf numFmtId="4" fontId="19" fillId="0" borderId="27" xfId="1" applyNumberFormat="1" applyFont="1" applyBorder="1" applyAlignment="1">
      <alignment horizontal="right" wrapText="1"/>
    </xf>
    <xf numFmtId="0" fontId="19" fillId="0" borderId="27" xfId="1" applyFont="1" applyBorder="1" applyAlignment="1">
      <alignment horizontal="left" vertical="center" wrapText="1"/>
    </xf>
    <xf numFmtId="4" fontId="23" fillId="0" borderId="28" xfId="1" applyNumberFormat="1" applyFont="1" applyBorder="1" applyAlignment="1">
      <alignment horizontal="right" wrapText="1"/>
    </xf>
    <xf numFmtId="4" fontId="19" fillId="0" borderId="29" xfId="1" applyNumberFormat="1" applyFont="1" applyBorder="1" applyAlignment="1">
      <alignment horizontal="right" wrapText="1"/>
    </xf>
    <xf numFmtId="0" fontId="19" fillId="0" borderId="29" xfId="1" applyFont="1" applyBorder="1" applyAlignment="1">
      <alignment horizontal="left" vertical="center" wrapText="1"/>
    </xf>
    <xf numFmtId="0" fontId="33" fillId="0" borderId="0" xfId="1" applyFont="1"/>
    <xf numFmtId="164" fontId="33" fillId="0" borderId="0" xfId="1" applyNumberFormat="1" applyFont="1"/>
    <xf numFmtId="0" fontId="23" fillId="0" borderId="33" xfId="1" applyFont="1" applyBorder="1" applyAlignment="1">
      <alignment horizontal="left" vertical="center" wrapText="1"/>
    </xf>
    <xf numFmtId="0" fontId="23" fillId="0" borderId="27" xfId="1" applyFont="1" applyBorder="1" applyAlignment="1">
      <alignment horizontal="left" vertical="center" wrapText="1"/>
    </xf>
    <xf numFmtId="0" fontId="23" fillId="0" borderId="35" xfId="1" applyFont="1" applyBorder="1" applyAlignment="1">
      <alignment horizontal="left" vertical="center" wrapText="1"/>
    </xf>
    <xf numFmtId="0" fontId="23" fillId="0" borderId="29" xfId="1" applyFont="1" applyBorder="1" applyAlignment="1">
      <alignment horizontal="left" vertical="center" wrapText="1"/>
    </xf>
    <xf numFmtId="0" fontId="19" fillId="0" borderId="33" xfId="1" applyFont="1" applyBorder="1" applyAlignment="1">
      <alignment horizontal="left" vertical="center" wrapText="1"/>
    </xf>
    <xf numFmtId="4" fontId="19" fillId="0" borderId="4" xfId="1" applyNumberFormat="1" applyFont="1" applyBorder="1" applyAlignment="1">
      <alignment horizontal="right" wrapText="1"/>
    </xf>
    <xf numFmtId="0" fontId="19" fillId="0" borderId="38" xfId="1" applyFont="1" applyBorder="1" applyAlignment="1">
      <alignment horizontal="left" vertical="center" wrapText="1"/>
    </xf>
    <xf numFmtId="0" fontId="19" fillId="0" borderId="40" xfId="1" applyFont="1" applyBorder="1" applyAlignment="1">
      <alignment horizontal="center" vertical="center" wrapText="1"/>
    </xf>
    <xf numFmtId="0" fontId="19" fillId="0" borderId="41" xfId="1" applyFont="1" applyBorder="1" applyAlignment="1">
      <alignment horizontal="center" vertical="center" wrapText="1"/>
    </xf>
    <xf numFmtId="0" fontId="19" fillId="0" borderId="42" xfId="1" applyFont="1" applyBorder="1" applyAlignment="1">
      <alignment horizontal="center" vertical="center" wrapText="1"/>
    </xf>
    <xf numFmtId="0" fontId="20" fillId="0" borderId="0" xfId="1" applyFont="1" applyAlignment="1">
      <alignment wrapText="1"/>
    </xf>
    <xf numFmtId="0" fontId="19" fillId="0" borderId="0" xfId="1" applyFont="1" applyAlignment="1">
      <alignment horizontal="center"/>
    </xf>
    <xf numFmtId="4" fontId="23" fillId="0" borderId="43" xfId="1" applyNumberFormat="1" applyFont="1" applyBorder="1" applyAlignment="1">
      <alignment horizontal="right" wrapText="1"/>
    </xf>
    <xf numFmtId="0" fontId="4" fillId="0" borderId="0" xfId="1" applyFont="1" applyAlignment="1">
      <alignment vertical="center" wrapText="1"/>
    </xf>
    <xf numFmtId="0" fontId="21" fillId="0" borderId="44" xfId="1" applyFont="1" applyBorder="1" applyAlignment="1">
      <alignment horizontal="center" vertical="center" wrapText="1"/>
    </xf>
    <xf numFmtId="0" fontId="21" fillId="0" borderId="8" xfId="1" applyFont="1" applyBorder="1" applyAlignment="1">
      <alignment horizontal="center" vertical="center" wrapText="1"/>
    </xf>
    <xf numFmtId="0" fontId="30" fillId="0" borderId="0" xfId="1" applyFont="1"/>
    <xf numFmtId="0" fontId="30" fillId="0" borderId="8" xfId="1" applyFont="1" applyBorder="1" applyAlignment="1">
      <alignment horizontal="center" vertical="top" wrapText="1"/>
    </xf>
    <xf numFmtId="0" fontId="30" fillId="0" borderId="10" xfId="1" applyFont="1" applyBorder="1" applyAlignment="1">
      <alignment horizontal="center" vertical="top" wrapText="1"/>
    </xf>
    <xf numFmtId="0" fontId="36" fillId="0" borderId="8" xfId="1" applyFont="1" applyBorder="1" applyAlignment="1">
      <alignment horizontal="center" vertical="top" wrapText="1"/>
    </xf>
    <xf numFmtId="0" fontId="36" fillId="0" borderId="45" xfId="1" applyFont="1" applyBorder="1" applyAlignment="1">
      <alignment vertical="top" wrapText="1"/>
    </xf>
    <xf numFmtId="0" fontId="36" fillId="0" borderId="45" xfId="1" applyFont="1" applyBorder="1" applyAlignment="1">
      <alignment horizontal="center" vertical="top" wrapText="1"/>
    </xf>
    <xf numFmtId="0" fontId="36" fillId="0" borderId="46" xfId="1" applyFont="1" applyBorder="1" applyAlignment="1">
      <alignment horizontal="center" vertical="top" wrapText="1"/>
    </xf>
    <xf numFmtId="0" fontId="21" fillId="0" borderId="8" xfId="1" applyFont="1" applyBorder="1" applyAlignment="1">
      <alignment horizontal="center"/>
    </xf>
    <xf numFmtId="0" fontId="36" fillId="3" borderId="45" xfId="1" applyFont="1" applyFill="1" applyBorder="1" applyAlignment="1">
      <alignment vertical="top" wrapText="1"/>
    </xf>
    <xf numFmtId="0" fontId="21" fillId="0" borderId="0" xfId="1" applyFont="1" applyAlignment="1">
      <alignment wrapText="1"/>
    </xf>
    <xf numFmtId="2" fontId="21" fillId="0" borderId="0" xfId="1" applyNumberFormat="1" applyFont="1" applyAlignment="1">
      <alignment wrapText="1"/>
    </xf>
    <xf numFmtId="0" fontId="15" fillId="0" borderId="0" xfId="1" applyFont="1"/>
    <xf numFmtId="0" fontId="37" fillId="0" borderId="0" xfId="1" applyFont="1"/>
    <xf numFmtId="2" fontId="37" fillId="0" borderId="0" xfId="1" applyNumberFormat="1" applyFont="1"/>
    <xf numFmtId="0" fontId="38" fillId="0" borderId="0" xfId="1" applyFont="1"/>
    <xf numFmtId="0" fontId="15" fillId="0" borderId="0" xfId="1" applyFont="1" applyAlignment="1">
      <alignment horizontal="right"/>
    </xf>
    <xf numFmtId="164" fontId="15" fillId="0" borderId="0" xfId="1" applyNumberFormat="1" applyFont="1"/>
    <xf numFmtId="2" fontId="39" fillId="0" borderId="0" xfId="1" applyNumberFormat="1" applyFont="1" applyAlignment="1">
      <alignment horizontal="right"/>
    </xf>
    <xf numFmtId="2" fontId="21" fillId="0" borderId="0" xfId="1" applyNumberFormat="1" applyFont="1" applyAlignment="1">
      <alignment horizontal="right" vertical="center"/>
    </xf>
    <xf numFmtId="0" fontId="39" fillId="0" borderId="0" xfId="1" applyFont="1"/>
    <xf numFmtId="0" fontId="39" fillId="0" borderId="0" xfId="1" applyFont="1" applyAlignment="1">
      <alignment vertical="center"/>
    </xf>
    <xf numFmtId="0" fontId="39" fillId="0" borderId="0" xfId="1" applyFont="1" applyAlignment="1">
      <alignment horizontal="center"/>
    </xf>
    <xf numFmtId="0" fontId="6" fillId="0" borderId="13"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13"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2" fontId="21" fillId="0" borderId="0" xfId="1" applyNumberFormat="1" applyFont="1" applyAlignment="1">
      <alignment horizontal="left"/>
    </xf>
    <xf numFmtId="0" fontId="4" fillId="0" borderId="0" xfId="1" applyFont="1" applyAlignment="1">
      <alignment horizontal="center" vertical="center" wrapText="1"/>
    </xf>
    <xf numFmtId="0" fontId="35" fillId="0" borderId="0" xfId="1" applyFont="1" applyAlignment="1">
      <alignment horizontal="center" vertical="center" wrapText="1"/>
    </xf>
    <xf numFmtId="0" fontId="3" fillId="0" borderId="1" xfId="1" applyFont="1" applyBorder="1" applyAlignment="1">
      <alignment horizontal="center"/>
    </xf>
    <xf numFmtId="0" fontId="3" fillId="0" borderId="2"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2" fontId="3" fillId="0" borderId="0" xfId="1" applyNumberFormat="1" applyFont="1" applyAlignment="1">
      <alignment horizontal="left"/>
    </xf>
    <xf numFmtId="0" fontId="35" fillId="0" borderId="0" xfId="1" applyFont="1" applyAlignment="1">
      <alignment horizontal="center" wrapText="1"/>
    </xf>
    <xf numFmtId="0" fontId="14" fillId="0" borderId="15" xfId="1" applyFont="1" applyBorder="1" applyAlignment="1">
      <alignment horizontal="center" vertical="center"/>
    </xf>
    <xf numFmtId="2" fontId="21" fillId="0" borderId="0" xfId="1" applyNumberFormat="1" applyFont="1" applyAlignment="1">
      <alignment horizontal="right"/>
    </xf>
    <xf numFmtId="0" fontId="21" fillId="0" borderId="0" xfId="1" applyFont="1" applyAlignment="1">
      <alignment horizontal="right"/>
    </xf>
    <xf numFmtId="0" fontId="12" fillId="0" borderId="15" xfId="1" applyFont="1" applyBorder="1" applyAlignment="1">
      <alignment horizontal="center"/>
    </xf>
    <xf numFmtId="0" fontId="12" fillId="0" borderId="22" xfId="1" applyFont="1" applyBorder="1" applyAlignment="1">
      <alignment horizontal="center"/>
    </xf>
    <xf numFmtId="0" fontId="12" fillId="0" borderId="20" xfId="1" applyFont="1" applyBorder="1" applyAlignment="1">
      <alignment horizontal="center"/>
    </xf>
    <xf numFmtId="0" fontId="12" fillId="0" borderId="23" xfId="1" applyFont="1" applyBorder="1" applyAlignment="1">
      <alignment horizontal="center"/>
    </xf>
    <xf numFmtId="0" fontId="3" fillId="0" borderId="15" xfId="1" applyFont="1" applyBorder="1" applyAlignment="1">
      <alignment horizontal="center" vertical="center"/>
    </xf>
    <xf numFmtId="0" fontId="3" fillId="0" borderId="22"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3" xfId="1" applyFont="1" applyBorder="1" applyAlignment="1">
      <alignment horizontal="center" vertical="center" wrapText="1"/>
    </xf>
    <xf numFmtId="0" fontId="20" fillId="0" borderId="0" xfId="1" applyFont="1" applyAlignment="1">
      <alignment horizontal="center"/>
    </xf>
    <xf numFmtId="0" fontId="23" fillId="0" borderId="0" xfId="1" applyFont="1" applyAlignment="1">
      <alignment horizontal="center" vertical="center"/>
    </xf>
    <xf numFmtId="0" fontId="19" fillId="0" borderId="19" xfId="1" applyFont="1" applyBorder="1" applyAlignment="1">
      <alignment horizontal="center" vertical="center" wrapText="1"/>
    </xf>
    <xf numFmtId="0" fontId="4" fillId="0" borderId="20" xfId="1" applyFont="1" applyBorder="1" applyAlignment="1">
      <alignment horizontal="center" vertical="center" wrapText="1"/>
    </xf>
    <xf numFmtId="0" fontId="25" fillId="0" borderId="21" xfId="1" applyFont="1" applyBorder="1" applyAlignment="1">
      <alignment horizontal="center" vertical="center"/>
    </xf>
    <xf numFmtId="0" fontId="25" fillId="0" borderId="24" xfId="1" applyFont="1" applyBorder="1" applyAlignment="1">
      <alignment horizontal="center" vertical="center"/>
    </xf>
    <xf numFmtId="0" fontId="12" fillId="0" borderId="21" xfId="1" applyFont="1" applyBorder="1" applyAlignment="1">
      <alignment horizontal="center" vertical="center" wrapText="1"/>
    </xf>
    <xf numFmtId="0" fontId="12" fillId="0" borderId="24" xfId="1" applyFont="1" applyBorder="1" applyAlignment="1">
      <alignment horizontal="center" vertical="center" wrapText="1"/>
    </xf>
    <xf numFmtId="0" fontId="12" fillId="0" borderId="22" xfId="1" applyFont="1" applyBorder="1" applyAlignment="1">
      <alignment horizontal="center" vertical="center"/>
    </xf>
    <xf numFmtId="0" fontId="12" fillId="0" borderId="20" xfId="1" applyFont="1" applyBorder="1" applyAlignment="1">
      <alignment horizontal="center" vertical="center"/>
    </xf>
    <xf numFmtId="0" fontId="12" fillId="0" borderId="23" xfId="1" applyFont="1" applyBorder="1" applyAlignment="1">
      <alignment horizontal="center" vertical="center"/>
    </xf>
    <xf numFmtId="0" fontId="14" fillId="0" borderId="25" xfId="1" applyFont="1" applyBorder="1" applyAlignment="1">
      <alignment horizontal="center" vertical="center"/>
    </xf>
    <xf numFmtId="0" fontId="14" fillId="0" borderId="20" xfId="1" applyFont="1" applyBorder="1" applyAlignment="1">
      <alignment horizontal="center" vertical="center"/>
    </xf>
    <xf numFmtId="0" fontId="14" fillId="0" borderId="23" xfId="1" applyFont="1" applyBorder="1" applyAlignment="1">
      <alignment horizontal="center" vertical="center"/>
    </xf>
    <xf numFmtId="2" fontId="21" fillId="0" borderId="0" xfId="1" applyNumberFormat="1" applyFont="1" applyAlignment="1">
      <alignment horizontal="center"/>
    </xf>
    <xf numFmtId="0" fontId="19" fillId="0" borderId="20" xfId="1" applyFont="1" applyBorder="1" applyAlignment="1">
      <alignment horizontal="center" vertical="center" wrapText="1"/>
    </xf>
    <xf numFmtId="0" fontId="12" fillId="0" borderId="21" xfId="1" applyFont="1" applyBorder="1" applyAlignment="1">
      <alignment horizontal="center" vertical="center"/>
    </xf>
    <xf numFmtId="0" fontId="12" fillId="0" borderId="24" xfId="1" applyFont="1" applyBorder="1" applyAlignment="1">
      <alignment horizontal="center" vertical="center"/>
    </xf>
    <xf numFmtId="0" fontId="21" fillId="0" borderId="0" xfId="1" applyFont="1" applyAlignment="1">
      <alignment horizontal="left" wrapText="1"/>
    </xf>
    <xf numFmtId="0" fontId="24" fillId="0" borderId="32" xfId="1" applyFont="1" applyBorder="1" applyAlignment="1">
      <alignment horizontal="center" vertical="center" wrapText="1"/>
    </xf>
    <xf numFmtId="0" fontId="24" fillId="0" borderId="9" xfId="1" applyFont="1" applyBorder="1" applyAlignment="1">
      <alignment horizontal="center" vertical="center" wrapText="1"/>
    </xf>
    <xf numFmtId="0" fontId="24" fillId="0" borderId="31" xfId="1" applyFont="1" applyBorder="1" applyAlignment="1">
      <alignment horizontal="center" vertical="center" wrapText="1"/>
    </xf>
    <xf numFmtId="0" fontId="23" fillId="0" borderId="39" xfId="1" applyFont="1" applyBorder="1" applyAlignment="1">
      <alignment horizontal="left" vertical="center" wrapText="1"/>
    </xf>
    <xf numFmtId="0" fontId="23" fillId="0" borderId="37" xfId="1" applyFont="1" applyBorder="1" applyAlignment="1">
      <alignment horizontal="left" vertical="center" wrapText="1"/>
    </xf>
    <xf numFmtId="0" fontId="23" fillId="0" borderId="36" xfId="1" applyFont="1" applyBorder="1" applyAlignment="1">
      <alignment horizontal="left" vertical="center" wrapText="1"/>
    </xf>
    <xf numFmtId="0" fontId="23" fillId="0" borderId="34" xfId="1" applyFont="1" applyBorder="1" applyAlignment="1">
      <alignment horizontal="left" vertical="center" wrapText="1"/>
    </xf>
    <xf numFmtId="0" fontId="23" fillId="0" borderId="30" xfId="1" applyFont="1" applyBorder="1" applyAlignment="1">
      <alignment horizontal="left" vertical="center" wrapText="1"/>
    </xf>
    <xf numFmtId="0" fontId="23" fillId="0" borderId="17" xfId="1" applyFont="1" applyBorder="1" applyAlignment="1">
      <alignment horizontal="left" vertical="center" wrapText="1"/>
    </xf>
    <xf numFmtId="0" fontId="19" fillId="0" borderId="0" xfId="1" applyFont="1" applyAlignment="1">
      <alignment horizontal="center" vertical="center" wrapText="1"/>
    </xf>
    <xf numFmtId="0" fontId="34" fillId="0" borderId="0" xfId="1" applyFont="1" applyAlignment="1">
      <alignment horizontal="center"/>
    </xf>
    <xf numFmtId="0" fontId="35" fillId="0" borderId="0" xfId="1" applyFont="1" applyAlignment="1">
      <alignment horizontal="center"/>
    </xf>
    <xf numFmtId="0" fontId="35" fillId="0" borderId="19" xfId="1" applyFont="1" applyBorder="1" applyAlignment="1">
      <alignment horizontal="center" wrapText="1"/>
    </xf>
    <xf numFmtId="0" fontId="35" fillId="0" borderId="19" xfId="1" applyFont="1" applyBorder="1" applyAlignment="1">
      <alignment horizontal="center"/>
    </xf>
    <xf numFmtId="0" fontId="25" fillId="0" borderId="16" xfId="1" applyFont="1" applyBorder="1" applyAlignment="1">
      <alignment horizontal="center" vertical="top"/>
    </xf>
    <xf numFmtId="0" fontId="4" fillId="0" borderId="0" xfId="1" applyFont="1" applyAlignment="1">
      <alignment horizontal="left" vertical="center" wrapText="1"/>
    </xf>
  </cellXfs>
  <cellStyles count="5">
    <cellStyle name="Відсотковий 2" xfId="3" xr:uid="{E3D91687-157E-441A-9863-610CE5075322}"/>
    <cellStyle name="Звичайний" xfId="0" builtinId="0"/>
    <cellStyle name="Звичайний 2" xfId="1" xr:uid="{24F5DDF3-934F-4C35-B06D-338DAEE42633}"/>
    <cellStyle name="Обычный 3 11" xfId="4" xr:uid="{A6ACF8DB-AA20-40F8-9602-7C8A03AC0AE3}"/>
    <cellStyle name="Обычный 33 2" xfId="2" xr:uid="{5C8FB459-D744-4056-8961-8388459D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sharedStrings" Target="sharedStrings.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Mashburo2\&#1056;&#1072;&#1073;&#1086;&#1095;&#1080;&#1081;%20&#1089;&#1090;&#1086;&#1083;\&#1096;&#1087;&#1072;&#1085;&#1102;&#1082;\&#1054;&#1090;&#1095;&#1077;&#1090;&#1085;&#1086;&#1089;&#1090;&#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05_06_2011\&#1090;&#1072;&#1088;&#1080;&#1092;%20&#1089;&#1082;&#1086;&#1088;&#1077;&#1075;&#1060;&#1054;&#1058;%20&#1089;%20&#1050;%201.412%202010_&#1040;&#1083;&#1077;&#1085;&#1072;%20&#1074;%20&#1048;&#1083;&#1083;&#1080;&#1095;&#1077;&#1074;&#1089;&#1082;&#1077;%2023.07.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Gencheva/Documents/&#1056;&#1040;&#1041;&#1054;&#1058;&#1040;/&#1050;&#1055;%20&#1063;&#1058;&#1045;%20&#1090;&#1072;&#1088;&#1080;&#1092;%202024-2025/&#1056;&#1110;&#1096;&#1077;&#1085;&#1085;&#1103;%20&#1079;%20&#1076;&#1086;&#1076;&#1072;&#1090;&#1082;&#1072;&#1084;&#1080;%20&#1090;&#1072;&#1088;&#1080;&#1092;%202024-2025/&#1044;&#1086;&#1076;&#1072;&#1090;&#1082;&#1080;%20&#1076;&#1086;%20&#1088;&#1110;&#1096;&#1077;&#1085;&#1085;&#11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 val="рік"/>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PEV20002.xls"/>
      <sheetName val="PEV20002"/>
      <sheetName val="Ф2"/>
      <sheetName val="МТР Газ України"/>
      <sheetName val="KOEF"/>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рік"/>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1_структура по елементах"/>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 val="Ini"/>
    </sheetNames>
    <sheetDataSet>
      <sheetData sheetId="0"/>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 val="3 утв."/>
    </sheetNames>
    <sheetDataSet>
      <sheetData sheetId="0">
        <row r="95">
          <cell r="CT95">
            <v>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Д 8_Паливо"/>
      <sheetName val="8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 val="KOEF"/>
    </sheetNames>
    <sheetDataSet>
      <sheetData sheetId="0">
        <row r="8">
          <cell r="F8" t="str">
            <v xml:space="preserve">Звіт </v>
          </cell>
        </row>
      </sheetData>
      <sheetData sheetId="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Лист1"/>
      <sheetName val="Отчетность!!!"/>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рік"/>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Тарифи-зведен"/>
      <sheetName val="D1_2024-2025"/>
      <sheetName val="D2_2024-2025"/>
      <sheetName val="D3_2024-2025"/>
      <sheetName val="D4_2024-2025"/>
      <sheetName val="D6_2024-2025"/>
      <sheetName val="D7_2024-2025"/>
      <sheetName val="Д 1_Заява"/>
      <sheetName val="КОНТРОЛЬ 1"/>
      <sheetName val="Д 2_Т на В"/>
      <sheetName val="Д 3_Т на Т з ЦТП"/>
      <sheetName val="Д 3.1_Т на Т без ЦТП"/>
      <sheetName val="Д 4_Т на П"/>
      <sheetName val="Д 5 Т на ТЕ з ЦТП"/>
      <sheetName val="Д 5.1 Т на ТЕ без ЦТП"/>
      <sheetName val="2022 факт"/>
      <sheetName val="2023 факт"/>
      <sheetName val="КОНТРОЛЬ 3"/>
      <sheetName val="Виробництво_1ст"/>
      <sheetName val="Транспортування_1ст"/>
      <sheetName val="Постачання_1ст"/>
      <sheetName val="ЗВВ_1ст"/>
      <sheetName val="ЗВВ-ОП-2024"/>
      <sheetName val="КОНТРОЛЬ 2"/>
      <sheetName val="ОП"/>
      <sheetName val="ВОДА"/>
      <sheetName val="КАНЦТОВАР"/>
      <sheetName val="ПММ"/>
      <sheetName val="Адміністративні_1ст"/>
      <sheetName val="Зв'язок"/>
      <sheetName val="Картріджі"/>
      <sheetName val="КОНТРОЛЬ5"/>
      <sheetName val="Адміністративні_2ст"/>
      <sheetName val="БАЗИ РОЗПОДІЛУ"/>
      <sheetName val="ФОП"/>
      <sheetName val="ТЕ_2ст_тариф_з ЦТП"/>
      <sheetName val="ТЕ_2ст_тариф_без ЦТП"/>
      <sheetName val="Виробництво_2ст"/>
      <sheetName val="Транспортування_2ст"/>
      <sheetName val="Постачання_2ст"/>
      <sheetName val="ЗВВ_2ст"/>
      <sheetName val="БАЗИ РОЗПОДІЛУ_2ст"/>
      <sheetName val="Доход"/>
      <sheetName val="Покриття втрат в мережах"/>
      <sheetName val="Д 6_Втрати"/>
      <sheetName val="Д 7_РП"/>
      <sheetName val="Д 8_Паливо"/>
      <sheetName val="Д 9_ЕЕ"/>
      <sheetName val="Д 11"/>
      <sheetName val="Ср. за 5 лет"/>
      <sheetName val="Розрахунки Річного плану"/>
      <sheetName val="Д11(12)"/>
      <sheetName val="Д 12(13)"/>
      <sheetName val="Д 14"/>
      <sheetName val="Реєстр_робочий"/>
      <sheetName val="Д 13 (15)_Реєстр"/>
      <sheetName val="ТР_КА 1-2"/>
      <sheetName val="БАЗА ИА"/>
      <sheetName val="Д 10"/>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РКО"/>
      <sheetName val="Прямі витрати"/>
      <sheetName val="кислородн балон"/>
      <sheetName val="Зарплата Факт"/>
      <sheetName val="Амортизація"/>
      <sheetName val="Утилизація"/>
      <sheetName val="ТО"/>
      <sheetName val="Періодичні видання"/>
      <sheetName val="Факт 2023Поверка Юст"/>
      <sheetName val="Котел-повірка Юст"/>
      <sheetName val="Страхування"/>
      <sheetName val="Абон обсл 2024-2025"/>
      <sheetName val="АО-прямые"/>
      <sheetName val="ПРЯМІ АО"/>
      <sheetName val="гран розмір"/>
      <sheetName val="ПРЯМІ ІНШІ"/>
      <sheetName val="Інші_Витрати"/>
      <sheetName val="Запчастини"/>
      <sheetName val="по городам"/>
      <sheetName val="СВЕДЕНО_И"/>
      <sheetName val="Д-Сведено"/>
      <sheetName val="сведено-економ"/>
      <sheetName val="стр_тар_1 Гкал"/>
      <sheetName val="структури %"/>
      <sheetName val="інвестпрограма"/>
      <sheetName val="Сравнение 1 и 2 "/>
      <sheetName val="прибуток"/>
      <sheetName val="Примечания"/>
      <sheetName val="Ремонт-БФ"/>
      <sheetName val="Ремонт-план"/>
      <sheetName val="Профпослуги"/>
      <sheetName val="Ціна ее"/>
      <sheetName val="Ціна газ"/>
      <sheetName val="Коригування витрат"/>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КОНТРОЛЬ-Доходи"/>
      <sheetName val="% структури"/>
      <sheetName val="Порівн ТАРИФІВ"/>
      <sheetName val="По Україні тариф"/>
      <sheetName val="Склад статей витрат"/>
      <sheetName val="ДОГОВОРИ"/>
      <sheetName val="Матеріали 2023 Факт"/>
    </sheetNames>
    <sheetDataSet>
      <sheetData sheetId="0" refreshError="1"/>
      <sheetData sheetId="1" refreshError="1"/>
      <sheetData sheetId="2">
        <row r="41">
          <cell r="D41">
            <v>87.135780319620878</v>
          </cell>
          <cell r="E41">
            <v>1.409582733780069E-2</v>
          </cell>
          <cell r="F41">
            <v>13.279880684455733</v>
          </cell>
          <cell r="G41">
            <v>4.3965340289448882</v>
          </cell>
        </row>
        <row r="88">
          <cell r="C88">
            <v>0</v>
          </cell>
        </row>
        <row r="93">
          <cell r="C93">
            <v>0</v>
          </cell>
        </row>
        <row r="108">
          <cell r="F108" t="str">
            <v>Наталія ГЄНЧЕВА</v>
          </cell>
        </row>
      </sheetData>
      <sheetData sheetId="3"/>
      <sheetData sheetId="4"/>
      <sheetData sheetId="5"/>
      <sheetData sheetId="6"/>
      <sheetData sheetId="7"/>
      <sheetData sheetId="8" refreshError="1"/>
      <sheetData sheetId="9" refreshError="1"/>
      <sheetData sheetId="10">
        <row r="15">
          <cell r="L15">
            <v>81481.553791357233</v>
          </cell>
          <cell r="P15">
            <v>27.020742559803299</v>
          </cell>
          <cell r="T15">
            <v>25456.628305690476</v>
          </cell>
          <cell r="X15">
            <v>8427.8567908501409</v>
          </cell>
        </row>
        <row r="19">
          <cell r="L19">
            <v>5383.6868272205738</v>
          </cell>
          <cell r="P19">
            <v>0.87091111916289554</v>
          </cell>
          <cell r="T19">
            <v>820.49783046318089</v>
          </cell>
          <cell r="X19">
            <v>271.63998819125487</v>
          </cell>
        </row>
        <row r="23">
          <cell r="L23">
            <v>48.786715546998884</v>
          </cell>
          <cell r="P23">
            <v>7.892155394791843E-3</v>
          </cell>
          <cell r="T23">
            <v>7.4353125555787249</v>
          </cell>
          <cell r="X23">
            <v>2.4615887328495836</v>
          </cell>
        </row>
        <row r="24">
          <cell r="L24">
            <v>168.38760292076455</v>
          </cell>
          <cell r="P24">
            <v>2.7239815468358276E-2</v>
          </cell>
          <cell r="T24">
            <v>25.663020028361466</v>
          </cell>
          <cell r="X24">
            <v>8.496186337898898</v>
          </cell>
        </row>
        <row r="25">
          <cell r="L25">
            <v>10547.57063548204</v>
          </cell>
          <cell r="P25">
            <v>1.7062650264409591</v>
          </cell>
          <cell r="T25">
            <v>1607.496702689537</v>
          </cell>
          <cell r="X25">
            <v>532.18956726499437</v>
          </cell>
        </row>
        <row r="26">
          <cell r="L26">
            <v>4969.4141321615107</v>
          </cell>
          <cell r="P26">
            <v>0.80389483309879972</v>
          </cell>
          <cell r="T26">
            <v>757.36082817741044</v>
          </cell>
          <cell r="X26">
            <v>250.73739232984209</v>
          </cell>
        </row>
        <row r="27">
          <cell r="L27">
            <v>2320.4655398060486</v>
          </cell>
          <cell r="P27">
            <v>0.37537830581701104</v>
          </cell>
          <cell r="T27">
            <v>353.64927459169809</v>
          </cell>
          <cell r="X27">
            <v>117.08170479829876</v>
          </cell>
        </row>
        <row r="28">
          <cell r="L28">
            <v>1745.7659676804055</v>
          </cell>
          <cell r="P28">
            <v>0.28240999922612048</v>
          </cell>
          <cell r="T28">
            <v>266.06250232384514</v>
          </cell>
          <cell r="X28">
            <v>88.084589996521885</v>
          </cell>
        </row>
        <row r="29">
          <cell r="L29">
            <v>903.18262467505656</v>
          </cell>
          <cell r="P29">
            <v>0.14610652805566815</v>
          </cell>
          <cell r="T29">
            <v>137.64905126186721</v>
          </cell>
          <cell r="X29">
            <v>45.571097535021451</v>
          </cell>
        </row>
        <row r="30">
          <cell r="H30">
            <v>7565.5710425263696</v>
          </cell>
        </row>
        <row r="31">
          <cell r="H31">
            <v>4196.5097752852053</v>
          </cell>
          <cell r="L31">
            <v>3488.3057569546431</v>
          </cell>
          <cell r="P31">
            <v>0.56429810430488292</v>
          </cell>
          <cell r="T31">
            <v>531.63332070174374</v>
          </cell>
          <cell r="X31">
            <v>176.00639952451363</v>
          </cell>
        </row>
        <row r="32">
          <cell r="H32">
            <v>893.00746777244547</v>
          </cell>
          <cell r="L32">
            <v>742.30330861612265</v>
          </cell>
          <cell r="P32">
            <v>0.12008131713689311</v>
          </cell>
          <cell r="T32">
            <v>113.13032756394692</v>
          </cell>
          <cell r="X32">
            <v>37.453750275238967</v>
          </cell>
        </row>
        <row r="33">
          <cell r="H33">
            <v>2476.0537994687193</v>
          </cell>
        </row>
        <row r="34">
          <cell r="L34">
            <v>6213.9454896986663</v>
          </cell>
          <cell r="T34">
            <v>947.03294536662918</v>
          </cell>
          <cell r="X34">
            <v>313.53162500246788</v>
          </cell>
        </row>
        <row r="35">
          <cell r="H35">
            <v>5616.9722307181291</v>
          </cell>
          <cell r="L35">
            <v>4669.0506202232727</v>
          </cell>
          <cell r="P35">
            <v>0.75530546846206092</v>
          </cell>
          <cell r="T35">
            <v>711.5840923075682</v>
          </cell>
          <cell r="X35">
            <v>235.58221271882641</v>
          </cell>
        </row>
        <row r="36">
          <cell r="H36">
            <v>1235.7338907579883</v>
          </cell>
          <cell r="L36">
            <v>1027.1911364491198</v>
          </cell>
          <cell r="P36">
            <v>0.16616720306165339</v>
          </cell>
          <cell r="T36">
            <v>156.54850030766499</v>
          </cell>
          <cell r="X36">
            <v>51.828086798141804</v>
          </cell>
        </row>
        <row r="37">
          <cell r="H37">
            <v>622.80915943649279</v>
          </cell>
        </row>
        <row r="45">
          <cell r="L45">
            <v>0</v>
          </cell>
          <cell r="P45">
            <v>0</v>
          </cell>
          <cell r="T45">
            <v>0</v>
          </cell>
          <cell r="X45">
            <v>0</v>
          </cell>
        </row>
        <row r="46">
          <cell r="L46">
            <v>5334.0020089088257</v>
          </cell>
          <cell r="P46">
            <v>1.5042205860301843</v>
          </cell>
          <cell r="T46">
            <v>1417.147743574707</v>
          </cell>
          <cell r="X46">
            <v>469.17125437441547</v>
          </cell>
        </row>
        <row r="47">
          <cell r="L47">
            <v>960.12036160358821</v>
          </cell>
          <cell r="P47">
            <v>0.27075970548543316</v>
          </cell>
          <cell r="T47">
            <v>255.08659384344719</v>
          </cell>
          <cell r="X47">
            <v>84.450825787394763</v>
          </cell>
        </row>
        <row r="48">
          <cell r="L48">
            <v>0</v>
          </cell>
          <cell r="P48">
            <v>0</v>
          </cell>
          <cell r="T48">
            <v>0</v>
          </cell>
          <cell r="X48">
            <v>0</v>
          </cell>
        </row>
        <row r="49">
          <cell r="L49">
            <v>0</v>
          </cell>
          <cell r="P49">
            <v>0</v>
          </cell>
          <cell r="T49">
            <v>0</v>
          </cell>
          <cell r="X49">
            <v>0</v>
          </cell>
        </row>
        <row r="51">
          <cell r="L51">
            <v>4373.8816473052375</v>
          </cell>
          <cell r="P51">
            <v>1.2334608805447511</v>
          </cell>
          <cell r="T51">
            <v>1162.0611497312598</v>
          </cell>
          <cell r="X51">
            <v>384.72042858702071</v>
          </cell>
        </row>
        <row r="60">
          <cell r="L60">
            <v>87135.780319620884</v>
          </cell>
          <cell r="P60">
            <v>14.09582733780069</v>
          </cell>
          <cell r="T60">
            <v>13279.880684455733</v>
          </cell>
          <cell r="X60">
            <v>4396.5340289448886</v>
          </cell>
        </row>
      </sheetData>
      <sheetData sheetId="11">
        <row r="13">
          <cell r="G13">
            <v>4400.5837662438998</v>
          </cell>
          <cell r="N13">
            <v>278.09284662475164</v>
          </cell>
          <cell r="O13" t="e">
            <v>#DIV/0!</v>
          </cell>
          <cell r="P13">
            <v>278.09284662475164</v>
          </cell>
          <cell r="Q13">
            <v>278.09284662475159</v>
          </cell>
        </row>
        <row r="15">
          <cell r="G15">
            <v>144.27555195290412</v>
          </cell>
          <cell r="N15">
            <v>9.1174264761664379</v>
          </cell>
          <cell r="O15" t="e">
            <v>#DIV/0!</v>
          </cell>
          <cell r="P15">
            <v>9.1174264761664396</v>
          </cell>
          <cell r="Q15">
            <v>9.1174264761664379</v>
          </cell>
        </row>
        <row r="16">
          <cell r="G16">
            <v>2582.4940594940258</v>
          </cell>
          <cell r="N16">
            <v>6.944208397344255</v>
          </cell>
          <cell r="O16" t="e">
            <v>#DIV/0!</v>
          </cell>
          <cell r="P16">
            <v>6.944208397344255</v>
          </cell>
          <cell r="Q16">
            <v>6.9442083973442266</v>
          </cell>
        </row>
        <row r="17">
          <cell r="G17">
            <v>2472.6078430247385</v>
          </cell>
          <cell r="N17">
            <v>150.63992332248046</v>
          </cell>
          <cell r="O17" t="e">
            <v>#DIV/0!</v>
          </cell>
          <cell r="P17">
            <v>184.32481912537625</v>
          </cell>
          <cell r="Q17">
            <v>184.32481912537622</v>
          </cell>
        </row>
        <row r="18">
          <cell r="G18">
            <v>2704.2769133336992</v>
          </cell>
          <cell r="N18">
            <v>170.89552314839031</v>
          </cell>
          <cell r="O18" t="e">
            <v>#DIV/0!</v>
          </cell>
          <cell r="P18">
            <v>170.89552314839031</v>
          </cell>
          <cell r="Q18">
            <v>170.89552314839034</v>
          </cell>
        </row>
        <row r="19">
          <cell r="G19">
            <v>2662.584994234393</v>
          </cell>
          <cell r="N19">
            <v>168.26082169070827</v>
          </cell>
          <cell r="O19" t="e">
            <v>#DIV/0!</v>
          </cell>
          <cell r="P19">
            <v>168.26082169070824</v>
          </cell>
          <cell r="Q19">
            <v>168.26082169070827</v>
          </cell>
        </row>
        <row r="20">
          <cell r="G20">
            <v>594.94092093341374</v>
          </cell>
          <cell r="N20">
            <v>37.597015092645869</v>
          </cell>
          <cell r="O20" t="e">
            <v>#DIV/0!</v>
          </cell>
          <cell r="P20">
            <v>37.597015092645876</v>
          </cell>
          <cell r="Q20">
            <v>37.597015092645869</v>
          </cell>
        </row>
        <row r="21">
          <cell r="G21">
            <v>1097.5156208305164</v>
          </cell>
          <cell r="N21">
            <v>69.356989759656727</v>
          </cell>
          <cell r="O21" t="e">
            <v>#DIV/0!</v>
          </cell>
          <cell r="P21">
            <v>69.356989759656742</v>
          </cell>
          <cell r="Q21">
            <v>69.356989759656727</v>
          </cell>
        </row>
        <row r="22">
          <cell r="G22">
            <v>970.12845247046312</v>
          </cell>
          <cell r="N22">
            <v>61.306816838405666</v>
          </cell>
          <cell r="O22" t="e">
            <v>#DIV/0!</v>
          </cell>
          <cell r="P22">
            <v>61.306816838405666</v>
          </cell>
          <cell r="Q22">
            <v>61.306816838405673</v>
          </cell>
        </row>
        <row r="23">
          <cell r="N23">
            <v>40.45300611449268</v>
          </cell>
          <cell r="O23" t="e">
            <v>#DIV/0!</v>
          </cell>
          <cell r="P23">
            <v>40.453006114492673</v>
          </cell>
          <cell r="Q23">
            <v>40.45300611449268</v>
          </cell>
        </row>
        <row r="24">
          <cell r="G24">
            <v>298.69517988901185</v>
          </cell>
          <cell r="N24">
            <v>18.875903121218702</v>
          </cell>
          <cell r="O24" t="e">
            <v>#DIV/0!</v>
          </cell>
          <cell r="P24">
            <v>18.875903121218698</v>
          </cell>
          <cell r="Q24">
            <v>18.875903121218702</v>
          </cell>
        </row>
        <row r="25">
          <cell r="G25">
            <v>63.561635862123893</v>
          </cell>
          <cell r="N25">
            <v>4.016748047978016</v>
          </cell>
          <cell r="O25" t="e">
            <v>#DIV/0!</v>
          </cell>
          <cell r="P25">
            <v>4.016748047978016</v>
          </cell>
          <cell r="Q25">
            <v>4.016748047978016</v>
          </cell>
        </row>
        <row r="26">
          <cell r="G26">
            <v>277.87774421261315</v>
          </cell>
          <cell r="N26">
            <v>17.560354945295963</v>
          </cell>
          <cell r="O26" t="e">
            <v>#DIV/0!</v>
          </cell>
          <cell r="P26">
            <v>17.560354945295959</v>
          </cell>
          <cell r="Q26">
            <v>17.560354945295959</v>
          </cell>
        </row>
        <row r="27">
          <cell r="G27">
            <v>537.20636035369023</v>
          </cell>
          <cell r="N27">
            <v>33.948506359917296</v>
          </cell>
          <cell r="O27" t="e">
            <v>#DIV/0!</v>
          </cell>
          <cell r="P27">
            <v>33.948506359917289</v>
          </cell>
          <cell r="Q27">
            <v>33.948506359917296</v>
          </cell>
        </row>
        <row r="28">
          <cell r="G28">
            <v>403.64752058983976</v>
          </cell>
          <cell r="N28">
            <v>25.508317531622257</v>
          </cell>
          <cell r="O28" t="e">
            <v>#DIV/0!</v>
          </cell>
          <cell r="P28">
            <v>25.508317531622261</v>
          </cell>
          <cell r="Q28">
            <v>25.508317531622257</v>
          </cell>
        </row>
        <row r="29">
          <cell r="G29">
            <v>88.802454529764745</v>
          </cell>
          <cell r="N29">
            <v>5.6118298569568967</v>
          </cell>
          <cell r="O29" t="e">
            <v>#DIV/0!</v>
          </cell>
          <cell r="P29">
            <v>5.6118298569568967</v>
          </cell>
          <cell r="Q29">
            <v>5.6118298569568976</v>
          </cell>
        </row>
        <row r="30">
          <cell r="G30">
            <v>44.756385234085727</v>
          </cell>
          <cell r="N30">
            <v>2.8283589713381367</v>
          </cell>
          <cell r="O30" t="e">
            <v>#DIV/0!</v>
          </cell>
          <cell r="P30">
            <v>2.8283589713381367</v>
          </cell>
          <cell r="Q30">
            <v>2.8283589713381372</v>
          </cell>
        </row>
        <row r="31">
          <cell r="N31">
            <v>0</v>
          </cell>
          <cell r="O31" t="e">
            <v>#DIV/0!</v>
          </cell>
          <cell r="P31">
            <v>0</v>
          </cell>
          <cell r="Q31">
            <v>0</v>
          </cell>
        </row>
        <row r="38">
          <cell r="G38">
            <v>0</v>
          </cell>
          <cell r="N38">
            <v>0</v>
          </cell>
          <cell r="O38" t="e">
            <v>#DIV/0!</v>
          </cell>
          <cell r="P38">
            <v>0</v>
          </cell>
          <cell r="Q38">
            <v>0</v>
          </cell>
        </row>
        <row r="39">
          <cell r="N39">
            <v>39.777299952562849</v>
          </cell>
          <cell r="O39" t="e">
            <v>#DIV/0!</v>
          </cell>
          <cell r="P39">
            <v>41.338307319038513</v>
          </cell>
          <cell r="Q39">
            <v>41.338307319038513</v>
          </cell>
        </row>
        <row r="40">
          <cell r="G40">
            <v>114.04078590992958</v>
          </cell>
          <cell r="N40">
            <v>7.1599139914613072</v>
          </cell>
          <cell r="O40" t="e">
            <v>#DIV/0!</v>
          </cell>
          <cell r="P40">
            <v>7.4408953174269277</v>
          </cell>
          <cell r="Q40">
            <v>7.4408953174269312</v>
          </cell>
        </row>
        <row r="41">
          <cell r="G41">
            <v>0</v>
          </cell>
          <cell r="N41">
            <v>0</v>
          </cell>
          <cell r="O41" t="e">
            <v>#DIV/0!</v>
          </cell>
          <cell r="P41">
            <v>0</v>
          </cell>
          <cell r="Q41">
            <v>0</v>
          </cell>
        </row>
        <row r="42">
          <cell r="G42">
            <v>0</v>
          </cell>
          <cell r="N42">
            <v>0</v>
          </cell>
          <cell r="O42" t="e">
            <v>#DIV/0!</v>
          </cell>
          <cell r="P42">
            <v>0</v>
          </cell>
          <cell r="Q42">
            <v>0</v>
          </cell>
        </row>
        <row r="44">
          <cell r="G44">
            <v>519.51913581190172</v>
          </cell>
          <cell r="N44">
            <v>32.617385961101547</v>
          </cell>
          <cell r="O44" t="e">
            <v>#DIV/0!</v>
          </cell>
          <cell r="P44">
            <v>33.897412001611585</v>
          </cell>
          <cell r="Q44">
            <v>33.897412001611578</v>
          </cell>
        </row>
        <row r="45">
          <cell r="G45">
            <v>14305.116127298192</v>
          </cell>
        </row>
        <row r="56">
          <cell r="G56">
            <v>15824.153046920648</v>
          </cell>
        </row>
        <row r="57">
          <cell r="G57">
            <v>13186.215797140647</v>
          </cell>
        </row>
        <row r="58">
          <cell r="G58">
            <v>0</v>
          </cell>
        </row>
        <row r="59">
          <cell r="G59">
            <v>1941.4567371333333</v>
          </cell>
        </row>
        <row r="60">
          <cell r="G60">
            <v>696.48051264666663</v>
          </cell>
        </row>
      </sheetData>
      <sheetData sheetId="12">
        <row r="13">
          <cell r="G13">
            <v>11695.750543494762</v>
          </cell>
          <cell r="N13">
            <v>147.25621746071187</v>
          </cell>
          <cell r="O13">
            <v>147.25621746071187</v>
          </cell>
          <cell r="P13">
            <v>147.25621746071187</v>
          </cell>
          <cell r="Q13">
            <v>147.25621746071187</v>
          </cell>
        </row>
        <row r="15">
          <cell r="G15">
            <v>724.14698341920621</v>
          </cell>
          <cell r="N15">
            <v>9.1174264761664379</v>
          </cell>
          <cell r="O15">
            <v>9.1174264761664361</v>
          </cell>
          <cell r="P15">
            <v>9.1174264761664379</v>
          </cell>
          <cell r="Q15">
            <v>9.1174264761664379</v>
          </cell>
        </row>
        <row r="16">
          <cell r="G16">
            <v>12962.038665366379</v>
          </cell>
          <cell r="N16">
            <v>143.9396181868415</v>
          </cell>
          <cell r="O16">
            <v>257.66306568252043</v>
          </cell>
          <cell r="P16">
            <v>257.66306568252043</v>
          </cell>
          <cell r="Q16">
            <v>257.66306568252043</v>
          </cell>
        </row>
        <row r="17">
          <cell r="G17">
            <v>12410.498427963166</v>
          </cell>
          <cell r="N17">
            <v>136.99540978949722</v>
          </cell>
          <cell r="O17">
            <v>250.71885728517617</v>
          </cell>
          <cell r="P17">
            <v>250.71885728517623</v>
          </cell>
          <cell r="Q17">
            <v>250.71885728517623</v>
          </cell>
        </row>
        <row r="18">
          <cell r="G18">
            <v>14184.969196778477</v>
          </cell>
          <cell r="N18">
            <v>178.59691012956208</v>
          </cell>
          <cell r="O18">
            <v>178.59691012956205</v>
          </cell>
          <cell r="P18">
            <v>178.59691012956205</v>
          </cell>
          <cell r="Q18">
            <v>178.59691012956208</v>
          </cell>
        </row>
        <row r="19">
          <cell r="G19">
            <v>10111.590939296537</v>
          </cell>
          <cell r="N19">
            <v>127.31073809187914</v>
          </cell>
          <cell r="O19">
            <v>127.31073809187912</v>
          </cell>
          <cell r="P19">
            <v>127.31073809187912</v>
          </cell>
          <cell r="Q19">
            <v>127.31073809187912</v>
          </cell>
        </row>
        <row r="20">
          <cell r="G20">
            <v>3079.1225825975143</v>
          </cell>
          <cell r="N20">
            <v>38.767921983712533</v>
          </cell>
          <cell r="O20">
            <v>38.767921983712526</v>
          </cell>
          <cell r="P20">
            <v>38.767921983712526</v>
          </cell>
          <cell r="Q20">
            <v>38.767921983712526</v>
          </cell>
        </row>
        <row r="21">
          <cell r="G21">
            <v>5508.6438091694854</v>
          </cell>
          <cell r="N21">
            <v>69.356989759656727</v>
          </cell>
          <cell r="O21">
            <v>69.356989759656727</v>
          </cell>
          <cell r="P21">
            <v>69.356989759656727</v>
          </cell>
          <cell r="Q21">
            <v>69.356989759656727</v>
          </cell>
        </row>
        <row r="22">
          <cell r="G22">
            <v>1523.8245475295371</v>
          </cell>
          <cell r="N22">
            <v>19.185826348509867</v>
          </cell>
          <cell r="O22">
            <v>19.185826348509867</v>
          </cell>
          <cell r="P22">
            <v>19.185826348509867</v>
          </cell>
          <cell r="Q22">
            <v>19.185826348509863</v>
          </cell>
        </row>
        <row r="23">
          <cell r="N23">
            <v>28.835524968333022</v>
          </cell>
          <cell r="O23">
            <v>28.835524968333022</v>
          </cell>
          <cell r="P23">
            <v>28.835524968333022</v>
          </cell>
          <cell r="Q23">
            <v>28.835524968333022</v>
          </cell>
        </row>
        <row r="24">
          <cell r="G24">
            <v>1110.7770286479392</v>
          </cell>
          <cell r="N24">
            <v>13.985320828505714</v>
          </cell>
          <cell r="O24">
            <v>13.985320828505714</v>
          </cell>
          <cell r="P24">
            <v>13.985320828505714</v>
          </cell>
          <cell r="Q24">
            <v>13.985320828505714</v>
          </cell>
        </row>
        <row r="25">
          <cell r="G25">
            <v>236.3707544432643</v>
          </cell>
          <cell r="N25">
            <v>2.9760435713986504</v>
          </cell>
          <cell r="O25">
            <v>2.9760435713986495</v>
          </cell>
          <cell r="P25">
            <v>2.9760435713986499</v>
          </cell>
          <cell r="Q25">
            <v>2.9760435713986499</v>
          </cell>
        </row>
        <row r="26">
          <cell r="G26">
            <v>943.09919347749201</v>
          </cell>
          <cell r="N26">
            <v>11.874160568428659</v>
          </cell>
          <cell r="O26">
            <v>11.874160568428657</v>
          </cell>
          <cell r="P26">
            <v>11.874160568428657</v>
          </cell>
          <cell r="Q26">
            <v>11.874160568428657</v>
          </cell>
        </row>
        <row r="27">
          <cell r="N27">
            <v>25.095481648366146</v>
          </cell>
          <cell r="O27">
            <v>25.095481648366146</v>
          </cell>
          <cell r="P27">
            <v>25.095481648366146</v>
          </cell>
          <cell r="Q27">
            <v>25.09548164836615</v>
          </cell>
        </row>
        <row r="28">
          <cell r="G28">
            <v>1497.6527719559574</v>
          </cell>
          <cell r="N28">
            <v>18.856308660793825</v>
          </cell>
          <cell r="O28">
            <v>18.856308660793829</v>
          </cell>
          <cell r="P28">
            <v>18.856308660793825</v>
          </cell>
          <cell r="Q28">
            <v>18.856308660793825</v>
          </cell>
        </row>
        <row r="29">
          <cell r="G29">
            <v>329.48360983031063</v>
          </cell>
          <cell r="N29">
            <v>4.1483879053746424</v>
          </cell>
          <cell r="O29">
            <v>4.1483879053746415</v>
          </cell>
          <cell r="P29">
            <v>4.1483879053746415</v>
          </cell>
          <cell r="Q29">
            <v>4.1483879053746415</v>
          </cell>
        </row>
        <row r="30">
          <cell r="G30">
            <v>166.05954697952478</v>
          </cell>
          <cell r="N30">
            <v>2.0907850821976752</v>
          </cell>
          <cell r="O30">
            <v>2.0907850821976752</v>
          </cell>
          <cell r="P30">
            <v>2.0907850821976752</v>
          </cell>
          <cell r="Q30">
            <v>2.0907850821976752</v>
          </cell>
        </row>
        <row r="31">
          <cell r="N31">
            <v>0</v>
          </cell>
          <cell r="O31">
            <v>0</v>
          </cell>
          <cell r="P31">
            <v>0</v>
          </cell>
          <cell r="Q31">
            <v>0</v>
          </cell>
        </row>
        <row r="38">
          <cell r="G38">
            <v>0</v>
          </cell>
          <cell r="N38">
            <v>0</v>
          </cell>
          <cell r="O38">
            <v>0</v>
          </cell>
          <cell r="P38">
            <v>0</v>
          </cell>
          <cell r="Q38">
            <v>0</v>
          </cell>
        </row>
        <row r="39">
          <cell r="N39">
            <v>30.592405907988642</v>
          </cell>
          <cell r="O39">
            <v>35.862516889495701</v>
          </cell>
          <cell r="P39">
            <v>35.862516889495708</v>
          </cell>
          <cell r="Q39">
            <v>35.862516889495708</v>
          </cell>
        </row>
        <row r="40">
          <cell r="G40">
            <v>450.12154190053479</v>
          </cell>
          <cell r="N40">
            <v>5.5066330634379534</v>
          </cell>
          <cell r="O40">
            <v>6.4552530401092225</v>
          </cell>
          <cell r="P40">
            <v>6.4552530401092261</v>
          </cell>
          <cell r="Q40">
            <v>6.4552530401092243</v>
          </cell>
        </row>
        <row r="41">
          <cell r="G41">
            <v>0</v>
          </cell>
          <cell r="N41">
            <v>0</v>
          </cell>
          <cell r="O41">
            <v>0</v>
          </cell>
          <cell r="P41">
            <v>0</v>
          </cell>
          <cell r="Q41">
            <v>0</v>
          </cell>
        </row>
        <row r="42">
          <cell r="G42">
            <v>0</v>
          </cell>
          <cell r="N42">
            <v>0</v>
          </cell>
          <cell r="O42">
            <v>0</v>
          </cell>
          <cell r="P42">
            <v>0</v>
          </cell>
          <cell r="Q42">
            <v>0</v>
          </cell>
        </row>
        <row r="44">
          <cell r="G44">
            <v>2050.5536908802146</v>
          </cell>
          <cell r="N44">
            <v>25.085772844550689</v>
          </cell>
          <cell r="O44">
            <v>29.407263849386482</v>
          </cell>
          <cell r="P44">
            <v>29.407263849386482</v>
          </cell>
          <cell r="Q44">
            <v>29.407263849386485</v>
          </cell>
        </row>
        <row r="45">
          <cell r="G45">
            <v>56462.614466470608</v>
          </cell>
        </row>
        <row r="47">
          <cell r="M47">
            <v>0</v>
          </cell>
          <cell r="N47">
            <v>0</v>
          </cell>
          <cell r="O47">
            <v>0</v>
          </cell>
          <cell r="P47">
            <v>0</v>
          </cell>
          <cell r="Q47">
            <v>0</v>
          </cell>
        </row>
        <row r="48">
          <cell r="M48">
            <v>0</v>
          </cell>
          <cell r="N48">
            <v>0</v>
          </cell>
          <cell r="O48">
            <v>0</v>
          </cell>
          <cell r="P48">
            <v>0</v>
          </cell>
          <cell r="Q48">
            <v>0</v>
          </cell>
        </row>
        <row r="56">
          <cell r="G56">
            <v>79424.493886753553</v>
          </cell>
        </row>
        <row r="57">
          <cell r="G57">
            <v>65973.377390464884</v>
          </cell>
        </row>
        <row r="58">
          <cell r="G58">
            <v>12.822760533333332</v>
          </cell>
        </row>
        <row r="59">
          <cell r="G59">
            <v>10141.463661966667</v>
          </cell>
        </row>
        <row r="60">
          <cell r="G60">
            <v>3296.8300737886666</v>
          </cell>
        </row>
      </sheetData>
      <sheetData sheetId="13">
        <row r="12">
          <cell r="G12">
            <v>0</v>
          </cell>
        </row>
        <row r="13">
          <cell r="G13">
            <v>862.81692300000009</v>
          </cell>
        </row>
        <row r="14">
          <cell r="G14">
            <v>986.81333224380592</v>
          </cell>
        </row>
        <row r="15">
          <cell r="G15">
            <v>189.81972306000003</v>
          </cell>
        </row>
        <row r="16">
          <cell r="G16">
            <v>770.17516000000012</v>
          </cell>
        </row>
        <row r="17">
          <cell r="G17">
            <v>26.818449183805797</v>
          </cell>
        </row>
        <row r="19">
          <cell r="G19">
            <v>55.128445711204243</v>
          </cell>
        </row>
        <row r="20">
          <cell r="G20">
            <v>11.731204344316684</v>
          </cell>
        </row>
        <row r="21">
          <cell r="G21">
            <v>68.55898496801494</v>
          </cell>
        </row>
        <row r="23">
          <cell r="G23">
            <v>75.152827993853577</v>
          </cell>
        </row>
        <row r="24">
          <cell r="G24">
            <v>16.533622158647788</v>
          </cell>
        </row>
        <row r="25">
          <cell r="G25">
            <v>8.3329359145048016</v>
          </cell>
        </row>
        <row r="35">
          <cell r="G35">
            <v>17.392520744057236</v>
          </cell>
        </row>
        <row r="36">
          <cell r="G36">
            <v>0</v>
          </cell>
        </row>
        <row r="37">
          <cell r="G37">
            <v>0</v>
          </cell>
        </row>
        <row r="39">
          <cell r="G39">
            <v>79.232594500705218</v>
          </cell>
        </row>
      </sheetData>
      <sheetData sheetId="14">
        <row r="10">
          <cell r="E10">
            <v>1382.17</v>
          </cell>
          <cell r="F10">
            <v>0</v>
          </cell>
          <cell r="G10">
            <v>2409.4899999999998</v>
          </cell>
          <cell r="H10">
            <v>2409.4899999999998</v>
          </cell>
        </row>
        <row r="14">
          <cell r="E14">
            <v>898.13</v>
          </cell>
          <cell r="F14">
            <v>0</v>
          </cell>
          <cell r="G14">
            <v>933.38</v>
          </cell>
          <cell r="H14">
            <v>933.38</v>
          </cell>
        </row>
        <row r="18">
          <cell r="E18">
            <v>22.9</v>
          </cell>
          <cell r="F18">
            <v>0</v>
          </cell>
          <cell r="G18">
            <v>22.9</v>
          </cell>
          <cell r="H18">
            <v>22.9</v>
          </cell>
        </row>
      </sheetData>
      <sheetData sheetId="15">
        <row r="10">
          <cell r="E10">
            <v>1382.1664324395247</v>
          </cell>
          <cell r="F10">
            <v>2409.4873346944823</v>
          </cell>
          <cell r="G10">
            <v>2409.487334694481</v>
          </cell>
          <cell r="H10">
            <v>2409.4873346944823</v>
          </cell>
        </row>
        <row r="14">
          <cell r="E14">
            <v>690.74</v>
          </cell>
          <cell r="F14">
            <v>809.74</v>
          </cell>
          <cell r="G14">
            <v>809.74</v>
          </cell>
          <cell r="H14">
            <v>809.74</v>
          </cell>
        </row>
        <row r="18">
          <cell r="E18">
            <v>22.904451316164593</v>
          </cell>
          <cell r="F18">
            <v>22.904451316164593</v>
          </cell>
          <cell r="G18">
            <v>22.904451316164593</v>
          </cell>
          <cell r="H18">
            <v>22.904451316164593</v>
          </cell>
        </row>
      </sheetData>
      <sheetData sheetId="16" refreshError="1"/>
      <sheetData sheetId="17" refreshError="1"/>
      <sheetData sheetId="18" refreshError="1"/>
      <sheetData sheetId="19">
        <row r="11">
          <cell r="F11">
            <v>122131.02074554515</v>
          </cell>
        </row>
        <row r="12">
          <cell r="F12">
            <v>115393.05963045766</v>
          </cell>
        </row>
        <row r="17">
          <cell r="F17">
            <v>6476.6955569941729</v>
          </cell>
        </row>
        <row r="18">
          <cell r="F18">
            <v>58.691508990821987</v>
          </cell>
        </row>
        <row r="31">
          <cell r="F31">
            <v>12688.963170463012</v>
          </cell>
        </row>
        <row r="35">
          <cell r="F35">
            <v>5978.3162475018607</v>
          </cell>
        </row>
        <row r="36">
          <cell r="F36">
            <v>2791.5718975018626</v>
          </cell>
        </row>
        <row r="37">
          <cell r="F37">
            <v>2100.1954699999987</v>
          </cell>
        </row>
        <row r="38">
          <cell r="F38">
            <v>0</v>
          </cell>
        </row>
      </sheetData>
      <sheetData sheetId="20" refreshError="1"/>
      <sheetData sheetId="21" refreshError="1"/>
      <sheetData sheetId="22" refreshError="1"/>
      <sheetData sheetId="23">
        <row r="33">
          <cell r="AO33">
            <v>31.672057940406734</v>
          </cell>
        </row>
      </sheetData>
      <sheetData sheetId="24" refreshError="1"/>
      <sheetData sheetId="25" refreshError="1"/>
      <sheetData sheetId="26" refreshError="1"/>
      <sheetData sheetId="27" refreshError="1"/>
      <sheetData sheetId="28" refreshError="1"/>
      <sheetData sheetId="29">
        <row r="8">
          <cell r="G8">
            <v>7475.5152809126103</v>
          </cell>
        </row>
        <row r="10">
          <cell r="G10">
            <v>5616.9722307181291</v>
          </cell>
        </row>
        <row r="13">
          <cell r="G13">
            <v>1235.7338907579883</v>
          </cell>
        </row>
        <row r="14">
          <cell r="G14">
            <v>32.733756747939964</v>
          </cell>
        </row>
        <row r="15">
          <cell r="G15">
            <v>318.37848374443422</v>
          </cell>
        </row>
        <row r="44">
          <cell r="G44">
            <v>65.751164418287118</v>
          </cell>
          <cell r="I44">
            <v>4.7250179283765696</v>
          </cell>
        </row>
        <row r="46">
          <cell r="G46">
            <v>0</v>
          </cell>
        </row>
        <row r="47">
          <cell r="G47">
            <v>205.94575452583092</v>
          </cell>
        </row>
      </sheetData>
      <sheetData sheetId="30" refreshError="1"/>
      <sheetData sheetId="31" refreshError="1"/>
      <sheetData sheetId="32" refreshError="1"/>
      <sheetData sheetId="33">
        <row r="36">
          <cell r="K36">
            <v>0</v>
          </cell>
        </row>
        <row r="37">
          <cell r="K37">
            <v>0</v>
          </cell>
        </row>
      </sheetData>
      <sheetData sheetId="34" refreshError="1"/>
      <sheetData sheetId="35" refreshError="1"/>
      <sheetData sheetId="36">
        <row r="14">
          <cell r="E14">
            <v>95.248646933674181</v>
          </cell>
          <cell r="H14">
            <v>79.159593187605509</v>
          </cell>
          <cell r="I14">
            <v>79.159593187605509</v>
          </cell>
          <cell r="K14">
            <v>1.2822760533333331E-2</v>
          </cell>
          <cell r="L14">
            <v>1.2822760533333331E-2</v>
          </cell>
          <cell r="N14">
            <v>12.082920399100001</v>
          </cell>
          <cell r="O14">
            <v>12.082920399100001</v>
          </cell>
          <cell r="Q14">
            <v>3.9933105864353333</v>
          </cell>
          <cell r="R14">
            <v>3.9933105864353333</v>
          </cell>
        </row>
        <row r="15">
          <cell r="I15">
            <v>13.186215797140648</v>
          </cell>
          <cell r="L15">
            <v>0</v>
          </cell>
          <cell r="O15">
            <v>1.9414567371333333</v>
          </cell>
          <cell r="R15">
            <v>0.69648051264666666</v>
          </cell>
        </row>
        <row r="16">
          <cell r="I16">
            <v>65.97337739046489</v>
          </cell>
          <cell r="L16">
            <v>1.2822760533333331E-2</v>
          </cell>
          <cell r="O16">
            <v>10.141463661966666</v>
          </cell>
          <cell r="R16">
            <v>3.2968300737886667</v>
          </cell>
        </row>
        <row r="17">
          <cell r="J17">
            <v>59.462181647000001</v>
          </cell>
          <cell r="M17">
            <v>9.6319999999999999E-3</v>
          </cell>
          <cell r="P17">
            <v>9.0762584999999998</v>
          </cell>
          <cell r="S17">
            <v>2.99963237</v>
          </cell>
        </row>
        <row r="18">
          <cell r="J18">
            <v>9.9051718670000017</v>
          </cell>
          <cell r="M18">
            <v>0</v>
          </cell>
          <cell r="P18">
            <v>1.458353</v>
          </cell>
          <cell r="S18">
            <v>0.52317130000000001</v>
          </cell>
        </row>
        <row r="19">
          <cell r="J19">
            <v>49.557009780062103</v>
          </cell>
          <cell r="M19">
            <v>9.6319999999999999E-3</v>
          </cell>
          <cell r="P19">
            <v>7.6179055</v>
          </cell>
          <cell r="S19">
            <v>2.4764610699999996</v>
          </cell>
        </row>
        <row r="30">
          <cell r="E30">
            <v>104.82629086035929</v>
          </cell>
          <cell r="H30">
            <v>87.135780319620878</v>
          </cell>
          <cell r="I30">
            <v>87.135780319620878</v>
          </cell>
          <cell r="K30">
            <v>1.409582733780069E-2</v>
          </cell>
          <cell r="L30">
            <v>1.409582733780069E-2</v>
          </cell>
          <cell r="N30">
            <v>13.279880684455733</v>
          </cell>
          <cell r="O30">
            <v>13.279880684455733</v>
          </cell>
          <cell r="Q30">
            <v>4.3965340289448882</v>
          </cell>
          <cell r="R30">
            <v>4.3965340289448882</v>
          </cell>
        </row>
        <row r="38">
          <cell r="I38">
            <v>77970.533742010972</v>
          </cell>
          <cell r="L38">
            <v>26.45276999774434</v>
          </cell>
          <cell r="O38">
            <v>24921.533225747164</v>
          </cell>
          <cell r="R38">
            <v>8250.7043160959474</v>
          </cell>
        </row>
        <row r="39">
          <cell r="I39">
            <v>72586.846914790396</v>
          </cell>
          <cell r="L39">
            <v>25.581858878581446</v>
          </cell>
          <cell r="O39">
            <v>24101.035395283983</v>
          </cell>
          <cell r="R39">
            <v>7979.0643279046917</v>
          </cell>
        </row>
        <row r="40">
          <cell r="I40">
            <v>71021.200471247954</v>
          </cell>
          <cell r="L40">
            <v>25.32858655050606</v>
          </cell>
          <cell r="O40">
            <v>23862.423909990332</v>
          </cell>
          <cell r="R40">
            <v>7900.0678715571157</v>
          </cell>
        </row>
        <row r="41">
          <cell r="I41">
            <v>1565.6464435424407</v>
          </cell>
          <cell r="L41">
            <v>0.25327232807538808</v>
          </cell>
          <cell r="O41">
            <v>238.61148529365153</v>
          </cell>
          <cell r="R41">
            <v>78.996456347575773</v>
          </cell>
        </row>
        <row r="43">
          <cell r="I43">
            <v>5383.6868272205738</v>
          </cell>
          <cell r="L43">
            <v>0.87091111916289554</v>
          </cell>
          <cell r="O43">
            <v>820.49783046318089</v>
          </cell>
          <cell r="R43">
            <v>271.63998819125487</v>
          </cell>
        </row>
        <row r="67">
          <cell r="E67">
            <v>0</v>
          </cell>
        </row>
        <row r="69">
          <cell r="E69">
            <v>0</v>
          </cell>
        </row>
        <row r="71">
          <cell r="E71">
            <v>1299.9285409399163</v>
          </cell>
        </row>
        <row r="72">
          <cell r="E72">
            <v>0</v>
          </cell>
        </row>
        <row r="73">
          <cell r="E73">
            <v>0</v>
          </cell>
        </row>
        <row r="74">
          <cell r="E74">
            <v>0</v>
          </cell>
        </row>
        <row r="75">
          <cell r="E75">
            <v>5921.8966865040638</v>
          </cell>
        </row>
        <row r="86">
          <cell r="J86">
            <v>6503.395182994981</v>
          </cell>
          <cell r="L86">
            <v>0</v>
          </cell>
          <cell r="M86">
            <v>0</v>
          </cell>
          <cell r="P86">
            <v>1165.2570408839454</v>
          </cell>
          <cell r="S86">
            <v>418.02570496540062</v>
          </cell>
        </row>
        <row r="87">
          <cell r="I87">
            <v>3666.9922872351117</v>
          </cell>
          <cell r="J87">
            <v>1497.7711155984946</v>
          </cell>
          <cell r="L87">
            <v>0</v>
          </cell>
          <cell r="M87">
            <v>0</v>
          </cell>
          <cell r="O87">
            <v>539.90523062821092</v>
          </cell>
          <cell r="P87">
            <v>428.27165854238456</v>
          </cell>
          <cell r="R87">
            <v>193.68624838057787</v>
          </cell>
          <cell r="S87">
            <v>153.63868717160756</v>
          </cell>
        </row>
        <row r="88">
          <cell r="I88">
            <v>3666.9922872351117</v>
          </cell>
          <cell r="J88">
            <v>0</v>
          </cell>
          <cell r="L88">
            <v>0</v>
          </cell>
          <cell r="M88">
            <v>0</v>
          </cell>
          <cell r="O88">
            <v>539.90523062821092</v>
          </cell>
          <cell r="P88">
            <v>0</v>
          </cell>
          <cell r="R88">
            <v>193.68624838057787</v>
          </cell>
          <cell r="S88">
            <v>0</v>
          </cell>
        </row>
        <row r="89">
          <cell r="J89">
            <v>0</v>
          </cell>
          <cell r="M89">
            <v>0</v>
          </cell>
          <cell r="P89">
            <v>0</v>
          </cell>
          <cell r="S89">
            <v>0</v>
          </cell>
        </row>
        <row r="90">
          <cell r="J90">
            <v>120.22467119730182</v>
          </cell>
          <cell r="M90">
            <v>0</v>
          </cell>
          <cell r="P90">
            <v>17.7008548936669</v>
          </cell>
          <cell r="S90">
            <v>6.3500258619353991</v>
          </cell>
        </row>
        <row r="91">
          <cell r="J91">
            <v>1377.5464444011927</v>
          </cell>
          <cell r="M91">
            <v>0</v>
          </cell>
          <cell r="P91">
            <v>410.57080364871763</v>
          </cell>
          <cell r="S91">
            <v>147.28866130967216</v>
          </cell>
        </row>
        <row r="92">
          <cell r="J92">
            <v>1285.9783716036056</v>
          </cell>
          <cell r="M92">
            <v>0</v>
          </cell>
          <cell r="P92">
            <v>397.08910182045599</v>
          </cell>
          <cell r="S92">
            <v>142.45221946623369</v>
          </cell>
        </row>
        <row r="93">
          <cell r="J93">
            <v>2253.4712106880552</v>
          </cell>
          <cell r="M93">
            <v>0</v>
          </cell>
          <cell r="P93">
            <v>331.78187563502644</v>
          </cell>
          <cell r="S93">
            <v>119.02382701061754</v>
          </cell>
        </row>
        <row r="94">
          <cell r="J94">
            <v>2218.7293767636575</v>
          </cell>
          <cell r="M94">
            <v>0</v>
          </cell>
          <cell r="P94">
            <v>326.66678440698377</v>
          </cell>
          <cell r="S94">
            <v>117.18883306375164</v>
          </cell>
        </row>
        <row r="95">
          <cell r="J95">
            <v>495.76366635137208</v>
          </cell>
          <cell r="M95">
            <v>0</v>
          </cell>
          <cell r="P95">
            <v>72.992012639705806</v>
          </cell>
          <cell r="S95">
            <v>26.185241942335853</v>
          </cell>
        </row>
        <row r="96">
          <cell r="J96">
            <v>914.55865434029567</v>
          </cell>
          <cell r="M96">
            <v>0</v>
          </cell>
          <cell r="P96">
            <v>134.65181373345402</v>
          </cell>
          <cell r="S96">
            <v>48.305152756766702</v>
          </cell>
        </row>
        <row r="97">
          <cell r="J97">
            <v>808.40705607199004</v>
          </cell>
          <cell r="M97">
            <v>0</v>
          </cell>
          <cell r="P97">
            <v>119.02295803382395</v>
          </cell>
          <cell r="S97">
            <v>42.698438364649107</v>
          </cell>
        </row>
        <row r="98">
          <cell r="J98">
            <v>533.42347994477427</v>
          </cell>
          <cell r="M98">
            <v>0</v>
          </cell>
          <cell r="P98">
            <v>78.536722299550718</v>
          </cell>
          <cell r="S98">
            <v>28.174357719423856</v>
          </cell>
        </row>
        <row r="99">
          <cell r="J99">
            <v>248.90239062885473</v>
          </cell>
          <cell r="M99">
            <v>0</v>
          </cell>
          <cell r="P99">
            <v>36.646264492400064</v>
          </cell>
          <cell r="S99">
            <v>13.14652476775704</v>
          </cell>
        </row>
        <row r="100">
          <cell r="J100">
            <v>52.965846734593995</v>
          </cell>
          <cell r="M100">
            <v>0</v>
          </cell>
          <cell r="P100">
            <v>7.7982393965598149</v>
          </cell>
          <cell r="S100">
            <v>2.7975497309700832</v>
          </cell>
        </row>
        <row r="101">
          <cell r="J101">
            <v>231.55524258132559</v>
          </cell>
          <cell r="M101">
            <v>0</v>
          </cell>
          <cell r="P101">
            <v>34.092218410590839</v>
          </cell>
          <cell r="S101">
            <v>12.230283220696734</v>
          </cell>
        </row>
        <row r="102">
          <cell r="J102">
            <v>447.65351554298184</v>
          </cell>
          <cell r="M102">
            <v>0</v>
          </cell>
          <cell r="P102">
            <v>65.908684485086084</v>
          </cell>
          <cell r="S102">
            <v>23.644160325622337</v>
          </cell>
        </row>
        <row r="103">
          <cell r="J103">
            <v>336.3590697498127</v>
          </cell>
          <cell r="M103">
            <v>0</v>
          </cell>
          <cell r="P103">
            <v>49.522639791955108</v>
          </cell>
          <cell r="S103">
            <v>17.765811048071956</v>
          </cell>
        </row>
        <row r="104">
          <cell r="J104">
            <v>73.998995344958786</v>
          </cell>
          <cell r="M104">
            <v>0</v>
          </cell>
          <cell r="P104">
            <v>10.894980754230124</v>
          </cell>
          <cell r="S104">
            <v>3.9084784305758307</v>
          </cell>
        </row>
        <row r="105">
          <cell r="J105">
            <v>37.295450448210332</v>
          </cell>
          <cell r="M105">
            <v>0</v>
          </cell>
          <cell r="P105">
            <v>5.4910639389008464</v>
          </cell>
          <cell r="S105">
            <v>1.9698708469745503</v>
          </cell>
        </row>
        <row r="106">
          <cell r="J106">
            <v>0</v>
          </cell>
          <cell r="M106">
            <v>0</v>
          </cell>
          <cell r="P106">
            <v>0</v>
          </cell>
          <cell r="S106">
            <v>0</v>
          </cell>
        </row>
        <row r="107">
          <cell r="J107">
            <v>0</v>
          </cell>
          <cell r="M107">
            <v>0</v>
          </cell>
          <cell r="P107">
            <v>0</v>
          </cell>
          <cell r="S107">
            <v>0</v>
          </cell>
        </row>
        <row r="108">
          <cell r="J108">
            <v>0</v>
          </cell>
          <cell r="M108">
            <v>0</v>
          </cell>
          <cell r="P108">
            <v>0</v>
          </cell>
          <cell r="S108">
            <v>0</v>
          </cell>
        </row>
        <row r="109">
          <cell r="J109">
            <v>0</v>
          </cell>
          <cell r="M109">
            <v>0</v>
          </cell>
          <cell r="P109">
            <v>0</v>
          </cell>
          <cell r="S109">
            <v>0</v>
          </cell>
        </row>
        <row r="110">
          <cell r="J110">
            <v>0</v>
          </cell>
          <cell r="M110">
            <v>0</v>
          </cell>
          <cell r="P110">
            <v>0</v>
          </cell>
          <cell r="S110">
            <v>0</v>
          </cell>
        </row>
        <row r="111">
          <cell r="J111">
            <v>0</v>
          </cell>
          <cell r="M111">
            <v>0</v>
          </cell>
          <cell r="P111">
            <v>0</v>
          </cell>
          <cell r="S111">
            <v>0</v>
          </cell>
        </row>
        <row r="112">
          <cell r="J112">
            <v>6951.048698537963</v>
          </cell>
          <cell r="M112">
            <v>0</v>
          </cell>
          <cell r="P112">
            <v>1231.1657253690314</v>
          </cell>
          <cell r="S112">
            <v>441.66986529102297</v>
          </cell>
        </row>
        <row r="113">
          <cell r="I113">
            <v>0</v>
          </cell>
          <cell r="J113">
            <v>0</v>
          </cell>
          <cell r="M113">
            <v>0</v>
          </cell>
          <cell r="O113">
            <v>0</v>
          </cell>
          <cell r="P113">
            <v>0</v>
          </cell>
          <cell r="R113">
            <v>0</v>
          </cell>
          <cell r="S113">
            <v>0</v>
          </cell>
        </row>
        <row r="114">
          <cell r="J114">
            <v>492.05555787728883</v>
          </cell>
          <cell r="M114">
            <v>0</v>
          </cell>
          <cell r="P114">
            <v>82.074019912067328</v>
          </cell>
          <cell r="S114">
            <v>29.443332096976619</v>
          </cell>
        </row>
        <row r="115">
          <cell r="J115">
            <v>88.570000417911956</v>
          </cell>
          <cell r="M115">
            <v>0</v>
          </cell>
          <cell r="P115">
            <v>14.773323584172118</v>
          </cell>
          <cell r="S115">
            <v>5.2997997774557888</v>
          </cell>
        </row>
        <row r="116">
          <cell r="J116">
            <v>0</v>
          </cell>
          <cell r="M116">
            <v>0</v>
          </cell>
          <cell r="P116">
            <v>0</v>
          </cell>
          <cell r="S116">
            <v>0</v>
          </cell>
        </row>
        <row r="117">
          <cell r="J117">
            <v>0</v>
          </cell>
          <cell r="M117">
            <v>0</v>
          </cell>
          <cell r="P117">
            <v>0</v>
          </cell>
          <cell r="S117">
            <v>0</v>
          </cell>
        </row>
        <row r="118">
          <cell r="J118">
            <v>0</v>
          </cell>
          <cell r="M118">
            <v>0</v>
          </cell>
          <cell r="P118">
            <v>0</v>
          </cell>
          <cell r="S118">
            <v>0</v>
          </cell>
        </row>
        <row r="119">
          <cell r="J119">
            <v>403.48555745937688</v>
          </cell>
          <cell r="M119">
            <v>0</v>
          </cell>
          <cell r="P119">
            <v>67.30069632789521</v>
          </cell>
          <cell r="S119">
            <v>24.14353231952083</v>
          </cell>
        </row>
        <row r="120">
          <cell r="E120">
            <v>13628.040965328251</v>
          </cell>
          <cell r="I120">
            <v>3666.9922872351117</v>
          </cell>
          <cell r="J120">
            <v>7443.1042564152522</v>
          </cell>
          <cell r="M120">
            <v>0</v>
          </cell>
          <cell r="O120">
            <v>539.90523062821092</v>
          </cell>
          <cell r="P120">
            <v>1313.2397452810987</v>
          </cell>
          <cell r="R120">
            <v>193.68624838057787</v>
          </cell>
          <cell r="S120">
            <v>471.11319738799961</v>
          </cell>
        </row>
        <row r="130">
          <cell r="J130">
            <v>1649.7431816726817</v>
          </cell>
          <cell r="M130">
            <v>0.26723416271883405</v>
          </cell>
          <cell r="P130">
            <v>251.81544236578077</v>
          </cell>
          <cell r="S130">
            <v>83.223032066160897</v>
          </cell>
        </row>
        <row r="131">
          <cell r="J131">
            <v>0</v>
          </cell>
          <cell r="M131">
            <v>0</v>
          </cell>
          <cell r="P131">
            <v>0</v>
          </cell>
          <cell r="S131">
            <v>0</v>
          </cell>
        </row>
        <row r="132">
          <cell r="J132">
            <v>717.07369160028566</v>
          </cell>
          <cell r="M132">
            <v>0.11615540510263832</v>
          </cell>
          <cell r="P132">
            <v>109.45353850537421</v>
          </cell>
          <cell r="S132">
            <v>36.173537489237653</v>
          </cell>
        </row>
        <row r="133">
          <cell r="J133">
            <v>820.12517396166675</v>
          </cell>
          <cell r="M133">
            <v>0.13284823154478587</v>
          </cell>
          <cell r="P133">
            <v>125.18323201498451</v>
          </cell>
          <cell r="S133">
            <v>41.372078035609924</v>
          </cell>
        </row>
        <row r="134">
          <cell r="J134">
            <v>157.75621215206283</v>
          </cell>
          <cell r="M134">
            <v>2.5554189122580433E-2</v>
          </cell>
          <cell r="P134">
            <v>24.079778471182326</v>
          </cell>
          <cell r="S134">
            <v>7.9581782476322855</v>
          </cell>
        </row>
        <row r="135">
          <cell r="J135">
            <v>640.08056684817791</v>
          </cell>
          <cell r="M135">
            <v>0.10368364982775063</v>
          </cell>
          <cell r="P135">
            <v>97.701371268702786</v>
          </cell>
          <cell r="S135">
            <v>32.289538233291708</v>
          </cell>
        </row>
        <row r="136">
          <cell r="J136">
            <v>22.288394961426</v>
          </cell>
          <cell r="M136">
            <v>3.6103925944548057E-3</v>
          </cell>
          <cell r="P136">
            <v>3.402082275099406</v>
          </cell>
          <cell r="S136">
            <v>1.124361554685934</v>
          </cell>
        </row>
        <row r="137">
          <cell r="J137">
            <v>112.54431611072906</v>
          </cell>
          <cell r="M137">
            <v>1.8230526071409861E-2</v>
          </cell>
          <cell r="P137">
            <v>17.178671845422066</v>
          </cell>
          <cell r="S137">
            <v>5.6774165413133248</v>
          </cell>
        </row>
        <row r="138">
          <cell r="J138">
            <v>45.816391663795812</v>
          </cell>
          <cell r="M138">
            <v>7.4215824627071342E-3</v>
          </cell>
          <cell r="P138">
            <v>6.993376340385856</v>
          </cell>
          <cell r="S138">
            <v>2.3112561245598671</v>
          </cell>
        </row>
        <row r="139">
          <cell r="J139">
            <v>9.7496210167593933</v>
          </cell>
          <cell r="M139">
            <v>1.5792953946916672E-3</v>
          </cell>
          <cell r="P139">
            <v>1.4881741331064262</v>
          </cell>
          <cell r="S139">
            <v>0.49182989905617225</v>
          </cell>
        </row>
        <row r="140">
          <cell r="J140">
            <v>56.97830343017386</v>
          </cell>
          <cell r="M140">
            <v>9.2296482140110572E-3</v>
          </cell>
          <cell r="P140">
            <v>8.697121371929784</v>
          </cell>
          <cell r="S140">
            <v>2.8743305176972855</v>
          </cell>
        </row>
        <row r="141">
          <cell r="J141">
            <v>83.124552250654304</v>
          </cell>
          <cell r="M141">
            <v>1.346495646647195E-2</v>
          </cell>
          <cell r="P141">
            <v>12.688063287058347</v>
          </cell>
          <cell r="S141">
            <v>4.1933055728270432</v>
          </cell>
        </row>
        <row r="142">
          <cell r="J142">
            <v>62.458343557262218</v>
          </cell>
          <cell r="M142">
            <v>1.0117334219503898E-2</v>
          </cell>
          <cell r="P142">
            <v>9.5335901896919761</v>
          </cell>
          <cell r="S142">
            <v>3.150776912679877</v>
          </cell>
        </row>
        <row r="143">
          <cell r="J143">
            <v>13.74083558259769</v>
          </cell>
          <cell r="M143">
            <v>2.2258135282908573E-3</v>
          </cell>
          <cell r="P143">
            <v>2.0973898417322347</v>
          </cell>
          <cell r="S143">
            <v>0.69317092078957299</v>
          </cell>
        </row>
        <row r="144">
          <cell r="J144">
            <v>6.9253731107943963</v>
          </cell>
          <cell r="M144">
            <v>1.1218087186771941E-3</v>
          </cell>
          <cell r="P144">
            <v>1.0570832556341352</v>
          </cell>
          <cell r="S144">
            <v>0.34935773935759284</v>
          </cell>
        </row>
        <row r="145">
          <cell r="J145">
            <v>0</v>
          </cell>
          <cell r="M145">
            <v>0</v>
          </cell>
          <cell r="P145">
            <v>0</v>
          </cell>
          <cell r="S145">
            <v>0</v>
          </cell>
        </row>
        <row r="146">
          <cell r="J146">
            <v>0</v>
          </cell>
          <cell r="M146">
            <v>0</v>
          </cell>
          <cell r="P146">
            <v>0</v>
          </cell>
          <cell r="S146">
            <v>0</v>
          </cell>
        </row>
        <row r="147">
          <cell r="J147">
            <v>0</v>
          </cell>
          <cell r="M147">
            <v>0</v>
          </cell>
          <cell r="P147">
            <v>0</v>
          </cell>
          <cell r="S147">
            <v>0</v>
          </cell>
        </row>
        <row r="148">
          <cell r="J148">
            <v>0</v>
          </cell>
          <cell r="M148">
            <v>0</v>
          </cell>
          <cell r="P148">
            <v>0</v>
          </cell>
          <cell r="S148">
            <v>0</v>
          </cell>
        </row>
        <row r="149">
          <cell r="J149">
            <v>0</v>
          </cell>
          <cell r="M149">
            <v>0</v>
          </cell>
          <cell r="P149">
            <v>0</v>
          </cell>
          <cell r="S149">
            <v>0</v>
          </cell>
        </row>
        <row r="150">
          <cell r="J150">
            <v>0</v>
          </cell>
          <cell r="M150">
            <v>0</v>
          </cell>
          <cell r="P150">
            <v>0</v>
          </cell>
          <cell r="S150">
            <v>0</v>
          </cell>
        </row>
        <row r="151">
          <cell r="J151">
            <v>1732.8677339233354</v>
          </cell>
          <cell r="M151">
            <v>0.28069911918530599</v>
          </cell>
          <cell r="P151">
            <v>264.50350565283918</v>
          </cell>
          <cell r="S151">
            <v>87.416337638987955</v>
          </cell>
        </row>
        <row r="152">
          <cell r="J152">
            <v>0</v>
          </cell>
          <cell r="M152">
            <v>0</v>
          </cell>
          <cell r="P152">
            <v>0</v>
          </cell>
          <cell r="S152">
            <v>0</v>
          </cell>
        </row>
        <row r="153">
          <cell r="J153">
            <v>80.30362669400823</v>
          </cell>
          <cell r="M153">
            <v>1.3008007962245886E-2</v>
          </cell>
          <cell r="P153">
            <v>12.257479530253523</v>
          </cell>
          <cell r="S153">
            <v>4.0510010125384657</v>
          </cell>
        </row>
        <row r="154">
          <cell r="J154">
            <v>14.45465280492148</v>
          </cell>
          <cell r="M154">
            <v>2.3414414332042586E-3</v>
          </cell>
          <cell r="P154">
            <v>2.206346315445634</v>
          </cell>
          <cell r="S154">
            <v>0.72918018225692327</v>
          </cell>
        </row>
        <row r="155">
          <cell r="J155">
            <v>0</v>
          </cell>
          <cell r="M155">
            <v>0</v>
          </cell>
          <cell r="P155">
            <v>0</v>
          </cell>
          <cell r="S155">
            <v>0</v>
          </cell>
        </row>
        <row r="156">
          <cell r="J156">
            <v>0</v>
          </cell>
          <cell r="M156">
            <v>0</v>
          </cell>
          <cell r="P156">
            <v>0</v>
          </cell>
          <cell r="S156">
            <v>0</v>
          </cell>
        </row>
        <row r="157">
          <cell r="J157">
            <v>0</v>
          </cell>
          <cell r="M157">
            <v>0</v>
          </cell>
          <cell r="P157">
            <v>0</v>
          </cell>
          <cell r="S157">
            <v>0</v>
          </cell>
        </row>
        <row r="158">
          <cell r="J158">
            <v>65.84897388908675</v>
          </cell>
          <cell r="M158">
            <v>1.0666566529041627E-2</v>
          </cell>
          <cell r="P158">
            <v>10.051133214807889</v>
          </cell>
          <cell r="S158">
            <v>3.3218208302815424</v>
          </cell>
        </row>
        <row r="159">
          <cell r="J159">
            <v>1813.1713606173437</v>
          </cell>
          <cell r="M159">
            <v>0.29370712714755187</v>
          </cell>
          <cell r="P159">
            <v>276.76098518309271</v>
          </cell>
          <cell r="S159">
            <v>91.467338651526418</v>
          </cell>
        </row>
        <row r="214">
          <cell r="I214">
            <v>1172.90885</v>
          </cell>
          <cell r="L214">
            <v>0</v>
          </cell>
          <cell r="O214">
            <v>2154.7309999999998</v>
          </cell>
          <cell r="R214">
            <v>2154.7309999999998</v>
          </cell>
        </row>
        <row r="223">
          <cell r="H223">
            <v>1172.90885</v>
          </cell>
          <cell r="N223">
            <v>2154.7309999999998</v>
          </cell>
          <cell r="Q223">
            <v>2154.7309999999998</v>
          </cell>
        </row>
        <row r="224">
          <cell r="H224">
            <v>124664.05</v>
          </cell>
          <cell r="J224">
            <v>124664.05</v>
          </cell>
          <cell r="M224">
            <v>0</v>
          </cell>
          <cell r="N224">
            <v>142630.07</v>
          </cell>
          <cell r="P224">
            <v>142630.07</v>
          </cell>
          <cell r="Q224">
            <v>142630.07</v>
          </cell>
          <cell r="S224">
            <v>142630.07</v>
          </cell>
        </row>
        <row r="226">
          <cell r="H226">
            <v>1407.49062</v>
          </cell>
          <cell r="N226">
            <v>2585.6771999999996</v>
          </cell>
          <cell r="Q226">
            <v>2585.6771999999996</v>
          </cell>
        </row>
        <row r="227">
          <cell r="H227">
            <v>149596.85999999999</v>
          </cell>
          <cell r="N227">
            <v>171156.084</v>
          </cell>
          <cell r="Q227">
            <v>171156.084</v>
          </cell>
        </row>
      </sheetData>
      <sheetData sheetId="37">
        <row r="14">
          <cell r="I14">
            <v>79.159593187605509</v>
          </cell>
          <cell r="L14">
            <v>1.2822760533333331E-2</v>
          </cell>
          <cell r="O14">
            <v>12.082920399100001</v>
          </cell>
          <cell r="R14">
            <v>3.9933105864353333</v>
          </cell>
        </row>
        <row r="15">
          <cell r="I15">
            <v>13.186215797140648</v>
          </cell>
          <cell r="L15">
            <v>0</v>
          </cell>
          <cell r="O15">
            <v>1.9414567371333333</v>
          </cell>
          <cell r="R15">
            <v>0.69648051264666666</v>
          </cell>
        </row>
        <row r="16">
          <cell r="I16">
            <v>65.97337739046489</v>
          </cell>
          <cell r="L16">
            <v>1.2822760533333331E-2</v>
          </cell>
          <cell r="O16">
            <v>10.141463661966666</v>
          </cell>
          <cell r="R16">
            <v>3.2968300737886667</v>
          </cell>
        </row>
        <row r="17">
          <cell r="J17">
            <v>59.462181647000001</v>
          </cell>
          <cell r="M17">
            <v>9.6319999999999999E-3</v>
          </cell>
          <cell r="P17">
            <v>9.0762584999999998</v>
          </cell>
          <cell r="S17">
            <v>2.99963237</v>
          </cell>
        </row>
        <row r="18">
          <cell r="J18">
            <v>9.9051718670000017</v>
          </cell>
          <cell r="M18">
            <v>0</v>
          </cell>
          <cell r="P18">
            <v>1.458353</v>
          </cell>
          <cell r="S18">
            <v>0.52317130000000001</v>
          </cell>
        </row>
        <row r="19">
          <cell r="J19">
            <v>49.557009780062103</v>
          </cell>
          <cell r="M19">
            <v>9.6319999999999999E-3</v>
          </cell>
          <cell r="P19">
            <v>7.6179055</v>
          </cell>
          <cell r="S19">
            <v>2.4764610699999996</v>
          </cell>
        </row>
        <row r="30">
          <cell r="E30">
            <v>104.82629086035929</v>
          </cell>
          <cell r="I30">
            <v>87.135780319620878</v>
          </cell>
          <cell r="L30">
            <v>1.409582733780069E-2</v>
          </cell>
          <cell r="O30">
            <v>13.279880684455733</v>
          </cell>
          <cell r="R30">
            <v>4.3965340289448882</v>
          </cell>
        </row>
        <row r="37">
          <cell r="J37">
            <v>30911.891306506495</v>
          </cell>
          <cell r="M37">
            <v>5.0072723337266067</v>
          </cell>
          <cell r="P37">
            <v>4718.365664534982</v>
          </cell>
          <cell r="S37">
            <v>1559.3829088093612</v>
          </cell>
        </row>
        <row r="38">
          <cell r="I38">
            <v>77970.533742010972</v>
          </cell>
          <cell r="J38">
            <v>9110.1783133249446</v>
          </cell>
          <cell r="L38">
            <v>26.45276999774434</v>
          </cell>
          <cell r="M38">
            <v>1.4757150693674699</v>
          </cell>
          <cell r="O38">
            <v>24921.533225747164</v>
          </cell>
          <cell r="P38">
            <v>1390.5701247845293</v>
          </cell>
          <cell r="R38">
            <v>8250.7043160959474</v>
          </cell>
          <cell r="S38">
            <v>459.57253851447854</v>
          </cell>
        </row>
        <row r="39">
          <cell r="I39">
            <v>72586.846914790396</v>
          </cell>
          <cell r="J39">
            <v>8893.0445816653719</v>
          </cell>
          <cell r="L39">
            <v>25.581858878581446</v>
          </cell>
          <cell r="M39">
            <v>1.44054259426794</v>
          </cell>
          <cell r="O39">
            <v>24101.035395283983</v>
          </cell>
          <cell r="P39">
            <v>1357.4270105727203</v>
          </cell>
          <cell r="R39">
            <v>7979.0643279046917</v>
          </cell>
          <cell r="S39">
            <v>448.618998767638</v>
          </cell>
        </row>
        <row r="40">
          <cell r="I40">
            <v>71021.200471247954</v>
          </cell>
          <cell r="L40">
            <v>25.32858655050606</v>
          </cell>
          <cell r="O40">
            <v>23862.423909990332</v>
          </cell>
          <cell r="R40">
            <v>7900.0678715571157</v>
          </cell>
        </row>
        <row r="41">
          <cell r="I41">
            <v>1565.6464435424407</v>
          </cell>
          <cell r="L41">
            <v>0.25327232807538808</v>
          </cell>
          <cell r="O41">
            <v>238.61148529365153</v>
          </cell>
          <cell r="R41">
            <v>78.996456347575773</v>
          </cell>
        </row>
        <row r="42">
          <cell r="J42">
            <v>8893.0445816653719</v>
          </cell>
          <cell r="M42">
            <v>1.44054259426794</v>
          </cell>
          <cell r="P42">
            <v>1357.4270105727203</v>
          </cell>
          <cell r="S42">
            <v>448.618998767638</v>
          </cell>
        </row>
        <row r="43">
          <cell r="I43">
            <v>5383.6868272205738</v>
          </cell>
          <cell r="L43">
            <v>0.87091111916289554</v>
          </cell>
          <cell r="O43">
            <v>820.49783046318089</v>
          </cell>
          <cell r="R43">
            <v>271.63998819125487</v>
          </cell>
        </row>
        <row r="47">
          <cell r="J47">
            <v>48.777597999949634</v>
          </cell>
          <cell r="M47">
            <v>7.901254392651904E-3</v>
          </cell>
          <cell r="P47">
            <v>7.4453724399884944</v>
          </cell>
          <cell r="S47">
            <v>2.46063729649121</v>
          </cell>
        </row>
        <row r="48">
          <cell r="J48">
            <v>168.3561336596232</v>
          </cell>
          <cell r="M48">
            <v>2.7271220706877829E-2</v>
          </cell>
          <cell r="P48">
            <v>25.697741771820585</v>
          </cell>
          <cell r="S48">
            <v>8.4929024503493569</v>
          </cell>
        </row>
        <row r="49">
          <cell r="J49">
            <v>10545.599443725307</v>
          </cell>
          <cell r="M49">
            <v>1.7082322079075745</v>
          </cell>
          <cell r="P49">
            <v>1609.6716255185725</v>
          </cell>
          <cell r="S49">
            <v>531.98386901122603</v>
          </cell>
        </row>
        <row r="50">
          <cell r="J50">
            <v>4968.4854189524076</v>
          </cell>
          <cell r="M50">
            <v>0.80482165688776186</v>
          </cell>
          <cell r="P50">
            <v>758.38552785627405</v>
          </cell>
          <cell r="S50">
            <v>250.64047903629188</v>
          </cell>
        </row>
        <row r="51">
          <cell r="J51">
            <v>2320.0318776195672</v>
          </cell>
          <cell r="M51">
            <v>0.37581108573966637</v>
          </cell>
          <cell r="P51">
            <v>354.12775761408591</v>
          </cell>
          <cell r="S51">
            <v>117.03645118246973</v>
          </cell>
        </row>
        <row r="52">
          <cell r="J52">
            <v>1745.4397087148482</v>
          </cell>
          <cell r="M52">
            <v>0.28273559443428298</v>
          </cell>
          <cell r="P52">
            <v>266.42248154450931</v>
          </cell>
          <cell r="S52">
            <v>88.050544146207116</v>
          </cell>
        </row>
        <row r="53">
          <cell r="J53">
            <v>903.01383261799174</v>
          </cell>
          <cell r="M53">
            <v>0.14627497671381245</v>
          </cell>
          <cell r="P53">
            <v>137.83528869767883</v>
          </cell>
          <cell r="S53">
            <v>45.553483707615037</v>
          </cell>
        </row>
        <row r="54">
          <cell r="J54">
            <v>6287.6281305038356</v>
          </cell>
          <cell r="M54">
            <v>1.0185033995638</v>
          </cell>
          <cell r="P54">
            <v>959.73838637560584</v>
          </cell>
          <cell r="S54">
            <v>317.1860222473648</v>
          </cell>
        </row>
        <row r="55">
          <cell r="J55">
            <v>3487.6538419506378</v>
          </cell>
          <cell r="M55">
            <v>0.56494869302072281</v>
          </cell>
          <cell r="P55">
            <v>532.35261390087476</v>
          </cell>
          <cell r="S55">
            <v>175.93837074067201</v>
          </cell>
        </row>
        <row r="56">
          <cell r="J56">
            <v>742.16458262759807</v>
          </cell>
          <cell r="M56">
            <v>0.12021976089439729</v>
          </cell>
          <cell r="P56">
            <v>113.28339147484851</v>
          </cell>
          <cell r="S56">
            <v>37.439273909104465</v>
          </cell>
        </row>
        <row r="57">
          <cell r="J57">
            <v>2057.8097059255997</v>
          </cell>
          <cell r="M57">
            <v>0.33333494564867988</v>
          </cell>
          <cell r="P57">
            <v>314.10238099988254</v>
          </cell>
          <cell r="S57">
            <v>103.80837759758832</v>
          </cell>
        </row>
        <row r="58">
          <cell r="J58">
            <v>6212.7841911826954</v>
          </cell>
          <cell r="M58">
            <v>1.0063797807598329</v>
          </cell>
          <cell r="P58">
            <v>948.31426903546196</v>
          </cell>
          <cell r="S58">
            <v>313.41044091369366</v>
          </cell>
        </row>
        <row r="59">
          <cell r="J59">
            <v>4668.1780407059196</v>
          </cell>
          <cell r="M59">
            <v>0.75617627276043586</v>
          </cell>
          <cell r="P59">
            <v>712.54685663831231</v>
          </cell>
          <cell r="S59">
            <v>235.49115710113708</v>
          </cell>
        </row>
        <row r="60">
          <cell r="J60">
            <v>1026.9991689553021</v>
          </cell>
          <cell r="M60">
            <v>0.16635878000729587</v>
          </cell>
          <cell r="P60">
            <v>156.76030846042869</v>
          </cell>
          <cell r="S60">
            <v>51.808054562250149</v>
          </cell>
        </row>
        <row r="61">
          <cell r="J61">
            <v>517.60698152147336</v>
          </cell>
          <cell r="M61">
            <v>8.3844727992101145E-2</v>
          </cell>
          <cell r="P61">
            <v>79.007103936720924</v>
          </cell>
          <cell r="S61">
            <v>26.111229250306444</v>
          </cell>
        </row>
        <row r="67">
          <cell r="J67">
            <v>0</v>
          </cell>
          <cell r="M67">
            <v>0</v>
          </cell>
          <cell r="P67">
            <v>0</v>
          </cell>
          <cell r="S67">
            <v>0</v>
          </cell>
        </row>
        <row r="68">
          <cell r="J68">
            <v>37124.67549768919</v>
          </cell>
          <cell r="M68">
            <v>6.0136521144864394</v>
          </cell>
          <cell r="P68">
            <v>5666.6799335704436</v>
          </cell>
          <cell r="S68">
            <v>1872.7933497230549</v>
          </cell>
        </row>
        <row r="69">
          <cell r="I69">
            <v>0</v>
          </cell>
          <cell r="J69">
            <v>0</v>
          </cell>
          <cell r="L69">
            <v>0</v>
          </cell>
          <cell r="M69">
            <v>0</v>
          </cell>
          <cell r="O69">
            <v>0</v>
          </cell>
          <cell r="P69">
            <v>0</v>
          </cell>
          <cell r="R69">
            <v>0</v>
          </cell>
          <cell r="S69">
            <v>0</v>
          </cell>
        </row>
        <row r="70">
          <cell r="J70">
            <v>5333.6804281812274</v>
          </cell>
          <cell r="M70">
            <v>1.504826138026979</v>
          </cell>
          <cell r="P70">
            <v>1418.0015600383658</v>
          </cell>
          <cell r="S70">
            <v>468.63841308635944</v>
          </cell>
        </row>
        <row r="71">
          <cell r="J71">
            <v>960.06247707262082</v>
          </cell>
          <cell r="M71">
            <v>0.27086870484485615</v>
          </cell>
          <cell r="P71">
            <v>255.24028080690573</v>
          </cell>
          <cell r="S71">
            <v>84.354914355544679</v>
          </cell>
        </row>
        <row r="72">
          <cell r="J72">
            <v>0</v>
          </cell>
          <cell r="M72">
            <v>0</v>
          </cell>
          <cell r="P72">
            <v>0</v>
          </cell>
          <cell r="S72">
            <v>0</v>
          </cell>
        </row>
        <row r="73">
          <cell r="J73">
            <v>0</v>
          </cell>
          <cell r="M73">
            <v>0</v>
          </cell>
          <cell r="P73">
            <v>0</v>
          </cell>
          <cell r="S73">
            <v>0</v>
          </cell>
        </row>
        <row r="74">
          <cell r="J74">
            <v>0</v>
          </cell>
          <cell r="M74">
            <v>0</v>
          </cell>
          <cell r="P74">
            <v>0</v>
          </cell>
          <cell r="S74">
            <v>0</v>
          </cell>
        </row>
        <row r="75">
          <cell r="J75">
            <v>4373.6179511086066</v>
          </cell>
          <cell r="M75">
            <v>1.2339574331821228</v>
          </cell>
          <cell r="P75">
            <v>1162.7612792314601</v>
          </cell>
          <cell r="S75">
            <v>384.28349873081476</v>
          </cell>
        </row>
        <row r="76">
          <cell r="I76">
            <v>77970.533742010972</v>
          </cell>
          <cell r="J76">
            <v>42458.355925870419</v>
          </cell>
          <cell r="L76">
            <v>26.45276999774434</v>
          </cell>
          <cell r="M76">
            <v>7.5184782525134182</v>
          </cell>
          <cell r="O76">
            <v>24921.533225747164</v>
          </cell>
          <cell r="P76">
            <v>7084.6814936088094</v>
          </cell>
          <cell r="R76">
            <v>8250.7043160959474</v>
          </cell>
          <cell r="S76">
            <v>2341.4317628094145</v>
          </cell>
        </row>
        <row r="86">
          <cell r="J86">
            <v>28995.033912942439</v>
          </cell>
          <cell r="M86">
            <v>6.8488959976873183</v>
          </cell>
          <cell r="P86">
            <v>5416.7610558253955</v>
          </cell>
          <cell r="S86">
            <v>1760.9036867474513</v>
          </cell>
        </row>
        <row r="87">
          <cell r="I87">
            <v>9714.9900076279082</v>
          </cell>
          <cell r="J87">
            <v>6910.8838702364083</v>
          </cell>
          <cell r="L87">
            <v>1.8882312135431667</v>
          </cell>
          <cell r="M87">
            <v>2.5565762198115287</v>
          </cell>
          <cell r="O87">
            <v>1493.3935783764707</v>
          </cell>
          <cell r="P87">
            <v>2021.9846393346613</v>
          </cell>
          <cell r="R87">
            <v>485.47872627683859</v>
          </cell>
          <cell r="S87">
            <v>657.31535307838601</v>
          </cell>
        </row>
        <row r="88">
          <cell r="I88">
            <v>9714.9900076279082</v>
          </cell>
          <cell r="J88">
            <v>0</v>
          </cell>
          <cell r="L88">
            <v>1.8882312135431667</v>
          </cell>
          <cell r="M88">
            <v>0</v>
          </cell>
          <cell r="O88">
            <v>1493.3935783764707</v>
          </cell>
          <cell r="P88">
            <v>0</v>
          </cell>
          <cell r="R88">
            <v>485.47872627683859</v>
          </cell>
          <cell r="S88">
            <v>0</v>
          </cell>
        </row>
        <row r="89">
          <cell r="J89">
            <v>0</v>
          </cell>
          <cell r="M89">
            <v>0</v>
          </cell>
          <cell r="P89">
            <v>0</v>
          </cell>
          <cell r="S89">
            <v>0</v>
          </cell>
        </row>
        <row r="90">
          <cell r="J90">
            <v>601.5077540919691</v>
          </cell>
          <cell r="M90">
            <v>0.11691025574639879</v>
          </cell>
          <cell r="P90">
            <v>92.46379570773442</v>
          </cell>
          <cell r="S90">
            <v>30.058523363756265</v>
          </cell>
        </row>
        <row r="91">
          <cell r="J91">
            <v>6309.376116144439</v>
          </cell>
          <cell r="M91">
            <v>2.4396659640651301</v>
          </cell>
          <cell r="P91">
            <v>1929.520843626927</v>
          </cell>
          <cell r="S91">
            <v>627.2568297146297</v>
          </cell>
        </row>
        <row r="92">
          <cell r="J92">
            <v>5851.2429786903458</v>
          </cell>
          <cell r="M92">
            <v>2.3506222869033744</v>
          </cell>
          <cell r="P92">
            <v>1859.0965996494806</v>
          </cell>
          <cell r="S92">
            <v>604.36301742011801</v>
          </cell>
        </row>
        <row r="93">
          <cell r="J93">
            <v>11782.647941348429</v>
          </cell>
          <cell r="M93">
            <v>2.2900991297648434</v>
          </cell>
          <cell r="P93">
            <v>1811.2291067463473</v>
          </cell>
          <cell r="S93">
            <v>588.80204955393606</v>
          </cell>
        </row>
        <row r="94">
          <cell r="J94">
            <v>8399.1240666012673</v>
          </cell>
          <cell r="M94">
            <v>1.6324706306644725</v>
          </cell>
          <cell r="P94">
            <v>1291.1136831319927</v>
          </cell>
          <cell r="S94">
            <v>419.72071893261148</v>
          </cell>
        </row>
        <row r="95">
          <cell r="J95">
            <v>2557.6521778589126</v>
          </cell>
          <cell r="M95">
            <v>0.49711041659838767</v>
          </cell>
          <cell r="P95">
            <v>393.16239376164339</v>
          </cell>
          <cell r="S95">
            <v>127.81090056036012</v>
          </cell>
        </row>
        <row r="96">
          <cell r="J96">
            <v>4575.7174187218807</v>
          </cell>
          <cell r="M96">
            <v>0.88934563188396487</v>
          </cell>
          <cell r="P96">
            <v>703.37946226430972</v>
          </cell>
          <cell r="S96">
            <v>228.65758255141083</v>
          </cell>
        </row>
        <row r="97">
          <cell r="J97">
            <v>1265.7544700204749</v>
          </cell>
          <cell r="M97">
            <v>0.24601458218212002</v>
          </cell>
          <cell r="P97">
            <v>194.57182710603968</v>
          </cell>
          <cell r="S97">
            <v>63.252235820840504</v>
          </cell>
        </row>
        <row r="98">
          <cell r="J98">
            <v>1902.3780347563361</v>
          </cell>
          <cell r="M98">
            <v>0.36975001744647373</v>
          </cell>
          <cell r="P98">
            <v>292.43362661239496</v>
          </cell>
          <cell r="S98">
            <v>95.065565182517929</v>
          </cell>
        </row>
        <row r="99">
          <cell r="J99">
            <v>922.65936487674105</v>
          </cell>
          <cell r="M99">
            <v>0.17932992813598353</v>
          </cell>
          <cell r="P99">
            <v>141.83123399727094</v>
          </cell>
          <cell r="S99">
            <v>46.107099845791197</v>
          </cell>
        </row>
        <row r="100">
          <cell r="J100">
            <v>196.3397554552615</v>
          </cell>
          <cell r="M100">
            <v>3.8160989392582938E-2</v>
          </cell>
          <cell r="P100">
            <v>30.181354960465033</v>
          </cell>
          <cell r="S100">
            <v>9.8114830381451998</v>
          </cell>
        </row>
        <row r="101">
          <cell r="J101">
            <v>783.37891442433363</v>
          </cell>
          <cell r="M101">
            <v>0.15225909991790723</v>
          </cell>
          <cell r="P101">
            <v>120.42103765465896</v>
          </cell>
          <cell r="S101">
            <v>39.146982298581534</v>
          </cell>
        </row>
        <row r="102">
          <cell r="J102">
            <v>1655.6346073779282</v>
          </cell>
          <cell r="M102">
            <v>0.32179246909849007</v>
          </cell>
          <cell r="P102">
            <v>254.50421721386707</v>
          </cell>
          <cell r="S102">
            <v>82.735311704899132</v>
          </cell>
        </row>
        <row r="103">
          <cell r="J103">
            <v>1244.0150630957487</v>
          </cell>
          <cell r="M103">
            <v>0.2417892673693767</v>
          </cell>
          <cell r="P103">
            <v>191.23004461525596</v>
          </cell>
          <cell r="S103">
            <v>62.165874977583321</v>
          </cell>
        </row>
        <row r="104">
          <cell r="J104">
            <v>273.68331388106475</v>
          </cell>
          <cell r="M104">
            <v>5.3193638821262879E-2</v>
          </cell>
          <cell r="P104">
            <v>42.070609815356313</v>
          </cell>
          <cell r="S104">
            <v>13.676492495068331</v>
          </cell>
        </row>
        <row r="105">
          <cell r="J105">
            <v>137.93623040111467</v>
          </cell>
          <cell r="M105">
            <v>2.6809562907850481E-2</v>
          </cell>
          <cell r="P105">
            <v>21.203562783254792</v>
          </cell>
          <cell r="S105">
            <v>6.8929442322474772</v>
          </cell>
        </row>
        <row r="106">
          <cell r="J106">
            <v>0</v>
          </cell>
          <cell r="M106">
            <v>0</v>
          </cell>
          <cell r="P106">
            <v>0</v>
          </cell>
          <cell r="S106">
            <v>0</v>
          </cell>
        </row>
        <row r="107">
          <cell r="J107">
            <v>0</v>
          </cell>
          <cell r="M107">
            <v>0</v>
          </cell>
          <cell r="P107">
            <v>0</v>
          </cell>
          <cell r="S107">
            <v>0</v>
          </cell>
        </row>
        <row r="108">
          <cell r="J108">
            <v>0</v>
          </cell>
          <cell r="M108">
            <v>0</v>
          </cell>
          <cell r="P108">
            <v>0</v>
          </cell>
          <cell r="S108">
            <v>0</v>
          </cell>
        </row>
        <row r="109">
          <cell r="J109">
            <v>0</v>
          </cell>
          <cell r="M109">
            <v>0</v>
          </cell>
          <cell r="P109">
            <v>0</v>
          </cell>
          <cell r="S109">
            <v>0</v>
          </cell>
        </row>
        <row r="110">
          <cell r="J110">
            <v>0</v>
          </cell>
          <cell r="M110">
            <v>0</v>
          </cell>
          <cell r="P110">
            <v>0</v>
          </cell>
          <cell r="S110">
            <v>0</v>
          </cell>
        </row>
        <row r="111">
          <cell r="J111">
            <v>0</v>
          </cell>
          <cell r="M111">
            <v>0</v>
          </cell>
          <cell r="P111">
            <v>0</v>
          </cell>
          <cell r="S111">
            <v>0</v>
          </cell>
        </row>
        <row r="112">
          <cell r="J112">
            <v>30650.668520320367</v>
          </cell>
          <cell r="M112">
            <v>7.1706884667858084</v>
          </cell>
          <cell r="P112">
            <v>5671.2652730392629</v>
          </cell>
          <cell r="S112">
            <v>1843.6389984523505</v>
          </cell>
        </row>
        <row r="113">
          <cell r="I113">
            <v>0</v>
          </cell>
          <cell r="J113">
            <v>0</v>
          </cell>
          <cell r="L113">
            <v>0</v>
          </cell>
          <cell r="M113">
            <v>0</v>
          </cell>
          <cell r="O113">
            <v>0</v>
          </cell>
          <cell r="P113">
            <v>0</v>
          </cell>
          <cell r="R113">
            <v>0</v>
          </cell>
          <cell r="S113">
            <v>0</v>
          </cell>
        </row>
        <row r="114">
          <cell r="J114">
            <v>1870.6036878805298</v>
          </cell>
          <cell r="M114">
            <v>0.41980359494207448</v>
          </cell>
          <cell r="P114">
            <v>332.02077604121695</v>
          </cell>
          <cell r="S114">
            <v>107.93472382891362</v>
          </cell>
        </row>
        <row r="115">
          <cell r="J115">
            <v>336.70866381849532</v>
          </cell>
          <cell r="M115">
            <v>7.5564647089573389E-2</v>
          </cell>
          <cell r="P115">
            <v>59.763739687419047</v>
          </cell>
          <cell r="S115">
            <v>19.428250289204442</v>
          </cell>
        </row>
        <row r="116">
          <cell r="J116">
            <v>0</v>
          </cell>
          <cell r="M116">
            <v>0</v>
          </cell>
          <cell r="P116">
            <v>0</v>
          </cell>
          <cell r="S116">
            <v>0</v>
          </cell>
        </row>
        <row r="117">
          <cell r="J117">
            <v>0</v>
          </cell>
          <cell r="M117">
            <v>0</v>
          </cell>
          <cell r="P117">
            <v>0</v>
          </cell>
          <cell r="S117">
            <v>0</v>
          </cell>
        </row>
        <row r="118">
          <cell r="J118">
            <v>0</v>
          </cell>
          <cell r="M118">
            <v>0</v>
          </cell>
          <cell r="P118">
            <v>0</v>
          </cell>
          <cell r="S118">
            <v>0</v>
          </cell>
        </row>
        <row r="119">
          <cell r="J119">
            <v>1533.8950240620345</v>
          </cell>
          <cell r="M119">
            <v>0.34423894785250109</v>
          </cell>
          <cell r="P119">
            <v>272.2570363537979</v>
          </cell>
          <cell r="S119">
            <v>88.506473539709177</v>
          </cell>
        </row>
        <row r="120">
          <cell r="I120">
            <v>9714.9900076279082</v>
          </cell>
          <cell r="J120">
            <v>32521.272208200899</v>
          </cell>
          <cell r="L120">
            <v>1.8882312135431667</v>
          </cell>
          <cell r="M120">
            <v>7.5904920617278826</v>
          </cell>
          <cell r="O120">
            <v>1493.3935783764707</v>
          </cell>
          <cell r="P120">
            <v>6003.2860490804796</v>
          </cell>
          <cell r="R120">
            <v>485.47872627683859</v>
          </cell>
          <cell r="S120">
            <v>1951.5737222812641</v>
          </cell>
        </row>
        <row r="130">
          <cell r="J130">
            <v>1649.7431816726817</v>
          </cell>
          <cell r="M130">
            <v>0.26723416271883405</v>
          </cell>
          <cell r="P130">
            <v>251.81544236578077</v>
          </cell>
          <cell r="S130">
            <v>83.223032066160897</v>
          </cell>
        </row>
        <row r="131">
          <cell r="J131">
            <v>0</v>
          </cell>
          <cell r="M131">
            <v>0</v>
          </cell>
          <cell r="P131">
            <v>0</v>
          </cell>
          <cell r="S131">
            <v>0</v>
          </cell>
        </row>
        <row r="132">
          <cell r="J132">
            <v>717.07369160028566</v>
          </cell>
          <cell r="M132">
            <v>0.11615540510263832</v>
          </cell>
          <cell r="P132">
            <v>109.45353850537421</v>
          </cell>
          <cell r="S132">
            <v>36.173537489237653</v>
          </cell>
        </row>
        <row r="133">
          <cell r="J133">
            <v>820.12517396166675</v>
          </cell>
          <cell r="M133">
            <v>0.13284823154478587</v>
          </cell>
          <cell r="P133">
            <v>125.18323201498451</v>
          </cell>
          <cell r="S133">
            <v>41.372078035609924</v>
          </cell>
        </row>
        <row r="134">
          <cell r="J134">
            <v>157.75621215206283</v>
          </cell>
          <cell r="M134">
            <v>2.5554189122580433E-2</v>
          </cell>
          <cell r="P134">
            <v>24.079778471182326</v>
          </cell>
          <cell r="S134">
            <v>7.9581782476322855</v>
          </cell>
        </row>
        <row r="135">
          <cell r="J135">
            <v>640.08056684817791</v>
          </cell>
          <cell r="M135">
            <v>0.10368364982775063</v>
          </cell>
          <cell r="P135">
            <v>97.701371268702786</v>
          </cell>
          <cell r="S135">
            <v>32.289538233291708</v>
          </cell>
        </row>
        <row r="136">
          <cell r="J136">
            <v>22.288394961426</v>
          </cell>
          <cell r="M136">
            <v>3.6103925944548057E-3</v>
          </cell>
          <cell r="P136">
            <v>3.402082275099406</v>
          </cell>
          <cell r="S136">
            <v>1.124361554685934</v>
          </cell>
        </row>
        <row r="137">
          <cell r="J137">
            <v>112.54431611072906</v>
          </cell>
          <cell r="M137">
            <v>1.8230526071409861E-2</v>
          </cell>
          <cell r="P137">
            <v>17.178671845422066</v>
          </cell>
          <cell r="S137">
            <v>5.6774165413133248</v>
          </cell>
        </row>
        <row r="138">
          <cell r="J138">
            <v>45.816391663795812</v>
          </cell>
          <cell r="M138">
            <v>7.4215824627071342E-3</v>
          </cell>
          <cell r="P138">
            <v>6.993376340385856</v>
          </cell>
          <cell r="S138">
            <v>2.3112561245598671</v>
          </cell>
        </row>
        <row r="139">
          <cell r="J139">
            <v>9.7496210167593933</v>
          </cell>
          <cell r="M139">
            <v>1.5792953946916672E-3</v>
          </cell>
          <cell r="P139">
            <v>1.4881741331064262</v>
          </cell>
          <cell r="S139">
            <v>0.49182989905617225</v>
          </cell>
        </row>
        <row r="140">
          <cell r="J140">
            <v>56.97830343017386</v>
          </cell>
          <cell r="M140">
            <v>9.2296482140110572E-3</v>
          </cell>
          <cell r="P140">
            <v>8.697121371929784</v>
          </cell>
          <cell r="S140">
            <v>2.8743305176972855</v>
          </cell>
        </row>
        <row r="141">
          <cell r="J141">
            <v>83.124552250654304</v>
          </cell>
          <cell r="M141">
            <v>1.346495646647195E-2</v>
          </cell>
          <cell r="P141">
            <v>12.688063287058347</v>
          </cell>
          <cell r="S141">
            <v>4.1933055728270432</v>
          </cell>
        </row>
        <row r="142">
          <cell r="J142">
            <v>62.458343557262218</v>
          </cell>
          <cell r="M142">
            <v>1.0117334219503898E-2</v>
          </cell>
          <cell r="P142">
            <v>9.5335901896919761</v>
          </cell>
          <cell r="S142">
            <v>3.150776912679877</v>
          </cell>
        </row>
        <row r="143">
          <cell r="J143">
            <v>13.74083558259769</v>
          </cell>
          <cell r="M143">
            <v>2.2258135282908573E-3</v>
          </cell>
          <cell r="P143">
            <v>2.0973898417322347</v>
          </cell>
          <cell r="S143">
            <v>0.69317092078957299</v>
          </cell>
        </row>
        <row r="144">
          <cell r="J144">
            <v>6.9253731107943963</v>
          </cell>
          <cell r="M144">
            <v>1.1218087186771941E-3</v>
          </cell>
          <cell r="P144">
            <v>1.0570832556341352</v>
          </cell>
          <cell r="S144">
            <v>0.34935773935759284</v>
          </cell>
        </row>
        <row r="145">
          <cell r="J145">
            <v>0</v>
          </cell>
          <cell r="M145">
            <v>0</v>
          </cell>
          <cell r="P145">
            <v>0</v>
          </cell>
          <cell r="S145">
            <v>0</v>
          </cell>
        </row>
        <row r="146">
          <cell r="J146">
            <v>0</v>
          </cell>
          <cell r="M146">
            <v>0</v>
          </cell>
          <cell r="P146">
            <v>0</v>
          </cell>
          <cell r="S146">
            <v>0</v>
          </cell>
        </row>
        <row r="147">
          <cell r="J147">
            <v>0</v>
          </cell>
          <cell r="M147">
            <v>0</v>
          </cell>
          <cell r="P147">
            <v>0</v>
          </cell>
          <cell r="S147">
            <v>0</v>
          </cell>
        </row>
        <row r="148">
          <cell r="J148">
            <v>0</v>
          </cell>
          <cell r="M148">
            <v>0</v>
          </cell>
          <cell r="P148">
            <v>0</v>
          </cell>
          <cell r="S148">
            <v>0</v>
          </cell>
        </row>
        <row r="149">
          <cell r="J149">
            <v>0</v>
          </cell>
          <cell r="M149">
            <v>0</v>
          </cell>
          <cell r="P149">
            <v>0</v>
          </cell>
          <cell r="S149">
            <v>0</v>
          </cell>
        </row>
        <row r="150">
          <cell r="J150">
            <v>0</v>
          </cell>
          <cell r="M150">
            <v>0</v>
          </cell>
          <cell r="P150">
            <v>0</v>
          </cell>
          <cell r="S150">
            <v>0</v>
          </cell>
        </row>
        <row r="151">
          <cell r="J151">
            <v>1732.8677339233354</v>
          </cell>
          <cell r="M151">
            <v>0.28069911918530599</v>
          </cell>
          <cell r="P151">
            <v>264.50350565283918</v>
          </cell>
          <cell r="S151">
            <v>87.416337638987955</v>
          </cell>
        </row>
        <row r="152">
          <cell r="J152">
            <v>0</v>
          </cell>
          <cell r="M152">
            <v>0</v>
          </cell>
          <cell r="P152">
            <v>0</v>
          </cell>
          <cell r="S152">
            <v>0</v>
          </cell>
        </row>
        <row r="153">
          <cell r="J153">
            <v>80.30362669400823</v>
          </cell>
          <cell r="M153">
            <v>1.3008007962245886E-2</v>
          </cell>
          <cell r="P153">
            <v>12.257479530253523</v>
          </cell>
          <cell r="S153">
            <v>4.0510010125384657</v>
          </cell>
        </row>
        <row r="154">
          <cell r="J154">
            <v>14.45465280492148</v>
          </cell>
          <cell r="M154">
            <v>2.3414414332042586E-3</v>
          </cell>
          <cell r="P154">
            <v>2.206346315445634</v>
          </cell>
          <cell r="S154">
            <v>0.72918018225692327</v>
          </cell>
        </row>
        <row r="155">
          <cell r="J155">
            <v>0</v>
          </cell>
          <cell r="M155">
            <v>0</v>
          </cell>
          <cell r="P155">
            <v>0</v>
          </cell>
          <cell r="S155">
            <v>0</v>
          </cell>
        </row>
        <row r="156">
          <cell r="J156">
            <v>0</v>
          </cell>
          <cell r="M156">
            <v>0</v>
          </cell>
          <cell r="P156">
            <v>0</v>
          </cell>
          <cell r="S156">
            <v>0</v>
          </cell>
        </row>
        <row r="157">
          <cell r="J157">
            <v>0</v>
          </cell>
          <cell r="M157">
            <v>0</v>
          </cell>
          <cell r="P157">
            <v>0</v>
          </cell>
          <cell r="S157">
            <v>0</v>
          </cell>
        </row>
        <row r="158">
          <cell r="J158">
            <v>65.84897388908675</v>
          </cell>
          <cell r="M158">
            <v>1.0666566529041627E-2</v>
          </cell>
          <cell r="P158">
            <v>10.051133214807889</v>
          </cell>
          <cell r="S158">
            <v>3.3218208302815424</v>
          </cell>
        </row>
        <row r="159">
          <cell r="J159">
            <v>1813.1713606173437</v>
          </cell>
          <cell r="M159">
            <v>0.29370712714755187</v>
          </cell>
          <cell r="P159">
            <v>276.76098518309271</v>
          </cell>
          <cell r="S159">
            <v>91.467338651526418</v>
          </cell>
        </row>
        <row r="214">
          <cell r="I214">
            <v>1042.0720000000001</v>
          </cell>
          <cell r="L214">
            <v>2023.894</v>
          </cell>
          <cell r="O214">
            <v>2023.894</v>
          </cell>
          <cell r="R214">
            <v>2023.894</v>
          </cell>
        </row>
        <row r="223">
          <cell r="H223">
            <v>1042.0720000000001</v>
          </cell>
          <cell r="K223">
            <v>2023.894</v>
          </cell>
          <cell r="N223">
            <v>2023.894</v>
          </cell>
          <cell r="Q223">
            <v>2023.894</v>
          </cell>
        </row>
        <row r="224">
          <cell r="H224">
            <v>116731</v>
          </cell>
          <cell r="J224">
            <v>116731</v>
          </cell>
          <cell r="K224">
            <v>133259.6</v>
          </cell>
          <cell r="M224">
            <v>133259.6</v>
          </cell>
          <cell r="N224">
            <v>133259.6</v>
          </cell>
          <cell r="P224">
            <v>133259.6</v>
          </cell>
          <cell r="Q224">
            <v>133259.6</v>
          </cell>
          <cell r="S224">
            <v>133259.6</v>
          </cell>
        </row>
        <row r="226">
          <cell r="H226">
            <v>1250.4864</v>
          </cell>
          <cell r="K226">
            <v>2428.6677999999997</v>
          </cell>
          <cell r="N226">
            <v>2428.6727999999998</v>
          </cell>
          <cell r="Q226">
            <v>2428.6727999999998</v>
          </cell>
        </row>
        <row r="227">
          <cell r="H227">
            <v>140077.19999999998</v>
          </cell>
          <cell r="K227">
            <v>159911.51999999999</v>
          </cell>
          <cell r="N227">
            <v>159911.51999999999</v>
          </cell>
          <cell r="Q227">
            <v>159911.51999999999</v>
          </cell>
        </row>
      </sheetData>
      <sheetData sheetId="38" refreshError="1"/>
      <sheetData sheetId="39" refreshError="1"/>
      <sheetData sheetId="40" refreshError="1"/>
      <sheetData sheetId="41">
        <row r="37">
          <cell r="K37">
            <v>0</v>
          </cell>
        </row>
        <row r="38">
          <cell r="K38">
            <v>0</v>
          </cell>
        </row>
      </sheetData>
      <sheetData sheetId="42" refreshError="1"/>
      <sheetData sheetId="43" refreshError="1"/>
      <sheetData sheetId="44" refreshError="1"/>
      <sheetData sheetId="45" refreshError="1"/>
      <sheetData sheetId="46">
        <row r="157">
          <cell r="D157">
            <v>17548.800054462281</v>
          </cell>
        </row>
        <row r="158">
          <cell r="D158">
            <v>14623.358597005206</v>
          </cell>
        </row>
        <row r="159">
          <cell r="D159">
            <v>0</v>
          </cell>
        </row>
        <row r="160">
          <cell r="D160">
            <v>2153.0527411684516</v>
          </cell>
        </row>
        <row r="161">
          <cell r="D161">
            <v>772.38871628862296</v>
          </cell>
        </row>
        <row r="162">
          <cell r="D162">
            <v>87277.490805897032</v>
          </cell>
        </row>
        <row r="163">
          <cell r="D163">
            <v>72512.421722615676</v>
          </cell>
        </row>
        <row r="164">
          <cell r="D164">
            <v>14.09582733780069</v>
          </cell>
        </row>
        <row r="165">
          <cell r="D165">
            <v>11126.827943287282</v>
          </cell>
        </row>
        <row r="166">
          <cell r="D166">
            <v>3624.1453126562656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6">
          <cell r="D16">
            <v>87.135780319620878</v>
          </cell>
          <cell r="E16">
            <v>1.409582733780069E-2</v>
          </cell>
          <cell r="F16">
            <v>13.279880684455733</v>
          </cell>
          <cell r="G16">
            <v>4.3965340289448882</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40">
          <cell r="C40">
            <v>15.824153046920648</v>
          </cell>
          <cell r="D40">
            <v>13.186215797140648</v>
          </cell>
          <cell r="E40">
            <v>0</v>
          </cell>
          <cell r="F40">
            <v>1.9414567371333333</v>
          </cell>
          <cell r="G40">
            <v>0.69648051264666666</v>
          </cell>
        </row>
      </sheetData>
      <sheetData sheetId="115">
        <row r="40">
          <cell r="C40">
            <v>79.424493886753552</v>
          </cell>
          <cell r="D40">
            <v>65.97337739046489</v>
          </cell>
          <cell r="E40">
            <v>1.2822760533333331E-2</v>
          </cell>
          <cell r="F40">
            <v>10.141463661966666</v>
          </cell>
          <cell r="G40">
            <v>3.2968300737886667</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headers"/>
      <sheetName val="Inform"/>
      <sheetName val="1_Структура по елементах"/>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 val="попер_роз"/>
      <sheetName val="Links"/>
      <sheetName val="Lead"/>
      <sheetName val="TECH"/>
      <sheetName val="M"/>
      <sheetName val="XLR_NoRangeSheet"/>
      <sheetName val="3"/>
      <sheetName val="_Л1"/>
      <sheetName val="_Л10"/>
      <sheetName val="_Л11"/>
      <sheetName val="_Л2"/>
      <sheetName val="_Л3"/>
      <sheetName val="_Л4"/>
      <sheetName val="_Л5"/>
      <sheetName val="_Л7"/>
      <sheetName val="_Л8"/>
      <sheetName val="_Л9"/>
      <sheetName val="рік"/>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04FF-4A53-41CB-9A76-387CAC30FC12}">
  <sheetPr>
    <tabColor rgb="FF92D050"/>
    <pageSetUpPr fitToPage="1"/>
  </sheetPr>
  <dimension ref="A1:AF121"/>
  <sheetViews>
    <sheetView tabSelected="1" workbookViewId="0">
      <selection activeCell="B1" sqref="B1"/>
    </sheetView>
  </sheetViews>
  <sheetFormatPr defaultColWidth="9.140625" defaultRowHeight="15" x14ac:dyDescent="0.25"/>
  <cols>
    <col min="1" max="1" width="7.85546875" style="1" customWidth="1"/>
    <col min="2" max="2" width="45.7109375" style="2" customWidth="1"/>
    <col min="3" max="3" width="12.7109375" style="3" customWidth="1"/>
    <col min="4" max="4" width="11.140625" style="1" customWidth="1"/>
    <col min="5" max="5" width="11.7109375" style="3" hidden="1" customWidth="1"/>
    <col min="6" max="7" width="11.7109375" style="3" customWidth="1"/>
    <col min="8" max="8" width="8.28515625" style="3" hidden="1" customWidth="1"/>
    <col min="9" max="13" width="9.140625" style="3" hidden="1" customWidth="1"/>
    <col min="14" max="15" width="10.42578125" style="3" hidden="1" customWidth="1"/>
    <col min="16" max="18" width="9.140625" style="3" hidden="1" customWidth="1"/>
    <col min="19" max="20" width="9.5703125" style="3" hidden="1" customWidth="1"/>
    <col min="21" max="21" width="10.5703125" style="5" hidden="1" customWidth="1"/>
    <col min="22" max="22" width="0" style="5" hidden="1" customWidth="1"/>
    <col min="23" max="23" width="0" style="3" hidden="1" customWidth="1"/>
    <col min="24" max="24" width="9.140625" style="179"/>
    <col min="25" max="26" width="10.5703125" style="179" customWidth="1"/>
    <col min="27" max="27" width="14" style="179" customWidth="1"/>
    <col min="28" max="28" width="10.5703125" style="179" customWidth="1"/>
    <col min="29" max="32" width="9.140625" style="179"/>
    <col min="33" max="16384" width="9.140625" style="3"/>
  </cols>
  <sheetData>
    <row r="1" spans="1:32" ht="92.45" customHeight="1" x14ac:dyDescent="0.25">
      <c r="F1" s="197" t="s">
        <v>535</v>
      </c>
      <c r="G1" s="197"/>
    </row>
    <row r="2" spans="1:32" ht="61.9" customHeight="1" x14ac:dyDescent="0.25">
      <c r="A2" s="198" t="s">
        <v>501</v>
      </c>
      <c r="B2" s="198"/>
      <c r="C2" s="198"/>
      <c r="D2" s="198"/>
      <c r="E2" s="198"/>
      <c r="F2" s="198"/>
      <c r="G2" s="198"/>
    </row>
    <row r="3" spans="1:32" ht="15" customHeight="1" thickBot="1" x14ac:dyDescent="0.3">
      <c r="D3" s="199" t="s">
        <v>0</v>
      </c>
      <c r="E3" s="199"/>
      <c r="F3" s="199"/>
      <c r="G3" s="199"/>
    </row>
    <row r="4" spans="1:32" ht="15.75" thickBot="1" x14ac:dyDescent="0.3">
      <c r="A4" s="200" t="s">
        <v>1</v>
      </c>
      <c r="B4" s="200" t="s">
        <v>2</v>
      </c>
      <c r="C4" s="200" t="s">
        <v>3</v>
      </c>
      <c r="D4" s="203" t="s">
        <v>4</v>
      </c>
      <c r="E4" s="204"/>
      <c r="F4" s="204"/>
      <c r="G4" s="205"/>
      <c r="H4" s="2"/>
    </row>
    <row r="5" spans="1:32" ht="45.75" thickBot="1" x14ac:dyDescent="0.3">
      <c r="A5" s="201"/>
      <c r="B5" s="202"/>
      <c r="C5" s="202"/>
      <c r="D5" s="6" t="s">
        <v>5</v>
      </c>
      <c r="E5" s="6" t="s">
        <v>6</v>
      </c>
      <c r="F5" s="6" t="s">
        <v>7</v>
      </c>
      <c r="G5" s="6" t="s">
        <v>8</v>
      </c>
    </row>
    <row r="6" spans="1:32" ht="14.45" thickBot="1" x14ac:dyDescent="0.3">
      <c r="A6" s="7">
        <v>1</v>
      </c>
      <c r="B6" s="8">
        <v>2</v>
      </c>
      <c r="C6" s="9">
        <v>3</v>
      </c>
      <c r="D6" s="7">
        <v>4</v>
      </c>
      <c r="E6" s="9">
        <v>5</v>
      </c>
      <c r="F6" s="10">
        <v>6</v>
      </c>
      <c r="G6" s="11">
        <v>7</v>
      </c>
    </row>
    <row r="7" spans="1:32" s="16" customFormat="1" ht="75.75" thickBot="1" x14ac:dyDescent="0.35">
      <c r="A7" s="12"/>
      <c r="B7" s="13" t="s">
        <v>9</v>
      </c>
      <c r="C7" s="14" t="s">
        <v>10</v>
      </c>
      <c r="D7" s="15">
        <f>D8+D42+D76</f>
        <v>2303.2000000000003</v>
      </c>
      <c r="E7" s="15">
        <f>IF(E42=0,0,E8+E42+E76)</f>
        <v>0</v>
      </c>
      <c r="F7" s="15">
        <f>F8+F42+F76</f>
        <v>3365.77</v>
      </c>
      <c r="G7" s="15">
        <f>G8+G42+G76</f>
        <v>3365.77</v>
      </c>
      <c r="T7" s="16">
        <f>D7*1.2</f>
        <v>2763.84</v>
      </c>
      <c r="U7" s="16">
        <f>E7*1.2</f>
        <v>0</v>
      </c>
      <c r="V7" s="17">
        <f>F7*1.2</f>
        <v>4038.924</v>
      </c>
      <c r="X7" s="180"/>
      <c r="Y7" s="181">
        <f>D7*1.2</f>
        <v>2763.84</v>
      </c>
      <c r="Z7" s="181">
        <f>E7*1.2</f>
        <v>0</v>
      </c>
      <c r="AA7" s="181">
        <f>F7*1.2</f>
        <v>4038.924</v>
      </c>
      <c r="AB7" s="181">
        <f>G7*1.2</f>
        <v>4038.924</v>
      </c>
      <c r="AC7" s="180"/>
      <c r="AD7" s="180"/>
      <c r="AE7" s="180"/>
      <c r="AF7" s="180"/>
    </row>
    <row r="8" spans="1:32" ht="15.75" thickBot="1" x14ac:dyDescent="0.3">
      <c r="A8" s="18" t="s">
        <v>11</v>
      </c>
      <c r="B8" s="19" t="s">
        <v>12</v>
      </c>
      <c r="C8" s="20">
        <f>C33+C34+C35+C36</f>
        <v>163061.21999999997</v>
      </c>
      <c r="D8" s="21">
        <f>'[28]Д 5 Т на ТЕ з ЦТП'!E10</f>
        <v>1382.17</v>
      </c>
      <c r="E8" s="21">
        <f>'[28]Д 5 Т на ТЕ з ЦТП'!F10</f>
        <v>0</v>
      </c>
      <c r="F8" s="21">
        <f>'[28]Д 5 Т на ТЕ з ЦТП'!G10</f>
        <v>2409.4899999999998</v>
      </c>
      <c r="G8" s="21">
        <f>'[28]Д 5 Т на ТЕ з ЦТП'!H10</f>
        <v>2409.4899999999998</v>
      </c>
      <c r="H8" s="22">
        <f>I8+N8</f>
        <v>104.82629086035931</v>
      </c>
      <c r="I8" s="23">
        <f>'[28]Д 7_РП'!D157/1000</f>
        <v>17.54880005446228</v>
      </c>
      <c r="J8" s="23">
        <f>'[28]Д 7_РП'!D158/1000</f>
        <v>14.623358597005206</v>
      </c>
      <c r="K8" s="23">
        <f>'[28]Д 7_РП'!D159/1000</f>
        <v>0</v>
      </c>
      <c r="L8" s="23">
        <f>'[28]Д 7_РП'!D160/1000</f>
        <v>2.1530527411684517</v>
      </c>
      <c r="M8" s="23">
        <f>'[28]Д 7_РП'!D161/1000</f>
        <v>0.77238871628862293</v>
      </c>
      <c r="N8" s="23">
        <f>'[28]Д 7_РП'!D162/1000</f>
        <v>87.277490805897031</v>
      </c>
      <c r="O8" s="23">
        <f>'[28]Д 7_РП'!D163/1000</f>
        <v>72.51242172261567</v>
      </c>
      <c r="P8" s="23">
        <f>'[28]Д 7_РП'!D164/1000</f>
        <v>1.409582733780069E-2</v>
      </c>
      <c r="Q8" s="23">
        <f>'[28]Д 7_РП'!D165/1000</f>
        <v>11.126827943287282</v>
      </c>
      <c r="R8" s="23">
        <f>'[28]Д 7_РП'!D166/1000</f>
        <v>3.6241453126562657</v>
      </c>
      <c r="U8" s="22">
        <f>C10+C26+C31+C32+C34+C35+C36</f>
        <v>163061.21648694898</v>
      </c>
    </row>
    <row r="9" spans="1:32" ht="15.75" thickBot="1" x14ac:dyDescent="0.3">
      <c r="A9" s="24"/>
      <c r="B9" s="190" t="s">
        <v>13</v>
      </c>
      <c r="C9" s="191"/>
      <c r="D9" s="191"/>
      <c r="E9" s="191"/>
      <c r="F9" s="191"/>
      <c r="G9" s="192"/>
      <c r="H9" s="5"/>
    </row>
    <row r="10" spans="1:32" s="33" customFormat="1" ht="42.75" x14ac:dyDescent="0.2">
      <c r="A10" s="25" t="s">
        <v>14</v>
      </c>
      <c r="B10" s="26" t="s">
        <v>15</v>
      </c>
      <c r="C10" s="27">
        <f>C11+C16+C17+C21</f>
        <v>148363.87120603639</v>
      </c>
      <c r="D10" s="28">
        <f>D11+D16+D17+D21</f>
        <v>1249.6382395863855</v>
      </c>
      <c r="E10" s="28">
        <f>E11+E16+E17+E21</f>
        <v>2231.4600809023118</v>
      </c>
      <c r="F10" s="28">
        <f>F11+F16+F17+F21</f>
        <v>2231.4600809023109</v>
      </c>
      <c r="G10" s="28">
        <f>G11+G16+G17+G21</f>
        <v>2231.4600809023118</v>
      </c>
      <c r="H10" s="29">
        <f>I10+N10-C10</f>
        <v>0</v>
      </c>
      <c r="I10" s="30">
        <f>I11+I16+I17+I21</f>
        <v>24801.913925334156</v>
      </c>
      <c r="J10" s="30">
        <f t="shared" ref="J10:R10" si="0">J11+J16+J17+J21</f>
        <v>18273.908094002021</v>
      </c>
      <c r="K10" s="30">
        <f t="shared" si="0"/>
        <v>0</v>
      </c>
      <c r="L10" s="30">
        <f t="shared" si="0"/>
        <v>4804.4512439946957</v>
      </c>
      <c r="M10" s="30">
        <f t="shared" si="0"/>
        <v>1723.5545873374431</v>
      </c>
      <c r="N10" s="30">
        <f t="shared" si="0"/>
        <v>123561.95728070222</v>
      </c>
      <c r="O10" s="30">
        <f t="shared" si="0"/>
        <v>90614.295029595</v>
      </c>
      <c r="P10" s="30">
        <f t="shared" si="0"/>
        <v>31.454276011593748</v>
      </c>
      <c r="Q10" s="30">
        <f t="shared" si="0"/>
        <v>24829.072382513936</v>
      </c>
      <c r="R10" s="30">
        <f t="shared" si="0"/>
        <v>8087.1355925816843</v>
      </c>
      <c r="S10" s="31">
        <f>ROUND(C11,2)+ROUND(C16,2)+ROUND(C17,2)+ROUND(C21,2)</f>
        <v>148363.87000000002</v>
      </c>
      <c r="T10" s="31">
        <f>ROUND(D11,2)+ROUND(D16,2)+ROUND(D17,2)+ROUND(D21,2)</f>
        <v>1249.6400000000001</v>
      </c>
      <c r="U10" s="32">
        <f t="shared" ref="U10:U41" si="1">C10/C$41</f>
        <v>1415.3307341921902</v>
      </c>
      <c r="V10" s="29">
        <f t="shared" ref="V10:V73" si="2">D10-U10</f>
        <v>-165.69249460580477</v>
      </c>
      <c r="W10" s="31">
        <f t="shared" ref="W10:W40" si="3">D10+E10-F10-G10</f>
        <v>-981.82184131592567</v>
      </c>
      <c r="X10" s="182"/>
      <c r="Y10" s="182"/>
      <c r="Z10" s="182"/>
      <c r="AA10" s="182"/>
      <c r="AB10" s="182"/>
      <c r="AC10" s="182"/>
      <c r="AD10" s="182"/>
      <c r="AE10" s="182"/>
      <c r="AF10" s="182"/>
    </row>
    <row r="11" spans="1:32" x14ac:dyDescent="0.25">
      <c r="A11" s="34" t="s">
        <v>16</v>
      </c>
      <c r="B11" s="35" t="s">
        <v>17</v>
      </c>
      <c r="C11" s="36">
        <f>SUM(C12:C15)</f>
        <v>122131.02074554516</v>
      </c>
      <c r="D11" s="37">
        <f>SUM(D12:D15)</f>
        <v>999.38756062802713</v>
      </c>
      <c r="E11" s="37">
        <f>SUM(E12:E15)</f>
        <v>1981.2094019439539</v>
      </c>
      <c r="F11" s="37">
        <f>SUM(F12:F15)</f>
        <v>1981.209401943953</v>
      </c>
      <c r="G11" s="37">
        <f>SUM(G12:G15)</f>
        <v>1981.2094019439537</v>
      </c>
      <c r="H11" s="29">
        <f t="shared" ref="H11:H40" si="4">I11+N11-C11</f>
        <v>0</v>
      </c>
      <c r="I11" s="38">
        <f>SUM(I12:I15)</f>
        <v>20410.3147968005</v>
      </c>
      <c r="J11" s="38">
        <f t="shared" ref="J11:R11" si="5">SUM(J12:J15)</f>
        <v>14614.402676449923</v>
      </c>
      <c r="K11" s="38">
        <f t="shared" si="5"/>
        <v>0</v>
      </c>
      <c r="L11" s="38">
        <f t="shared" si="5"/>
        <v>4265.6483336841366</v>
      </c>
      <c r="M11" s="38">
        <f t="shared" si="5"/>
        <v>1530.2637866664406</v>
      </c>
      <c r="N11" s="38">
        <f t="shared" si="5"/>
        <v>101720.70594874464</v>
      </c>
      <c r="O11" s="38">
        <f t="shared" si="5"/>
        <v>72468.012260595642</v>
      </c>
      <c r="P11" s="38">
        <f t="shared" si="5"/>
        <v>27.926785649829341</v>
      </c>
      <c r="Q11" s="38">
        <f t="shared" si="5"/>
        <v>22044.576135053463</v>
      </c>
      <c r="R11" s="38">
        <f t="shared" si="5"/>
        <v>7180.1907674457034</v>
      </c>
      <c r="S11" s="31">
        <f>ROUND(C12,2)+ROUND(C13,2)+ROUND(C14,2)+ROUND(C15,2)</f>
        <v>122131.02</v>
      </c>
      <c r="U11" s="32">
        <f t="shared" si="1"/>
        <v>1165.0800552338321</v>
      </c>
      <c r="V11" s="29">
        <f t="shared" si="2"/>
        <v>-165.692494605805</v>
      </c>
      <c r="W11" s="31">
        <f t="shared" si="3"/>
        <v>-981.82184131592589</v>
      </c>
    </row>
    <row r="12" spans="1:32" ht="30" x14ac:dyDescent="0.25">
      <c r="A12" s="34" t="s">
        <v>18</v>
      </c>
      <c r="B12" s="35" t="s">
        <v>19</v>
      </c>
      <c r="C12" s="36">
        <f>[28]Виробництво_1ст!F12</f>
        <v>115393.05963045766</v>
      </c>
      <c r="D12" s="37">
        <f>'[28]Д 2_Т на В'!L15/'[28]Д 2_Т на В'!L$60*1000</f>
        <v>935.11016361449333</v>
      </c>
      <c r="E12" s="37">
        <f>'[28]Д 2_Т на В'!P15/'[28]Д 2_Т на В'!P$60*1000</f>
        <v>1916.9320049304197</v>
      </c>
      <c r="F12" s="37">
        <f>'[28]Д 2_Т на В'!T15/'[28]Д 2_Т на В'!T$60*1000</f>
        <v>1916.9320049304192</v>
      </c>
      <c r="G12" s="37">
        <f>'[28]Д 2_Т на В'!X15/'[28]Д 2_Т на В'!X$60*1000</f>
        <v>1916.9320049304197</v>
      </c>
      <c r="H12" s="29">
        <f t="shared" si="4"/>
        <v>0</v>
      </c>
      <c r="I12" s="39">
        <f>SUM(J12:M12)</f>
        <v>19282.323608588704</v>
      </c>
      <c r="J12" s="40">
        <f>J$8*D12</f>
        <v>13674.451250238946</v>
      </c>
      <c r="K12" s="40">
        <f t="shared" ref="K12:M27" si="6">K$8*E12</f>
        <v>0</v>
      </c>
      <c r="L12" s="40">
        <f t="shared" si="6"/>
        <v>4127.2557078489754</v>
      </c>
      <c r="M12" s="40">
        <f t="shared" si="6"/>
        <v>1480.616650500783</v>
      </c>
      <c r="N12" s="39">
        <f>SUM(O12:R12)</f>
        <v>96110.736021868943</v>
      </c>
      <c r="O12" s="40">
        <f>O$8*D12</f>
        <v>67807.102541118278</v>
      </c>
      <c r="P12" s="40">
        <f t="shared" ref="P12:R27" si="7">P$8*E12</f>
        <v>27.020742559803296</v>
      </c>
      <c r="Q12" s="40">
        <f t="shared" si="7"/>
        <v>21329.372597841502</v>
      </c>
      <c r="R12" s="40">
        <f t="shared" si="7"/>
        <v>6947.2401403493577</v>
      </c>
      <c r="U12" s="32">
        <f t="shared" si="1"/>
        <v>1100.8026582202981</v>
      </c>
      <c r="V12" s="29">
        <f t="shared" si="2"/>
        <v>-165.69249460580477</v>
      </c>
      <c r="W12" s="31">
        <f t="shared" si="3"/>
        <v>-981.82184131592612</v>
      </c>
    </row>
    <row r="13" spans="1:32" ht="30" x14ac:dyDescent="0.25">
      <c r="A13" s="34" t="s">
        <v>20</v>
      </c>
      <c r="B13" s="35" t="s">
        <v>21</v>
      </c>
      <c r="C13" s="36">
        <f>[28]Виробництво_1ст!F17</f>
        <v>6476.6955569941729</v>
      </c>
      <c r="D13" s="37">
        <f>'[28]Д 2_Т на В'!L19/'[28]Д 2_Т на В'!L$60*1000</f>
        <v>61.785030299525502</v>
      </c>
      <c r="E13" s="37">
        <f>'[28]Д 2_Т на В'!P19/'[28]Д 2_Т на В'!P$60*1000</f>
        <v>61.785030299525502</v>
      </c>
      <c r="F13" s="37">
        <f>'[28]Д 2_Т на В'!T19/'[28]Д 2_Т на В'!T$60*1000</f>
        <v>61.785030299525502</v>
      </c>
      <c r="G13" s="37">
        <f>'[28]Д 2_Т на В'!X19/'[28]Д 2_Т на В'!X$60*1000</f>
        <v>61.785030299525502</v>
      </c>
      <c r="H13" s="29">
        <f t="shared" si="4"/>
        <v>0</v>
      </c>
      <c r="I13" s="39">
        <f t="shared" ref="I13:I40" si="8">SUM(J13:M13)</f>
        <v>1084.2531430852666</v>
      </c>
      <c r="J13" s="40">
        <f t="shared" ref="J13:M40" si="9">J$8*D13</f>
        <v>903.50465399679342</v>
      </c>
      <c r="K13" s="40">
        <f t="shared" si="6"/>
        <v>0</v>
      </c>
      <c r="L13" s="40">
        <f t="shared" si="6"/>
        <v>133.02642884956921</v>
      </c>
      <c r="M13" s="40">
        <f t="shared" si="6"/>
        <v>47.722060238904177</v>
      </c>
      <c r="N13" s="39">
        <f t="shared" ref="N13:N40" si="10">SUM(O13:R13)</f>
        <v>5392.442413908906</v>
      </c>
      <c r="O13" s="40">
        <f t="shared" ref="O13:R40" si="11">O$8*D13</f>
        <v>4480.1821732237804</v>
      </c>
      <c r="P13" s="40">
        <f t="shared" si="7"/>
        <v>0.87091111916289554</v>
      </c>
      <c r="Q13" s="40">
        <f t="shared" si="7"/>
        <v>687.47140161361176</v>
      </c>
      <c r="R13" s="40">
        <f t="shared" si="7"/>
        <v>223.91792795235071</v>
      </c>
      <c r="U13" s="32">
        <f t="shared" si="1"/>
        <v>61.785030299525509</v>
      </c>
      <c r="V13" s="29">
        <f t="shared" si="2"/>
        <v>0</v>
      </c>
      <c r="W13" s="31">
        <f t="shared" si="3"/>
        <v>0</v>
      </c>
    </row>
    <row r="14" spans="1:32" ht="30" x14ac:dyDescent="0.25">
      <c r="A14" s="34" t="s">
        <v>22</v>
      </c>
      <c r="B14" s="35" t="s">
        <v>23</v>
      </c>
      <c r="C14" s="36">
        <f>[28]Виробництво_1ст!F18</f>
        <v>58.691508990821987</v>
      </c>
      <c r="D14" s="37">
        <f>'[28]Д 2_Т на В'!L23/'[28]Д 2_Т на В'!L$60*1000</f>
        <v>0.55989302406021246</v>
      </c>
      <c r="E14" s="37">
        <f>'[28]Д 2_Т на В'!P23/'[28]Д 2_Т на В'!P$60*1000</f>
        <v>0.55989302406021246</v>
      </c>
      <c r="F14" s="37">
        <f>'[28]Д 2_Т на В'!T23/'[28]Д 2_Т на В'!T$60*1000</f>
        <v>0.55989302406021246</v>
      </c>
      <c r="G14" s="37">
        <f>'[28]Д 2_Т на В'!X23/'[28]Д 2_Т на В'!X$60*1000</f>
        <v>0.55989302406021246</v>
      </c>
      <c r="H14" s="29">
        <f t="shared" si="4"/>
        <v>0</v>
      </c>
      <c r="I14" s="39">
        <f t="shared" si="8"/>
        <v>9.8254507311209061</v>
      </c>
      <c r="J14" s="40">
        <f t="shared" si="9"/>
        <v>8.1875164667941505</v>
      </c>
      <c r="K14" s="40">
        <f t="shared" si="6"/>
        <v>0</v>
      </c>
      <c r="L14" s="40">
        <f t="shared" si="6"/>
        <v>1.2054792102139342</v>
      </c>
      <c r="M14" s="40">
        <f t="shared" si="6"/>
        <v>0.43245505411282259</v>
      </c>
      <c r="N14" s="39">
        <f t="shared" si="10"/>
        <v>48.86605825970107</v>
      </c>
      <c r="O14" s="40">
        <f t="shared" si="11"/>
        <v>40.599199080204727</v>
      </c>
      <c r="P14" s="40">
        <f t="shared" si="7"/>
        <v>7.892155394791843E-3</v>
      </c>
      <c r="Q14" s="40">
        <f t="shared" si="7"/>
        <v>6.2298333453647903</v>
      </c>
      <c r="R14" s="40">
        <f t="shared" si="7"/>
        <v>2.0291336787367609</v>
      </c>
      <c r="U14" s="32">
        <f t="shared" si="1"/>
        <v>0.55989302406021257</v>
      </c>
      <c r="V14" s="29">
        <f t="shared" si="2"/>
        <v>0</v>
      </c>
      <c r="W14" s="31">
        <f t="shared" si="3"/>
        <v>0</v>
      </c>
    </row>
    <row r="15" spans="1:32" ht="30" x14ac:dyDescent="0.25">
      <c r="A15" s="34" t="s">
        <v>24</v>
      </c>
      <c r="B15" s="35" t="s">
        <v>25</v>
      </c>
      <c r="C15" s="36">
        <f>[28]Виробництво_1ст!F11-[28]Виробництво_1ст!F12-[28]Виробництво_1ст!F18-[28]Виробництво_1ст!F17</f>
        <v>202.57404910248988</v>
      </c>
      <c r="D15" s="37">
        <f>'[28]Д 2_Т на В'!L24/'[28]Д 2_Т на В'!L$60*1000</f>
        <v>1.932473689948097</v>
      </c>
      <c r="E15" s="37">
        <f>'[28]Д 2_Т на В'!P24/'[28]Д 2_Т на В'!P$60*1000</f>
        <v>1.9324736899486159</v>
      </c>
      <c r="F15" s="37">
        <f>'[28]Д 2_Т на В'!T24/'[28]Д 2_Т на В'!T$60*1000</f>
        <v>1.9324736899481598</v>
      </c>
      <c r="G15" s="37">
        <f>'[28]Д 2_Т на В'!X24/'[28]Д 2_Т на В'!X$60*1000</f>
        <v>1.9324736899484145</v>
      </c>
      <c r="H15" s="29">
        <f t="shared" si="4"/>
        <v>3.3821834222180769E-12</v>
      </c>
      <c r="I15" s="39">
        <f t="shared" si="8"/>
        <v>33.912594395408469</v>
      </c>
      <c r="J15" s="40">
        <f t="shared" si="9"/>
        <v>28.259255747388877</v>
      </c>
      <c r="K15" s="40">
        <f t="shared" si="6"/>
        <v>0</v>
      </c>
      <c r="L15" s="40">
        <f t="shared" si="6"/>
        <v>4.1607177753787985</v>
      </c>
      <c r="M15" s="40">
        <f t="shared" si="6"/>
        <v>1.4926208726407941</v>
      </c>
      <c r="N15" s="39">
        <f t="shared" si="10"/>
        <v>168.6614547070848</v>
      </c>
      <c r="O15" s="40">
        <f t="shared" si="11"/>
        <v>140.12834717337566</v>
      </c>
      <c r="P15" s="40">
        <f t="shared" si="7"/>
        <v>2.7239815468358276E-2</v>
      </c>
      <c r="Q15" s="40">
        <f t="shared" si="7"/>
        <v>21.502302252982666</v>
      </c>
      <c r="R15" s="40">
        <f t="shared" si="7"/>
        <v>7.0035654652581041</v>
      </c>
      <c r="U15" s="32">
        <f t="shared" si="1"/>
        <v>1.9324736899480863</v>
      </c>
      <c r="V15" s="29">
        <f t="shared" si="2"/>
        <v>1.0658141036401503E-14</v>
      </c>
      <c r="W15" s="31">
        <f t="shared" si="3"/>
        <v>1.3877787807814457E-13</v>
      </c>
    </row>
    <row r="16" spans="1:32" x14ac:dyDescent="0.25">
      <c r="A16" s="34" t="s">
        <v>26</v>
      </c>
      <c r="B16" s="35" t="s">
        <v>27</v>
      </c>
      <c r="C16" s="36">
        <f>[28]Виробництво_1ст!F31</f>
        <v>12688.963170463012</v>
      </c>
      <c r="D16" s="37">
        <f>'[28]Д 2_Т на В'!L25/'[28]Д 2_Т на В'!L$60*1000</f>
        <v>121.04752601965258</v>
      </c>
      <c r="E16" s="37">
        <f>'[28]Д 2_Т на В'!P25/'[28]Д 2_Т на В'!P$60*1000</f>
        <v>121.04752601965258</v>
      </c>
      <c r="F16" s="37">
        <f>'[28]Д 2_Т на В'!T25/'[28]Д 2_Т на В'!T$60*1000</f>
        <v>121.04752601965258</v>
      </c>
      <c r="G16" s="37">
        <f>'[28]Д 2_Т на В'!X25/'[28]Д 2_Т на В'!X$60*1000</f>
        <v>121.04752601965258</v>
      </c>
      <c r="H16" s="29">
        <f t="shared" si="4"/>
        <v>0</v>
      </c>
      <c r="I16" s="39">
        <f t="shared" si="8"/>
        <v>2124.2388312062035</v>
      </c>
      <c r="J16" s="40">
        <f t="shared" si="9"/>
        <v>1770.1213802656978</v>
      </c>
      <c r="K16" s="40">
        <f t="shared" si="6"/>
        <v>0</v>
      </c>
      <c r="L16" s="40">
        <f t="shared" si="6"/>
        <v>260.62170770827248</v>
      </c>
      <c r="M16" s="40">
        <f t="shared" si="6"/>
        <v>93.495743232233139</v>
      </c>
      <c r="N16" s="39">
        <f t="shared" si="10"/>
        <v>10564.724339256809</v>
      </c>
      <c r="O16" s="40">
        <f t="shared" si="11"/>
        <v>8777.449255216341</v>
      </c>
      <c r="P16" s="40">
        <f t="shared" si="7"/>
        <v>1.7062650264409591</v>
      </c>
      <c r="Q16" s="40">
        <f t="shared" si="7"/>
        <v>1346.8749949812645</v>
      </c>
      <c r="R16" s="40">
        <f t="shared" si="7"/>
        <v>438.69382403276126</v>
      </c>
      <c r="S16" s="41">
        <f>ROUND(C16,2)</f>
        <v>12688.96</v>
      </c>
      <c r="U16" s="32">
        <f t="shared" si="1"/>
        <v>121.04752601965259</v>
      </c>
      <c r="V16" s="29">
        <f t="shared" si="2"/>
        <v>0</v>
      </c>
      <c r="W16" s="31">
        <f t="shared" si="3"/>
        <v>0</v>
      </c>
    </row>
    <row r="17" spans="1:32" x14ac:dyDescent="0.25">
      <c r="A17" s="34" t="s">
        <v>28</v>
      </c>
      <c r="B17" s="35" t="s">
        <v>29</v>
      </c>
      <c r="C17" s="36">
        <f>C18+C19+C20</f>
        <v>5978.3162475018607</v>
      </c>
      <c r="D17" s="37">
        <f>'[28]Д 2_Т на В'!L26/'[28]Д 2_Т на В'!L$60*1000</f>
        <v>57.030695242910653</v>
      </c>
      <c r="E17" s="37">
        <f>'[28]Д 2_Т на В'!P26/'[28]Д 2_Т на В'!P$60*1000</f>
        <v>57.030695242910646</v>
      </c>
      <c r="F17" s="37">
        <f>'[28]Д 2_Т на В'!T26/'[28]Д 2_Т на В'!T$60*1000</f>
        <v>57.030695242910639</v>
      </c>
      <c r="G17" s="37">
        <f>'[28]Д 2_Т на В'!X26/'[28]Д 2_Т на В'!X$60*1000</f>
        <v>57.030695242910653</v>
      </c>
      <c r="H17" s="29">
        <f t="shared" si="4"/>
        <v>0</v>
      </c>
      <c r="I17" s="39">
        <f t="shared" si="8"/>
        <v>1000.8202677848121</v>
      </c>
      <c r="J17" s="40">
        <f t="shared" si="9"/>
        <v>833.98030757360141</v>
      </c>
      <c r="K17" s="40">
        <f t="shared" si="6"/>
        <v>0</v>
      </c>
      <c r="L17" s="40">
        <f t="shared" si="6"/>
        <v>122.79009472349132</v>
      </c>
      <c r="M17" s="40">
        <f t="shared" si="6"/>
        <v>44.049865487719437</v>
      </c>
      <c r="N17" s="39">
        <f t="shared" si="10"/>
        <v>4977.4959797170495</v>
      </c>
      <c r="O17" s="40">
        <f t="shared" si="11"/>
        <v>4135.4338245879089</v>
      </c>
      <c r="P17" s="40">
        <f t="shared" si="7"/>
        <v>0.80389483309879961</v>
      </c>
      <c r="Q17" s="40">
        <f t="shared" si="7"/>
        <v>634.57073345391916</v>
      </c>
      <c r="R17" s="40">
        <f t="shared" si="7"/>
        <v>206.68752684212262</v>
      </c>
      <c r="S17" s="31">
        <f>ROUND(C18,2)+ROUND(C19,2)+ROUND(C20,2)</f>
        <v>5978.3200000000006</v>
      </c>
      <c r="U17" s="32">
        <f t="shared" si="1"/>
        <v>57.030695242910646</v>
      </c>
      <c r="V17" s="29">
        <f t="shared" si="2"/>
        <v>0</v>
      </c>
      <c r="W17" s="31">
        <f t="shared" si="3"/>
        <v>0</v>
      </c>
    </row>
    <row r="18" spans="1:32" x14ac:dyDescent="0.25">
      <c r="A18" s="34" t="s">
        <v>30</v>
      </c>
      <c r="B18" s="35" t="s">
        <v>31</v>
      </c>
      <c r="C18" s="36">
        <f>[28]Виробництво_1ст!F36</f>
        <v>2791.5718975018626</v>
      </c>
      <c r="D18" s="37">
        <f>'[28]Д 2_Т на В'!L27/'[28]Д 2_Т на В'!L$60*1000</f>
        <v>26.630455724323564</v>
      </c>
      <c r="E18" s="37">
        <f>'[28]Д 2_Т на В'!P27/'[28]Д 2_Т на В'!P$60*1000</f>
        <v>26.630455724323568</v>
      </c>
      <c r="F18" s="37">
        <f>'[28]Д 2_Т на В'!T27/'[28]Д 2_Т на В'!T$60*1000</f>
        <v>26.630455724323564</v>
      </c>
      <c r="G18" s="37">
        <f>'[28]Д 2_Т на В'!X27/'[28]Д 2_Т на В'!X$60*1000</f>
        <v>26.630455724323568</v>
      </c>
      <c r="H18" s="29">
        <f t="shared" si="4"/>
        <v>0</v>
      </c>
      <c r="I18" s="39">
        <f t="shared" si="8"/>
        <v>467.33254286536476</v>
      </c>
      <c r="J18" s="40">
        <f t="shared" si="9"/>
        <v>389.4267036584535</v>
      </c>
      <c r="K18" s="40">
        <f t="shared" si="6"/>
        <v>0</v>
      </c>
      <c r="L18" s="40">
        <f t="shared" si="6"/>
        <v>57.336775695819938</v>
      </c>
      <c r="M18" s="40">
        <f t="shared" si="6"/>
        <v>20.56906351109129</v>
      </c>
      <c r="N18" s="39">
        <f t="shared" si="10"/>
        <v>2324.2393546364974</v>
      </c>
      <c r="O18" s="40">
        <f t="shared" si="11"/>
        <v>1931.0388361475948</v>
      </c>
      <c r="P18" s="40">
        <f t="shared" si="7"/>
        <v>0.37537830581701104</v>
      </c>
      <c r="Q18" s="40">
        <f t="shared" si="7"/>
        <v>296.31249889587821</v>
      </c>
      <c r="R18" s="40">
        <f t="shared" si="7"/>
        <v>96.512641287207472</v>
      </c>
      <c r="S18" s="31"/>
      <c r="U18" s="32">
        <f t="shared" si="1"/>
        <v>26.630455724323568</v>
      </c>
      <c r="V18" s="29">
        <f t="shared" si="2"/>
        <v>0</v>
      </c>
      <c r="W18" s="31">
        <f t="shared" si="3"/>
        <v>0</v>
      </c>
    </row>
    <row r="19" spans="1:32" x14ac:dyDescent="0.25">
      <c r="A19" s="34" t="s">
        <v>32</v>
      </c>
      <c r="B19" s="35" t="s">
        <v>33</v>
      </c>
      <c r="C19" s="36">
        <f>[28]Виробництво_1ст!F37+[28]Виробництво_1ст!F38</f>
        <v>2100.1954699999987</v>
      </c>
      <c r="D19" s="37">
        <f>'[28]Д 2_Т на В'!L28/'[28]Д 2_Т на В'!L$60*1000</f>
        <v>20.035006988825931</v>
      </c>
      <c r="E19" s="37">
        <f>'[28]Д 2_Т на В'!P28/'[28]Д 2_Т на В'!P$60*1000</f>
        <v>20.035006988825931</v>
      </c>
      <c r="F19" s="37">
        <f>'[28]Д 2_Т на В'!T28/'[28]Д 2_Т на В'!T$60*1000</f>
        <v>20.035006988825934</v>
      </c>
      <c r="G19" s="37">
        <f>'[28]Д 2_Т на В'!X28/'[28]Д 2_Т на В'!X$60*1000</f>
        <v>20.035006988825934</v>
      </c>
      <c r="H19" s="29">
        <f t="shared" si="4"/>
        <v>0</v>
      </c>
      <c r="I19" s="39">
        <f t="shared" si="8"/>
        <v>351.59033173666063</v>
      </c>
      <c r="J19" s="40">
        <f t="shared" si="9"/>
        <v>292.97909169110704</v>
      </c>
      <c r="K19" s="40">
        <f t="shared" si="6"/>
        <v>0</v>
      </c>
      <c r="L19" s="40">
        <f t="shared" si="6"/>
        <v>43.136426716620761</v>
      </c>
      <c r="M19" s="40">
        <f t="shared" si="6"/>
        <v>15.474813328932852</v>
      </c>
      <c r="N19" s="39">
        <f t="shared" si="10"/>
        <v>1748.6051382633377</v>
      </c>
      <c r="O19" s="40">
        <f t="shared" si="11"/>
        <v>1452.7868759892981</v>
      </c>
      <c r="P19" s="40">
        <f t="shared" si="7"/>
        <v>0.28240999922612042</v>
      </c>
      <c r="Q19" s="40">
        <f t="shared" si="7"/>
        <v>222.92607560722439</v>
      </c>
      <c r="R19" s="40">
        <f t="shared" si="7"/>
        <v>72.609776667589031</v>
      </c>
      <c r="U19" s="32">
        <f t="shared" si="1"/>
        <v>20.035006988825934</v>
      </c>
      <c r="V19" s="29">
        <f t="shared" si="2"/>
        <v>0</v>
      </c>
      <c r="W19" s="31">
        <f t="shared" si="3"/>
        <v>0</v>
      </c>
    </row>
    <row r="20" spans="1:32" x14ac:dyDescent="0.25">
      <c r="A20" s="34" t="s">
        <v>34</v>
      </c>
      <c r="B20" s="35" t="s">
        <v>35</v>
      </c>
      <c r="C20" s="36">
        <f>[28]Виробництво_1ст!F35-[28]Виробництво_1ст!F36-[28]Виробництво_1ст!F37-[28]Виробництво_1ст!F38</f>
        <v>1086.5488799999994</v>
      </c>
      <c r="D20" s="37">
        <f>'[28]Д 2_Т на В'!L29/'[28]Д 2_Т на В'!L$60*1000</f>
        <v>10.365232529761158</v>
      </c>
      <c r="E20" s="37">
        <f>'[28]Д 2_Т на В'!P29/'[28]Д 2_Т на В'!P$60*1000</f>
        <v>10.365232529761144</v>
      </c>
      <c r="F20" s="37">
        <f>'[28]Д 2_Т на В'!T29/'[28]Д 2_Т на В'!T$60*1000</f>
        <v>10.365232529761142</v>
      </c>
      <c r="G20" s="37">
        <f>'[28]Д 2_Т на В'!X29/'[28]Д 2_Т на В'!X$60*1000</f>
        <v>10.365232529761158</v>
      </c>
      <c r="H20" s="29">
        <f t="shared" si="4"/>
        <v>0</v>
      </c>
      <c r="I20" s="39">
        <f t="shared" si="8"/>
        <v>181.89739318278677</v>
      </c>
      <c r="J20" s="40">
        <f t="shared" si="9"/>
        <v>151.57451222404086</v>
      </c>
      <c r="K20" s="40">
        <f t="shared" si="6"/>
        <v>0</v>
      </c>
      <c r="L20" s="40">
        <f t="shared" si="6"/>
        <v>22.316892311050633</v>
      </c>
      <c r="M20" s="40">
        <f t="shared" si="6"/>
        <v>8.0059886476952968</v>
      </c>
      <c r="N20" s="39">
        <f t="shared" si="10"/>
        <v>904.65148681721405</v>
      </c>
      <c r="O20" s="40">
        <f t="shared" si="11"/>
        <v>751.60811245101559</v>
      </c>
      <c r="P20" s="40">
        <f t="shared" si="7"/>
        <v>0.14610652805566815</v>
      </c>
      <c r="Q20" s="40">
        <f t="shared" si="7"/>
        <v>115.33215895081659</v>
      </c>
      <c r="R20" s="40">
        <f t="shared" si="7"/>
        <v>37.565108887326147</v>
      </c>
      <c r="U20" s="32">
        <f t="shared" si="1"/>
        <v>10.365232529761144</v>
      </c>
      <c r="V20" s="29">
        <f t="shared" si="2"/>
        <v>1.4210854715202004E-14</v>
      </c>
      <c r="W20" s="31">
        <f t="shared" si="3"/>
        <v>0</v>
      </c>
    </row>
    <row r="21" spans="1:32" s="33" customFormat="1" x14ac:dyDescent="0.25">
      <c r="A21" s="42" t="s">
        <v>36</v>
      </c>
      <c r="B21" s="26" t="s">
        <v>37</v>
      </c>
      <c r="C21" s="27">
        <f>C22+C23+C24+C25</f>
        <v>7565.5710425263696</v>
      </c>
      <c r="D21" s="43">
        <f>D22+D23+D24+D25</f>
        <v>72.172457695794876</v>
      </c>
      <c r="E21" s="43">
        <f>E22+E23+E24+E25</f>
        <v>72.172457695794876</v>
      </c>
      <c r="F21" s="43">
        <f>F22+F23+F24+F25</f>
        <v>72.172457695794876</v>
      </c>
      <c r="G21" s="43">
        <f>G22+G23+G24+G25</f>
        <v>72.172457695794861</v>
      </c>
      <c r="H21" s="29">
        <f t="shared" si="4"/>
        <v>0</v>
      </c>
      <c r="I21" s="39">
        <f t="shared" si="8"/>
        <v>1266.5400295426418</v>
      </c>
      <c r="J21" s="40">
        <f t="shared" si="9"/>
        <v>1055.4037297127966</v>
      </c>
      <c r="K21" s="40">
        <f t="shared" si="6"/>
        <v>0</v>
      </c>
      <c r="L21" s="40">
        <f t="shared" si="6"/>
        <v>155.39110787879528</v>
      </c>
      <c r="M21" s="40">
        <f t="shared" si="6"/>
        <v>55.745191951049939</v>
      </c>
      <c r="N21" s="39">
        <f t="shared" si="10"/>
        <v>6299.031012983728</v>
      </c>
      <c r="O21" s="40">
        <f t="shared" si="11"/>
        <v>5233.3996891951165</v>
      </c>
      <c r="P21" s="40">
        <f t="shared" si="7"/>
        <v>1.0173305022246493</v>
      </c>
      <c r="Q21" s="40">
        <f t="shared" si="7"/>
        <v>803.05051902528965</v>
      </c>
      <c r="R21" s="40">
        <f t="shared" si="7"/>
        <v>261.56347426109755</v>
      </c>
      <c r="S21" s="31">
        <f>ROUND(C22,2)+ROUND(C23,2)+ROUND(C24,2)+ROUND(C25,2)</f>
        <v>7565.5700000000006</v>
      </c>
      <c r="T21" s="31">
        <f>ROUND(D22,2)+ROUND(D23,2)+ROUND(D24,2)+ROUND(D25,2)</f>
        <v>72.169999999999987</v>
      </c>
      <c r="U21" s="32">
        <f t="shared" si="1"/>
        <v>72.172457695794876</v>
      </c>
      <c r="V21" s="29">
        <f t="shared" si="2"/>
        <v>0</v>
      </c>
      <c r="W21" s="31">
        <f t="shared" si="3"/>
        <v>0</v>
      </c>
      <c r="X21" s="182"/>
      <c r="Y21" s="182"/>
      <c r="Z21" s="182"/>
      <c r="AA21" s="182"/>
      <c r="AB21" s="182"/>
      <c r="AC21" s="182"/>
      <c r="AD21" s="182"/>
      <c r="AE21" s="182"/>
      <c r="AF21" s="182"/>
    </row>
    <row r="22" spans="1:32" x14ac:dyDescent="0.25">
      <c r="A22" s="44" t="s">
        <v>38</v>
      </c>
      <c r="B22" s="35" t="s">
        <v>39</v>
      </c>
      <c r="C22" s="36">
        <f>'[28]Д 2_Т на В'!H31</f>
        <v>4196.5097752852053</v>
      </c>
      <c r="D22" s="37">
        <f>'[28]Д 2_Т на В'!L31/'[28]Д 2_Т на В'!L$60*1000</f>
        <v>40.032989251479286</v>
      </c>
      <c r="E22" s="37">
        <f>'[28]Д 2_Т на В'!P31/'[28]Д 2_Т на В'!P$60*1000</f>
        <v>40.032989251479286</v>
      </c>
      <c r="F22" s="37">
        <f>'[28]Д 2_Т на В'!T31/'[28]Д 2_Т на В'!T$60*1000</f>
        <v>40.032989251479286</v>
      </c>
      <c r="G22" s="37">
        <f>'[28]Д 2_Т на В'!X31/'[28]Д 2_Т на В'!X$60*1000</f>
        <v>40.032989251479279</v>
      </c>
      <c r="H22" s="29">
        <f t="shared" si="4"/>
        <v>0</v>
      </c>
      <c r="I22" s="39">
        <f t="shared" si="8"/>
        <v>702.5309239566476</v>
      </c>
      <c r="J22" s="40">
        <f t="shared" si="9"/>
        <v>585.41675753443667</v>
      </c>
      <c r="K22" s="40">
        <f t="shared" si="6"/>
        <v>0</v>
      </c>
      <c r="L22" s="40">
        <f t="shared" si="6"/>
        <v>86.193137245064634</v>
      </c>
      <c r="M22" s="40">
        <f t="shared" si="6"/>
        <v>30.92102917714632</v>
      </c>
      <c r="N22" s="39">
        <f t="shared" si="10"/>
        <v>3493.9788513285575</v>
      </c>
      <c r="O22" s="40">
        <f t="shared" si="11"/>
        <v>2902.8889994202063</v>
      </c>
      <c r="P22" s="40">
        <f t="shared" si="7"/>
        <v>0.56429810430488292</v>
      </c>
      <c r="Q22" s="40">
        <f t="shared" si="7"/>
        <v>445.44018345667911</v>
      </c>
      <c r="R22" s="40">
        <f t="shared" si="7"/>
        <v>145.0853703473673</v>
      </c>
      <c r="U22" s="32">
        <f t="shared" si="1"/>
        <v>40.032989251479286</v>
      </c>
      <c r="V22" s="29">
        <f t="shared" si="2"/>
        <v>0</v>
      </c>
      <c r="W22" s="31">
        <f t="shared" si="3"/>
        <v>0</v>
      </c>
    </row>
    <row r="23" spans="1:32" x14ac:dyDescent="0.25">
      <c r="A23" s="44" t="s">
        <v>40</v>
      </c>
      <c r="B23" s="35" t="s">
        <v>41</v>
      </c>
      <c r="C23" s="36">
        <f>'[28]Д 2_Т на В'!H32</f>
        <v>893.00746777244547</v>
      </c>
      <c r="D23" s="37">
        <f>'[28]Д 2_Т на В'!L32/'[28]Д 2_Т на В'!L$60*1000</f>
        <v>8.5189265063478601</v>
      </c>
      <c r="E23" s="37">
        <f>'[28]Д 2_Т на В'!P32/'[28]Д 2_Т на В'!P$60*1000</f>
        <v>8.5189265063478601</v>
      </c>
      <c r="F23" s="37">
        <f>'[28]Д 2_Т на В'!T32/'[28]Д 2_Т на В'!T$60*1000</f>
        <v>8.5189265063478601</v>
      </c>
      <c r="G23" s="37">
        <f>'[28]Д 2_Т на В'!X32/'[28]Д 2_Т на В'!X$60*1000</f>
        <v>8.5189265063478601</v>
      </c>
      <c r="H23" s="29">
        <f t="shared" si="4"/>
        <v>0</v>
      </c>
      <c r="I23" s="39">
        <f t="shared" si="8"/>
        <v>149.49693793855749</v>
      </c>
      <c r="J23" s="40">
        <f t="shared" si="9"/>
        <v>124.57531716385751</v>
      </c>
      <c r="K23" s="40">
        <f t="shared" si="6"/>
        <v>0</v>
      </c>
      <c r="L23" s="40">
        <f t="shared" si="6"/>
        <v>18.34169806630484</v>
      </c>
      <c r="M23" s="40">
        <f t="shared" si="6"/>
        <v>6.5799227083951468</v>
      </c>
      <c r="N23" s="39">
        <f t="shared" si="10"/>
        <v>743.51052983388774</v>
      </c>
      <c r="O23" s="40">
        <f t="shared" si="11"/>
        <v>617.72799145226497</v>
      </c>
      <c r="P23" s="40">
        <f t="shared" si="7"/>
        <v>0.12008131713689309</v>
      </c>
      <c r="Q23" s="40">
        <f t="shared" si="7"/>
        <v>94.788629497642063</v>
      </c>
      <c r="R23" s="40">
        <f t="shared" si="7"/>
        <v>30.873827566843815</v>
      </c>
      <c r="U23" s="32">
        <f t="shared" si="1"/>
        <v>8.5189265063478619</v>
      </c>
      <c r="V23" s="29">
        <f t="shared" si="2"/>
        <v>0</v>
      </c>
      <c r="W23" s="31">
        <f t="shared" si="3"/>
        <v>0</v>
      </c>
    </row>
    <row r="24" spans="1:32" x14ac:dyDescent="0.25">
      <c r="A24" s="44" t="s">
        <v>42</v>
      </c>
      <c r="B24" s="35" t="s">
        <v>33</v>
      </c>
      <c r="C24" s="36">
        <f>'[28]ЗВВ-ОП-2024'!AO33</f>
        <v>31.672057940406734</v>
      </c>
      <c r="D24" s="37">
        <f t="shared" ref="D24:D34" si="12">C24/$C$41</f>
        <v>0.30213849674980459</v>
      </c>
      <c r="E24" s="37">
        <f>C24/$C$41</f>
        <v>0.30213849674980459</v>
      </c>
      <c r="F24" s="37">
        <f>C24/$C$41</f>
        <v>0.30213849674980459</v>
      </c>
      <c r="G24" s="37">
        <f>C24/$C$41</f>
        <v>0.30213849674980459</v>
      </c>
      <c r="H24" s="29">
        <f t="shared" si="4"/>
        <v>0</v>
      </c>
      <c r="I24" s="39">
        <f t="shared" si="8"/>
        <v>5.3021680682181227</v>
      </c>
      <c r="J24" s="40">
        <f t="shared" si="9"/>
        <v>4.4182795839324847</v>
      </c>
      <c r="K24" s="40">
        <f t="shared" si="6"/>
        <v>0</v>
      </c>
      <c r="L24" s="40">
        <f t="shared" si="6"/>
        <v>0.65052011863968207</v>
      </c>
      <c r="M24" s="40">
        <f t="shared" si="6"/>
        <v>0.23336836564595584</v>
      </c>
      <c r="N24" s="39">
        <f t="shared" si="10"/>
        <v>26.369889872188615</v>
      </c>
      <c r="O24" s="40">
        <f t="shared" si="11"/>
        <v>21.908794094958974</v>
      </c>
      <c r="P24" s="40">
        <f t="shared" si="7"/>
        <v>4.2588920822879007E-3</v>
      </c>
      <c r="Q24" s="40">
        <f t="shared" si="7"/>
        <v>3.3618430683785392</v>
      </c>
      <c r="R24" s="40">
        <f t="shared" si="7"/>
        <v>1.0949938167688147</v>
      </c>
      <c r="U24" s="32">
        <f t="shared" si="1"/>
        <v>0.30213849674980459</v>
      </c>
      <c r="V24" s="29">
        <f t="shared" si="2"/>
        <v>0</v>
      </c>
      <c r="W24" s="31">
        <f t="shared" si="3"/>
        <v>0</v>
      </c>
    </row>
    <row r="25" spans="1:32" x14ac:dyDescent="0.25">
      <c r="A25" s="44" t="s">
        <v>43</v>
      </c>
      <c r="B25" s="35" t="s">
        <v>44</v>
      </c>
      <c r="C25" s="36">
        <f>'[28]Д 2_Т на В'!H30-'D1_2024-2025'!C24-'D1_2024-2025'!C23-'D1_2024-2025'!C22</f>
        <v>2444.3817415283129</v>
      </c>
      <c r="D25" s="37">
        <f t="shared" si="12"/>
        <v>23.318403441217921</v>
      </c>
      <c r="E25" s="37">
        <f>C25/$C$41</f>
        <v>23.318403441217921</v>
      </c>
      <c r="F25" s="37">
        <f>C25/$C$41</f>
        <v>23.318403441217921</v>
      </c>
      <c r="G25" s="37">
        <f>C25/$C$41</f>
        <v>23.318403441217921</v>
      </c>
      <c r="H25" s="29">
        <f t="shared" si="4"/>
        <v>0</v>
      </c>
      <c r="I25" s="39">
        <f t="shared" si="8"/>
        <v>409.20999957921845</v>
      </c>
      <c r="J25" s="40">
        <f t="shared" si="9"/>
        <v>340.99337543056987</v>
      </c>
      <c r="K25" s="40">
        <f t="shared" si="6"/>
        <v>0</v>
      </c>
      <c r="L25" s="40">
        <f t="shared" si="6"/>
        <v>50.2057524487861</v>
      </c>
      <c r="M25" s="40">
        <f t="shared" si="6"/>
        <v>18.010871699862516</v>
      </c>
      <c r="N25" s="39">
        <f t="shared" si="10"/>
        <v>2035.1717419490944</v>
      </c>
      <c r="O25" s="40">
        <f t="shared" si="11"/>
        <v>1690.8739042276864</v>
      </c>
      <c r="P25" s="40">
        <f t="shared" si="7"/>
        <v>0.32869218870058525</v>
      </c>
      <c r="Q25" s="40">
        <f t="shared" si="7"/>
        <v>259.45986300258988</v>
      </c>
      <c r="R25" s="40">
        <f t="shared" si="7"/>
        <v>84.509282530117659</v>
      </c>
      <c r="U25" s="32">
        <f t="shared" si="1"/>
        <v>23.318403441217921</v>
      </c>
      <c r="V25" s="29">
        <f t="shared" si="2"/>
        <v>0</v>
      </c>
      <c r="W25" s="31">
        <f t="shared" si="3"/>
        <v>0</v>
      </c>
    </row>
    <row r="26" spans="1:32" s="33" customFormat="1" x14ac:dyDescent="0.25">
      <c r="A26" s="25" t="s">
        <v>45</v>
      </c>
      <c r="B26" s="26" t="s">
        <v>46</v>
      </c>
      <c r="C26" s="36">
        <f>[28]Адміністративні_1ст!G8</f>
        <v>7475.5152809126103</v>
      </c>
      <c r="D26" s="37">
        <f>'[28]Д 2_Т на В'!L34/'[28]Д 2_Т на В'!L$60*1000</f>
        <v>71.313362511994796</v>
      </c>
      <c r="E26" s="43">
        <f>E27+E28+E29+E30</f>
        <v>71.313362511994796</v>
      </c>
      <c r="F26" s="37">
        <f>'[28]Д 2_Т на В'!T34/'[28]Д 2_Т на В'!T$60*1000</f>
        <v>71.313362511994782</v>
      </c>
      <c r="G26" s="37">
        <f>'[28]Д 2_Т на В'!X34/'[28]Д 2_Т на В'!X$60*1000</f>
        <v>71.313362511994796</v>
      </c>
      <c r="H26" s="29">
        <f t="shared" si="4"/>
        <v>0</v>
      </c>
      <c r="I26" s="39">
        <f t="shared" si="8"/>
        <v>1251.4639399343826</v>
      </c>
      <c r="J26" s="40">
        <f t="shared" si="9"/>
        <v>1042.8408727711278</v>
      </c>
      <c r="K26" s="40">
        <f t="shared" si="6"/>
        <v>0</v>
      </c>
      <c r="L26" s="40">
        <f t="shared" si="6"/>
        <v>153.54143063838987</v>
      </c>
      <c r="M26" s="40">
        <f t="shared" si="6"/>
        <v>55.081636524864869</v>
      </c>
      <c r="N26" s="39">
        <f t="shared" si="10"/>
        <v>6224.051340978227</v>
      </c>
      <c r="O26" s="40">
        <f t="shared" si="11"/>
        <v>5171.1046169275378</v>
      </c>
      <c r="P26" s="40">
        <f t="shared" si="7"/>
        <v>1.0052208448470672</v>
      </c>
      <c r="Q26" s="40">
        <f t="shared" si="7"/>
        <v>793.49151472823928</v>
      </c>
      <c r="R26" s="40">
        <f t="shared" si="7"/>
        <v>258.44998847760303</v>
      </c>
      <c r="S26" s="31">
        <f>ROUND(C27,2)+ROUND(C28,2)+ROUND(C29,2)+ROUND(C30,2)</f>
        <v>7475.51</v>
      </c>
      <c r="T26" s="31">
        <f>ROUND(D27,2)+ROUND(D28,2)+ROUND(D29,2)+ROUND(D30,2)</f>
        <v>71.31</v>
      </c>
      <c r="U26" s="32">
        <f t="shared" si="1"/>
        <v>71.313362511994811</v>
      </c>
      <c r="V26" s="29">
        <f t="shared" si="2"/>
        <v>0</v>
      </c>
      <c r="W26" s="31">
        <f t="shared" si="3"/>
        <v>0</v>
      </c>
      <c r="X26" s="182"/>
      <c r="Y26" s="182"/>
      <c r="Z26" s="182"/>
      <c r="AA26" s="182"/>
      <c r="AB26" s="182"/>
      <c r="AC26" s="182"/>
      <c r="AD26" s="182"/>
      <c r="AE26" s="182"/>
      <c r="AF26" s="182"/>
    </row>
    <row r="27" spans="1:32" x14ac:dyDescent="0.25">
      <c r="A27" s="44" t="s">
        <v>47</v>
      </c>
      <c r="B27" s="35" t="s">
        <v>48</v>
      </c>
      <c r="C27" s="36">
        <f>[28]Адміністративні_1ст!G10</f>
        <v>5616.9722307181291</v>
      </c>
      <c r="D27" s="37">
        <f>'[28]Д 2_Т на В'!L35/'[28]Д 2_Т на В'!L$60*1000</f>
        <v>53.583620908619039</v>
      </c>
      <c r="E27" s="37">
        <f>'[28]Д 2_Т на В'!P35/'[28]Д 2_Т на В'!P$60*1000</f>
        <v>53.583620908619039</v>
      </c>
      <c r="F27" s="37">
        <f>'[28]Д 2_Т на В'!T35/'[28]Д 2_Т на В'!T$60*1000</f>
        <v>53.583620908619025</v>
      </c>
      <c r="G27" s="37">
        <f>'[28]Д 2_Т на В'!X35/'[28]Д 2_Т на В'!X$60*1000</f>
        <v>53.583620908619032</v>
      </c>
      <c r="H27" s="29">
        <f t="shared" si="4"/>
        <v>0</v>
      </c>
      <c r="I27" s="39">
        <f t="shared" si="8"/>
        <v>940.32824951945997</v>
      </c>
      <c r="J27" s="40">
        <f t="shared" si="9"/>
        <v>783.57250347272213</v>
      </c>
      <c r="K27" s="40">
        <f t="shared" si="6"/>
        <v>0</v>
      </c>
      <c r="L27" s="40">
        <f t="shared" si="6"/>
        <v>115.36836187903336</v>
      </c>
      <c r="M27" s="40">
        <f t="shared" si="6"/>
        <v>41.387384167704468</v>
      </c>
      <c r="N27" s="39">
        <f t="shared" si="10"/>
        <v>4676.6439811986693</v>
      </c>
      <c r="O27" s="40">
        <f t="shared" si="11"/>
        <v>3885.4781167505503</v>
      </c>
      <c r="P27" s="40">
        <f t="shared" si="7"/>
        <v>0.75530546846206092</v>
      </c>
      <c r="Q27" s="40">
        <f t="shared" si="7"/>
        <v>596.21573042853481</v>
      </c>
      <c r="R27" s="40">
        <f t="shared" si="7"/>
        <v>194.19482855112193</v>
      </c>
      <c r="U27" s="32">
        <f t="shared" si="1"/>
        <v>53.583620908619039</v>
      </c>
      <c r="V27" s="29">
        <f t="shared" si="2"/>
        <v>0</v>
      </c>
      <c r="W27" s="31">
        <f t="shared" si="3"/>
        <v>0</v>
      </c>
    </row>
    <row r="28" spans="1:32" x14ac:dyDescent="0.25">
      <c r="A28" s="44" t="s">
        <v>49</v>
      </c>
      <c r="B28" s="35" t="s">
        <v>31</v>
      </c>
      <c r="C28" s="36">
        <f>[28]Адміністративні_1ст!G13</f>
        <v>1235.7338907579883</v>
      </c>
      <c r="D28" s="37">
        <f>'[28]Д 2_Т на В'!L36/'[28]Д 2_Т на В'!L$60*1000</f>
        <v>11.788396599896185</v>
      </c>
      <c r="E28" s="37">
        <f>'[28]Д 2_Т на В'!P36/'[28]Д 2_Т на В'!P$60*1000</f>
        <v>11.788396599896188</v>
      </c>
      <c r="F28" s="37">
        <f>'[28]Д 2_Т на В'!T36/'[28]Д 2_Т на В'!T$60*1000</f>
        <v>11.788396599896187</v>
      </c>
      <c r="G28" s="37">
        <f>'[28]Д 2_Т на В'!X36/'[28]Д 2_Т на В'!X$60*1000</f>
        <v>11.788396599896187</v>
      </c>
      <c r="H28" s="29">
        <f t="shared" si="4"/>
        <v>0</v>
      </c>
      <c r="I28" s="39">
        <f t="shared" si="8"/>
        <v>206.87221489428114</v>
      </c>
      <c r="J28" s="40">
        <f t="shared" si="9"/>
        <v>172.38595076399881</v>
      </c>
      <c r="K28" s="40">
        <f t="shared" si="9"/>
        <v>0</v>
      </c>
      <c r="L28" s="40">
        <f t="shared" si="9"/>
        <v>25.38103961338734</v>
      </c>
      <c r="M28" s="40">
        <f t="shared" si="9"/>
        <v>9.1052245168949835</v>
      </c>
      <c r="N28" s="39">
        <f t="shared" si="10"/>
        <v>1028.861675863707</v>
      </c>
      <c r="O28" s="40">
        <f t="shared" si="11"/>
        <v>854.80518568512082</v>
      </c>
      <c r="P28" s="40">
        <f t="shared" si="11"/>
        <v>0.16616720306165339</v>
      </c>
      <c r="Q28" s="40">
        <f t="shared" si="11"/>
        <v>131.16746069427768</v>
      </c>
      <c r="R28" s="40">
        <f t="shared" si="11"/>
        <v>42.722862281246826</v>
      </c>
      <c r="U28" s="32">
        <f t="shared" si="1"/>
        <v>11.788396599896188</v>
      </c>
      <c r="V28" s="29">
        <f t="shared" si="2"/>
        <v>0</v>
      </c>
      <c r="W28" s="31">
        <f t="shared" si="3"/>
        <v>0</v>
      </c>
    </row>
    <row r="29" spans="1:32" x14ac:dyDescent="0.25">
      <c r="A29" s="44" t="s">
        <v>50</v>
      </c>
      <c r="B29" s="35" t="s">
        <v>33</v>
      </c>
      <c r="C29" s="36">
        <f>[28]Адміністративні_1ст!G44+[28]Адміністративні_1ст!G46</f>
        <v>65.751164418287118</v>
      </c>
      <c r="D29" s="37">
        <f t="shared" si="12"/>
        <v>0.62723925342236186</v>
      </c>
      <c r="E29" s="37">
        <f>C29/$C$41</f>
        <v>0.62723925342236186</v>
      </c>
      <c r="F29" s="37">
        <f>C29/$C$41</f>
        <v>0.62723925342236186</v>
      </c>
      <c r="G29" s="37">
        <f>C29/$C$41</f>
        <v>0.62723925342236186</v>
      </c>
      <c r="H29" s="29">
        <f t="shared" si="4"/>
        <v>0</v>
      </c>
      <c r="I29" s="39">
        <f t="shared" si="8"/>
        <v>11.007296244619225</v>
      </c>
      <c r="J29" s="40">
        <f t="shared" si="9"/>
        <v>9.1723445289130225</v>
      </c>
      <c r="K29" s="40">
        <f t="shared" si="9"/>
        <v>0</v>
      </c>
      <c r="L29" s="40">
        <f t="shared" si="9"/>
        <v>1.3504791939494694</v>
      </c>
      <c r="M29" s="40">
        <f t="shared" si="9"/>
        <v>0.48447252175673233</v>
      </c>
      <c r="N29" s="39">
        <f t="shared" si="10"/>
        <v>54.743868173667899</v>
      </c>
      <c r="O29" s="40">
        <f t="shared" si="11"/>
        <v>45.482637265140909</v>
      </c>
      <c r="P29" s="40">
        <f t="shared" si="11"/>
        <v>8.8414562157326237E-3</v>
      </c>
      <c r="Q29" s="40">
        <f t="shared" si="11"/>
        <v>6.9791832521065889</v>
      </c>
      <c r="R29" s="40">
        <f t="shared" si="11"/>
        <v>2.2732062002046685</v>
      </c>
      <c r="U29" s="32">
        <f t="shared" si="1"/>
        <v>0.62723925342236186</v>
      </c>
      <c r="V29" s="29">
        <f t="shared" si="2"/>
        <v>0</v>
      </c>
      <c r="W29" s="31">
        <f t="shared" si="3"/>
        <v>0</v>
      </c>
    </row>
    <row r="30" spans="1:32" x14ac:dyDescent="0.25">
      <c r="A30" s="44" t="s">
        <v>51</v>
      </c>
      <c r="B30" s="35" t="s">
        <v>52</v>
      </c>
      <c r="C30" s="36">
        <f>[28]Адміністративні_1ст!G14+[28]Адміністративні_1ст!G15+[28]Адміністративні_1ст!G47</f>
        <v>557.05799501820513</v>
      </c>
      <c r="D30" s="37">
        <f t="shared" si="12"/>
        <v>5.3141057500572124</v>
      </c>
      <c r="E30" s="37">
        <f>C30/$C$41</f>
        <v>5.3141057500572124</v>
      </c>
      <c r="F30" s="37">
        <f>C30/$C$41</f>
        <v>5.3141057500572124</v>
      </c>
      <c r="G30" s="37">
        <f>C30/$C$41</f>
        <v>5.3141057500572124</v>
      </c>
      <c r="H30" s="29">
        <f t="shared" si="4"/>
        <v>0</v>
      </c>
      <c r="I30" s="39">
        <f t="shared" si="8"/>
        <v>93.256179276022323</v>
      </c>
      <c r="J30" s="40">
        <f t="shared" si="9"/>
        <v>77.710074005493937</v>
      </c>
      <c r="K30" s="40">
        <f t="shared" si="9"/>
        <v>0</v>
      </c>
      <c r="L30" s="40">
        <f t="shared" si="9"/>
        <v>11.441549952019713</v>
      </c>
      <c r="M30" s="40">
        <f t="shared" si="9"/>
        <v>4.1045553185086803</v>
      </c>
      <c r="N30" s="39">
        <f t="shared" si="10"/>
        <v>463.80181574218284</v>
      </c>
      <c r="O30" s="40">
        <f t="shared" si="11"/>
        <v>385.33867722672545</v>
      </c>
      <c r="P30" s="40">
        <f t="shared" si="11"/>
        <v>7.4906717107620299E-2</v>
      </c>
      <c r="Q30" s="40">
        <f t="shared" si="11"/>
        <v>59.12914035332021</v>
      </c>
      <c r="R30" s="40">
        <f t="shared" si="11"/>
        <v>19.259091445029554</v>
      </c>
      <c r="U30" s="32">
        <f t="shared" si="1"/>
        <v>5.3141057500572124</v>
      </c>
      <c r="V30" s="29">
        <f t="shared" si="2"/>
        <v>0</v>
      </c>
      <c r="W30" s="31">
        <f t="shared" si="3"/>
        <v>0</v>
      </c>
    </row>
    <row r="31" spans="1:32" s="33" customFormat="1" x14ac:dyDescent="0.25">
      <c r="A31" s="25" t="s">
        <v>53</v>
      </c>
      <c r="B31" s="26" t="s">
        <v>54</v>
      </c>
      <c r="C31" s="27">
        <v>0</v>
      </c>
      <c r="D31" s="28">
        <v>0</v>
      </c>
      <c r="E31" s="28">
        <v>0</v>
      </c>
      <c r="F31" s="28">
        <v>0</v>
      </c>
      <c r="G31" s="28">
        <v>0</v>
      </c>
      <c r="H31" s="29">
        <f t="shared" si="4"/>
        <v>0</v>
      </c>
      <c r="I31" s="39">
        <f t="shared" si="8"/>
        <v>0</v>
      </c>
      <c r="J31" s="40">
        <f t="shared" si="9"/>
        <v>0</v>
      </c>
      <c r="K31" s="40">
        <f t="shared" si="9"/>
        <v>0</v>
      </c>
      <c r="L31" s="40">
        <f t="shared" si="9"/>
        <v>0</v>
      </c>
      <c r="M31" s="40">
        <f t="shared" si="9"/>
        <v>0</v>
      </c>
      <c r="N31" s="39">
        <f t="shared" si="10"/>
        <v>0</v>
      </c>
      <c r="O31" s="40">
        <f t="shared" si="11"/>
        <v>0</v>
      </c>
      <c r="P31" s="40">
        <f t="shared" si="11"/>
        <v>0</v>
      </c>
      <c r="Q31" s="40">
        <f t="shared" si="11"/>
        <v>0</v>
      </c>
      <c r="R31" s="40">
        <f t="shared" si="11"/>
        <v>0</v>
      </c>
      <c r="U31" s="32">
        <f t="shared" si="1"/>
        <v>0</v>
      </c>
      <c r="V31" s="29">
        <f t="shared" si="2"/>
        <v>0</v>
      </c>
      <c r="W31" s="31">
        <f t="shared" si="3"/>
        <v>0</v>
      </c>
      <c r="X31" s="182"/>
      <c r="Y31" s="182"/>
      <c r="Z31" s="182"/>
      <c r="AA31" s="182"/>
      <c r="AB31" s="182"/>
      <c r="AC31" s="182"/>
      <c r="AD31" s="182"/>
      <c r="AE31" s="182"/>
      <c r="AF31" s="182"/>
    </row>
    <row r="32" spans="1:32" s="33" customFormat="1" x14ac:dyDescent="0.25">
      <c r="A32" s="25" t="s">
        <v>55</v>
      </c>
      <c r="B32" s="26" t="s">
        <v>56</v>
      </c>
      <c r="C32" s="27">
        <f>'[28]ТЕ_2ст_тариф_з ЦТП'!E67</f>
        <v>0</v>
      </c>
      <c r="D32" s="28">
        <f t="shared" si="12"/>
        <v>0</v>
      </c>
      <c r="E32" s="28">
        <f>C32/$C$41</f>
        <v>0</v>
      </c>
      <c r="F32" s="28">
        <f>C32/$C$41</f>
        <v>0</v>
      </c>
      <c r="G32" s="28">
        <f>C32/$C$41</f>
        <v>0</v>
      </c>
      <c r="H32" s="29">
        <f t="shared" si="4"/>
        <v>0</v>
      </c>
      <c r="I32" s="39">
        <f t="shared" si="8"/>
        <v>0</v>
      </c>
      <c r="J32" s="40">
        <f t="shared" si="9"/>
        <v>0</v>
      </c>
      <c r="K32" s="40">
        <f t="shared" si="9"/>
        <v>0</v>
      </c>
      <c r="L32" s="40">
        <f t="shared" si="9"/>
        <v>0</v>
      </c>
      <c r="M32" s="40">
        <f t="shared" si="9"/>
        <v>0</v>
      </c>
      <c r="N32" s="39">
        <f t="shared" si="10"/>
        <v>0</v>
      </c>
      <c r="O32" s="40">
        <f t="shared" si="11"/>
        <v>0</v>
      </c>
      <c r="P32" s="40">
        <f t="shared" si="11"/>
        <v>0</v>
      </c>
      <c r="Q32" s="40">
        <f t="shared" si="11"/>
        <v>0</v>
      </c>
      <c r="R32" s="40">
        <f t="shared" si="11"/>
        <v>0</v>
      </c>
      <c r="U32" s="32">
        <f t="shared" si="1"/>
        <v>0</v>
      </c>
      <c r="V32" s="29">
        <f t="shared" si="2"/>
        <v>0</v>
      </c>
      <c r="W32" s="31">
        <f t="shared" si="3"/>
        <v>0</v>
      </c>
      <c r="X32" s="182"/>
      <c r="Y32" s="182"/>
      <c r="Z32" s="182"/>
      <c r="AA32" s="182"/>
      <c r="AB32" s="182"/>
      <c r="AC32" s="182"/>
      <c r="AD32" s="182"/>
      <c r="AE32" s="182"/>
      <c r="AF32" s="182"/>
    </row>
    <row r="33" spans="1:32" s="33" customFormat="1" x14ac:dyDescent="0.25">
      <c r="A33" s="25" t="s">
        <v>57</v>
      </c>
      <c r="B33" s="26" t="s">
        <v>58</v>
      </c>
      <c r="C33" s="27">
        <f>ROUND(C10,2)+ROUND(C26,2)+ROUND(C31,2)+ROUND(C32,2)</f>
        <v>155839.38999999998</v>
      </c>
      <c r="D33" s="28">
        <f>D10+D26+D31+D32</f>
        <v>1320.9516020983801</v>
      </c>
      <c r="E33" s="28">
        <f>E10+E26+E31+E32</f>
        <v>2302.7734434143067</v>
      </c>
      <c r="F33" s="28">
        <f>F10+F26+F31+F32</f>
        <v>2302.7734434143058</v>
      </c>
      <c r="G33" s="28">
        <f>G10+G26+G31+G32</f>
        <v>2302.7734434143067</v>
      </c>
      <c r="H33" s="29"/>
      <c r="I33" s="39"/>
      <c r="J33" s="40"/>
      <c r="K33" s="40"/>
      <c r="L33" s="40"/>
      <c r="M33" s="40"/>
      <c r="N33" s="39"/>
      <c r="O33" s="40"/>
      <c r="P33" s="40"/>
      <c r="Q33" s="40"/>
      <c r="R33" s="40"/>
      <c r="S33" s="31">
        <f>S10+S26+S31+S32</f>
        <v>155839.38000000003</v>
      </c>
      <c r="T33" s="31">
        <f>ROUND(D10,2)+ROUND(D26,2)+ROUND(D31,2)+ROUND(D32,2)</f>
        <v>1320.95</v>
      </c>
      <c r="U33" s="32">
        <f t="shared" si="1"/>
        <v>1486.6441302172566</v>
      </c>
      <c r="V33" s="29">
        <f t="shared" si="2"/>
        <v>-165.69252811887645</v>
      </c>
      <c r="W33" s="31">
        <f t="shared" si="3"/>
        <v>-981.82184131592567</v>
      </c>
      <c r="X33" s="182"/>
      <c r="Y33" s="182"/>
      <c r="Z33" s="182"/>
      <c r="AA33" s="182"/>
      <c r="AB33" s="182"/>
      <c r="AC33" s="182"/>
      <c r="AD33" s="182"/>
      <c r="AE33" s="182"/>
      <c r="AF33" s="182"/>
    </row>
    <row r="34" spans="1:32" s="33" customFormat="1" x14ac:dyDescent="0.25">
      <c r="A34" s="25" t="s">
        <v>59</v>
      </c>
      <c r="B34" s="26" t="s">
        <v>60</v>
      </c>
      <c r="C34" s="27">
        <v>0</v>
      </c>
      <c r="D34" s="28">
        <f t="shared" si="12"/>
        <v>0</v>
      </c>
      <c r="E34" s="28">
        <f>C34/$C$41</f>
        <v>0</v>
      </c>
      <c r="F34" s="28">
        <f>C34/$C$41</f>
        <v>0</v>
      </c>
      <c r="G34" s="28">
        <f>C34/$C$41</f>
        <v>0</v>
      </c>
      <c r="H34" s="29">
        <f t="shared" si="4"/>
        <v>0</v>
      </c>
      <c r="I34" s="39">
        <f t="shared" si="8"/>
        <v>0</v>
      </c>
      <c r="J34" s="40">
        <f t="shared" si="9"/>
        <v>0</v>
      </c>
      <c r="K34" s="40">
        <f t="shared" si="9"/>
        <v>0</v>
      </c>
      <c r="L34" s="40">
        <f t="shared" si="9"/>
        <v>0</v>
      </c>
      <c r="M34" s="40">
        <f t="shared" si="9"/>
        <v>0</v>
      </c>
      <c r="N34" s="39">
        <f t="shared" si="10"/>
        <v>0</v>
      </c>
      <c r="O34" s="40">
        <f t="shared" si="11"/>
        <v>0</v>
      </c>
      <c r="P34" s="40">
        <f t="shared" si="11"/>
        <v>0</v>
      </c>
      <c r="Q34" s="40">
        <f t="shared" si="11"/>
        <v>0</v>
      </c>
      <c r="R34" s="40">
        <f t="shared" si="11"/>
        <v>0</v>
      </c>
      <c r="U34" s="32">
        <f t="shared" si="1"/>
        <v>0</v>
      </c>
      <c r="V34" s="29">
        <f t="shared" si="2"/>
        <v>0</v>
      </c>
      <c r="W34" s="31">
        <f t="shared" si="3"/>
        <v>0</v>
      </c>
      <c r="X34" s="182"/>
      <c r="Y34" s="182">
        <f>C40/C33</f>
        <v>3.8000020405624023E-2</v>
      </c>
      <c r="Z34" s="182">
        <f t="shared" ref="Z34:AC34" si="13">D40/D33</f>
        <v>3.8000000000000006E-2</v>
      </c>
      <c r="AA34" s="182">
        <f t="shared" si="13"/>
        <v>3.8000000000000006E-2</v>
      </c>
      <c r="AB34" s="182">
        <f t="shared" si="13"/>
        <v>3.7999999999999999E-2</v>
      </c>
      <c r="AC34" s="182">
        <f t="shared" si="13"/>
        <v>3.8000000000000006E-2</v>
      </c>
      <c r="AD34" s="182"/>
      <c r="AE34" s="182"/>
      <c r="AF34" s="182"/>
    </row>
    <row r="35" spans="1:32" s="33" customFormat="1" x14ac:dyDescent="0.25">
      <c r="A35" s="25" t="s">
        <v>61</v>
      </c>
      <c r="B35" s="26" t="s">
        <v>62</v>
      </c>
      <c r="C35" s="45">
        <f>'[28]ТЕ_2ст_тариф_з ЦТП'!E69</f>
        <v>0</v>
      </c>
      <c r="D35" s="46">
        <f>'[28]Д 2_Т на В'!L45/'D1_2024-2025'!D41</f>
        <v>0</v>
      </c>
      <c r="E35" s="46">
        <f>'[28]Д 2_Т на В'!P45/'D1_2024-2025'!E41</f>
        <v>0</v>
      </c>
      <c r="F35" s="46">
        <f>'[28]Д 2_Т на В'!T45/'D1_2024-2025'!F41</f>
        <v>0</v>
      </c>
      <c r="G35" s="46">
        <f>'[28]Д 2_Т на В'!X45/'D1_2024-2025'!G41</f>
        <v>0</v>
      </c>
      <c r="H35" s="29">
        <f t="shared" si="4"/>
        <v>0</v>
      </c>
      <c r="I35" s="39">
        <f t="shared" si="8"/>
        <v>0</v>
      </c>
      <c r="J35" s="40">
        <f t="shared" si="9"/>
        <v>0</v>
      </c>
      <c r="K35" s="40">
        <f t="shared" si="9"/>
        <v>0</v>
      </c>
      <c r="L35" s="40">
        <f t="shared" si="9"/>
        <v>0</v>
      </c>
      <c r="M35" s="40">
        <f t="shared" si="9"/>
        <v>0</v>
      </c>
      <c r="N35" s="39">
        <f t="shared" si="10"/>
        <v>0</v>
      </c>
      <c r="O35" s="40">
        <f t="shared" si="11"/>
        <v>0</v>
      </c>
      <c r="P35" s="40">
        <f t="shared" si="11"/>
        <v>0</v>
      </c>
      <c r="Q35" s="40">
        <f t="shared" si="11"/>
        <v>0</v>
      </c>
      <c r="R35" s="40">
        <f t="shared" si="11"/>
        <v>0</v>
      </c>
      <c r="U35" s="32">
        <f t="shared" si="1"/>
        <v>0</v>
      </c>
      <c r="V35" s="29">
        <f t="shared" si="2"/>
        <v>0</v>
      </c>
      <c r="W35" s="31">
        <f t="shared" si="3"/>
        <v>0</v>
      </c>
      <c r="X35" s="182"/>
      <c r="Y35" s="182"/>
      <c r="Z35" s="182"/>
      <c r="AA35" s="182"/>
      <c r="AB35" s="182"/>
      <c r="AC35" s="182"/>
      <c r="AD35" s="182"/>
      <c r="AE35" s="182"/>
      <c r="AF35" s="182"/>
    </row>
    <row r="36" spans="1:32" s="33" customFormat="1" ht="29.25" x14ac:dyDescent="0.25">
      <c r="A36" s="25" t="s">
        <v>63</v>
      </c>
      <c r="B36" s="26" t="s">
        <v>64</v>
      </c>
      <c r="C36" s="27">
        <f>SUM(C37:C40)</f>
        <v>7221.83</v>
      </c>
      <c r="D36" s="28">
        <f>'[28]Д 2_Т на В'!L46/'[28]Д 2_Т на В'!L$60*1000</f>
        <v>61.214830341144442</v>
      </c>
      <c r="E36" s="28">
        <f>'[28]Д 2_Т на В'!P46/'[28]Д 2_Т на В'!P$60*1000</f>
        <v>106.71389128017519</v>
      </c>
      <c r="F36" s="28">
        <f>'[28]Д 2_Т на В'!T46/'[28]Д 2_Т на В'!T$60*1000</f>
        <v>106.71389128017513</v>
      </c>
      <c r="G36" s="28">
        <f>'[28]Д 2_Т на В'!X46/'[28]Д 2_Т на В'!X$60*1000</f>
        <v>106.71389128017519</v>
      </c>
      <c r="H36" s="29">
        <f t="shared" si="4"/>
        <v>-4.7725560234539444E-3</v>
      </c>
      <c r="I36" s="39">
        <f t="shared" si="8"/>
        <v>1207.3516571709811</v>
      </c>
      <c r="J36" s="40">
        <f t="shared" si="9"/>
        <v>895.16641553338968</v>
      </c>
      <c r="K36" s="40">
        <f t="shared" si="9"/>
        <v>0</v>
      </c>
      <c r="L36" s="40">
        <f t="shared" si="9"/>
        <v>229.76063614153321</v>
      </c>
      <c r="M36" s="40">
        <f t="shared" si="9"/>
        <v>82.424605496058192</v>
      </c>
      <c r="N36" s="39">
        <f t="shared" si="10"/>
        <v>6014.4735702729959</v>
      </c>
      <c r="O36" s="40">
        <f t="shared" si="11"/>
        <v>4438.8355933754347</v>
      </c>
      <c r="P36" s="40">
        <f t="shared" si="11"/>
        <v>1.504220586030184</v>
      </c>
      <c r="Q36" s="40">
        <f t="shared" si="11"/>
        <v>1187.3871074331737</v>
      </c>
      <c r="R36" s="40">
        <f t="shared" si="11"/>
        <v>386.74664887835723</v>
      </c>
      <c r="U36" s="32">
        <f t="shared" si="1"/>
        <v>68.893308546233982</v>
      </c>
      <c r="V36" s="29">
        <f t="shared" si="2"/>
        <v>-7.6784782050895402</v>
      </c>
      <c r="W36" s="31">
        <f t="shared" si="3"/>
        <v>-45.499060939030699</v>
      </c>
      <c r="X36" s="182"/>
      <c r="Y36" s="182"/>
      <c r="Z36" s="182"/>
      <c r="AA36" s="182"/>
      <c r="AB36" s="182"/>
      <c r="AC36" s="182"/>
      <c r="AD36" s="182"/>
      <c r="AE36" s="182"/>
      <c r="AF36" s="182"/>
    </row>
    <row r="37" spans="1:32" x14ac:dyDescent="0.25">
      <c r="A37" s="44" t="s">
        <v>65</v>
      </c>
      <c r="B37" s="35" t="s">
        <v>66</v>
      </c>
      <c r="C37" s="36">
        <f>ROUND('[28]ТЕ_2ст_тариф_з ЦТП'!E71,2)</f>
        <v>1299.93</v>
      </c>
      <c r="D37" s="37">
        <f>'[28]Д 2_Т на В'!L47/'[28]Д 2_Т на В'!L$60*1000</f>
        <v>11.018669461405995</v>
      </c>
      <c r="E37" s="37">
        <f>'[28]Д 2_Т на В'!P47/'[28]Д 2_Т на В'!P$60*1000</f>
        <v>19.208500430431535</v>
      </c>
      <c r="F37" s="37">
        <f>'[28]Д 2_Т на В'!T47/'[28]Д 2_Т на В'!T$60*1000</f>
        <v>19.208500430431521</v>
      </c>
      <c r="G37" s="37">
        <f>'[28]Д 2_Т на В'!X47/'[28]Д 2_Т на В'!X$60*1000</f>
        <v>19.208500430431531</v>
      </c>
      <c r="H37" s="29">
        <f t="shared" si="4"/>
        <v>-1.4590600844712753E-3</v>
      </c>
      <c r="I37" s="39">
        <f t="shared" si="8"/>
        <v>217.32329829077653</v>
      </c>
      <c r="J37" s="40">
        <f t="shared" si="9"/>
        <v>161.12995479601008</v>
      </c>
      <c r="K37" s="40">
        <f t="shared" si="9"/>
        <v>0</v>
      </c>
      <c r="L37" s="40">
        <f t="shared" si="9"/>
        <v>41.35691450547597</v>
      </c>
      <c r="M37" s="40">
        <f t="shared" si="9"/>
        <v>14.836428989290471</v>
      </c>
      <c r="N37" s="39">
        <f t="shared" si="10"/>
        <v>1082.605242649139</v>
      </c>
      <c r="O37" s="40">
        <f t="shared" si="11"/>
        <v>798.99040680757798</v>
      </c>
      <c r="P37" s="40">
        <f t="shared" si="11"/>
        <v>0.27075970548543316</v>
      </c>
      <c r="Q37" s="40">
        <f t="shared" si="11"/>
        <v>213.72967933797122</v>
      </c>
      <c r="R37" s="40">
        <f t="shared" si="11"/>
        <v>69.614396798104295</v>
      </c>
      <c r="U37" s="32">
        <f t="shared" si="1"/>
        <v>12.400801262077056</v>
      </c>
      <c r="V37" s="29">
        <f t="shared" si="2"/>
        <v>-1.3821318006710612</v>
      </c>
      <c r="W37" s="31">
        <f t="shared" si="3"/>
        <v>-8.1898309690255218</v>
      </c>
    </row>
    <row r="38" spans="1:32" ht="26.25" x14ac:dyDescent="0.25">
      <c r="A38" s="44" t="s">
        <v>67</v>
      </c>
      <c r="B38" s="47" t="s">
        <v>68</v>
      </c>
      <c r="C38" s="36">
        <f>ROUND('[28]ТЕ_2ст_тариф_з ЦТП'!E72,2)</f>
        <v>0</v>
      </c>
      <c r="D38" s="37">
        <f>'[28]Д 2_Т на В'!L48/'[28]Д 2_Т на В'!L$60*1000</f>
        <v>0</v>
      </c>
      <c r="E38" s="37">
        <f>'[28]Д 2_Т на В'!P48/'[28]Д 2_Т на В'!P$60*1000</f>
        <v>0</v>
      </c>
      <c r="F38" s="37">
        <f>'[28]Д 2_Т на В'!T48/'[28]Д 2_Т на В'!T$60*1000</f>
        <v>0</v>
      </c>
      <c r="G38" s="37">
        <f>'[28]Д 2_Т на В'!X48/'[28]Д 2_Т на В'!X$60*1000</f>
        <v>0</v>
      </c>
      <c r="H38" s="29">
        <f t="shared" si="4"/>
        <v>0</v>
      </c>
      <c r="I38" s="39">
        <f t="shared" si="8"/>
        <v>0</v>
      </c>
      <c r="J38" s="40">
        <f t="shared" si="9"/>
        <v>0</v>
      </c>
      <c r="K38" s="40">
        <f t="shared" si="9"/>
        <v>0</v>
      </c>
      <c r="L38" s="40">
        <f t="shared" si="9"/>
        <v>0</v>
      </c>
      <c r="M38" s="40">
        <f t="shared" si="9"/>
        <v>0</v>
      </c>
      <c r="N38" s="39">
        <f t="shared" si="10"/>
        <v>0</v>
      </c>
      <c r="O38" s="40">
        <f t="shared" si="11"/>
        <v>0</v>
      </c>
      <c r="P38" s="40">
        <f t="shared" si="11"/>
        <v>0</v>
      </c>
      <c r="Q38" s="40">
        <f t="shared" si="11"/>
        <v>0</v>
      </c>
      <c r="R38" s="40">
        <f t="shared" si="11"/>
        <v>0</v>
      </c>
      <c r="U38" s="32">
        <f t="shared" si="1"/>
        <v>0</v>
      </c>
      <c r="V38" s="29">
        <f t="shared" si="2"/>
        <v>0</v>
      </c>
      <c r="W38" s="31">
        <f t="shared" si="3"/>
        <v>0</v>
      </c>
    </row>
    <row r="39" spans="1:32" x14ac:dyDescent="0.25">
      <c r="A39" s="44" t="s">
        <v>69</v>
      </c>
      <c r="B39" s="35" t="s">
        <v>70</v>
      </c>
      <c r="C39" s="36">
        <f>ROUND('[28]ТЕ_2ст_тариф_з ЦТП'!E73,2)</f>
        <v>0</v>
      </c>
      <c r="D39" s="37">
        <f>'[28]Д 2_Т на В'!L49/'[28]Д 2_Т на В'!L$60*1000</f>
        <v>0</v>
      </c>
      <c r="E39" s="37">
        <f>'[28]Д 2_Т на В'!P49/'[28]Д 2_Т на В'!P$60*1000</f>
        <v>0</v>
      </c>
      <c r="F39" s="37">
        <f>'[28]Д 2_Т на В'!T49/'[28]Д 2_Т на В'!T$60*1000</f>
        <v>0</v>
      </c>
      <c r="G39" s="37">
        <f>'[28]Д 2_Т на В'!X49/'[28]Д 2_Т на В'!X$60*1000</f>
        <v>0</v>
      </c>
      <c r="H39" s="29">
        <f t="shared" si="4"/>
        <v>0</v>
      </c>
      <c r="I39" s="39">
        <f t="shared" si="8"/>
        <v>0</v>
      </c>
      <c r="J39" s="40">
        <f t="shared" si="9"/>
        <v>0</v>
      </c>
      <c r="K39" s="40">
        <f t="shared" si="9"/>
        <v>0</v>
      </c>
      <c r="L39" s="40">
        <f t="shared" si="9"/>
        <v>0</v>
      </c>
      <c r="M39" s="40">
        <f t="shared" si="9"/>
        <v>0</v>
      </c>
      <c r="N39" s="39">
        <f t="shared" si="10"/>
        <v>0</v>
      </c>
      <c r="O39" s="40">
        <f t="shared" si="11"/>
        <v>0</v>
      </c>
      <c r="P39" s="40">
        <f t="shared" si="11"/>
        <v>0</v>
      </c>
      <c r="Q39" s="40">
        <f t="shared" si="11"/>
        <v>0</v>
      </c>
      <c r="R39" s="40">
        <f t="shared" si="11"/>
        <v>0</v>
      </c>
      <c r="U39" s="32">
        <f t="shared" si="1"/>
        <v>0</v>
      </c>
      <c r="V39" s="29">
        <f t="shared" si="2"/>
        <v>0</v>
      </c>
      <c r="W39" s="31">
        <f t="shared" si="3"/>
        <v>0</v>
      </c>
    </row>
    <row r="40" spans="1:32" ht="30" x14ac:dyDescent="0.25">
      <c r="A40" s="44" t="s">
        <v>71</v>
      </c>
      <c r="B40" s="35" t="s">
        <v>72</v>
      </c>
      <c r="C40" s="36">
        <f>ROUND('[28]ТЕ_2ст_тариф_з ЦТП'!E75,2)</f>
        <v>5921.9</v>
      </c>
      <c r="D40" s="37">
        <f>'[28]Д 2_Т на В'!L51/'[28]Д 2_Т на В'!L$60*1000</f>
        <v>50.19616087973845</v>
      </c>
      <c r="E40" s="37">
        <f>'[28]Д 2_Т на В'!P51/'[28]Д 2_Т на В'!P$60*1000</f>
        <v>87.505390849743662</v>
      </c>
      <c r="F40" s="37">
        <f>'[28]Д 2_Т на В'!T51/'[28]Д 2_Т на В'!T$60*1000</f>
        <v>87.50539084974362</v>
      </c>
      <c r="G40" s="37">
        <f>'[28]Д 2_Т на В'!X51/'[28]Д 2_Т на В'!X$60*1000</f>
        <v>87.505390849743662</v>
      </c>
      <c r="H40" s="29">
        <f t="shared" si="4"/>
        <v>-3.3134959367089323E-3</v>
      </c>
      <c r="I40" s="39">
        <f t="shared" si="8"/>
        <v>990.02835888020468</v>
      </c>
      <c r="J40" s="40">
        <f t="shared" si="9"/>
        <v>734.03646073737968</v>
      </c>
      <c r="K40" s="40">
        <f t="shared" si="9"/>
        <v>0</v>
      </c>
      <c r="L40" s="40">
        <f t="shared" si="9"/>
        <v>188.40372163605724</v>
      </c>
      <c r="M40" s="40">
        <f t="shared" si="9"/>
        <v>67.588176506767724</v>
      </c>
      <c r="N40" s="39">
        <f t="shared" si="10"/>
        <v>4931.868327623858</v>
      </c>
      <c r="O40" s="40">
        <f t="shared" si="11"/>
        <v>3639.8451865678571</v>
      </c>
      <c r="P40" s="40">
        <f t="shared" si="11"/>
        <v>1.2334608805447511</v>
      </c>
      <c r="Q40" s="40">
        <f t="shared" si="11"/>
        <v>973.65742809520248</v>
      </c>
      <c r="R40" s="40">
        <f t="shared" si="11"/>
        <v>317.13225208025295</v>
      </c>
      <c r="U40" s="32">
        <f t="shared" si="1"/>
        <v>56.492507284156922</v>
      </c>
      <c r="V40" s="29">
        <f t="shared" si="2"/>
        <v>-6.2963464044184718</v>
      </c>
      <c r="W40" s="31">
        <f t="shared" si="3"/>
        <v>-37.309229970005177</v>
      </c>
    </row>
    <row r="41" spans="1:32" s="33" customFormat="1" ht="27" customHeight="1" thickBot="1" x14ac:dyDescent="0.25">
      <c r="A41" s="48" t="s">
        <v>73</v>
      </c>
      <c r="B41" s="49" t="s">
        <v>74</v>
      </c>
      <c r="C41" s="50">
        <f>'[28]ТЕ_2ст_тариф_з ЦТП'!E30</f>
        <v>104.82629086035929</v>
      </c>
      <c r="D41" s="51">
        <f>'[28]ТЕ_2ст_тариф_з ЦТП'!H30</f>
        <v>87.135780319620878</v>
      </c>
      <c r="E41" s="51">
        <f>'[28]ТЕ_2ст_тариф_з ЦТП'!K30</f>
        <v>1.409582733780069E-2</v>
      </c>
      <c r="F41" s="51">
        <f>'[28]ТЕ_2ст_тариф_з ЦТП'!N30</f>
        <v>13.279880684455733</v>
      </c>
      <c r="G41" s="51">
        <f>'[28]ТЕ_2ст_тариф_з ЦТП'!Q30</f>
        <v>4.3965340289448882</v>
      </c>
      <c r="H41" s="32"/>
      <c r="U41" s="32">
        <f t="shared" si="1"/>
        <v>1</v>
      </c>
      <c r="V41" s="29">
        <f t="shared" si="2"/>
        <v>86.135780319620878</v>
      </c>
      <c r="W41" s="31">
        <f>C41-D41-E41-F41-G41</f>
        <v>-7.1054273576010019E-15</v>
      </c>
      <c r="X41" s="182"/>
      <c r="Y41" s="182"/>
      <c r="Z41" s="182"/>
      <c r="AA41" s="182"/>
      <c r="AB41" s="182"/>
      <c r="AC41" s="182"/>
      <c r="AD41" s="182"/>
      <c r="AE41" s="182"/>
      <c r="AF41" s="182"/>
    </row>
    <row r="42" spans="1:32" ht="57.75" thickBot="1" x14ac:dyDescent="0.3">
      <c r="A42" s="24" t="s">
        <v>75</v>
      </c>
      <c r="B42" s="52" t="s">
        <v>76</v>
      </c>
      <c r="C42" s="20">
        <f>'[28]Д 3_Т на Т з ЦТП'!G45</f>
        <v>14305.116127298192</v>
      </c>
      <c r="D42" s="53">
        <f>'[28]Д 5 Т на ТЕ з ЦТП'!E14</f>
        <v>898.13</v>
      </c>
      <c r="E42" s="53">
        <f>'[28]Д 5 Т на ТЕ з ЦТП'!F14</f>
        <v>0</v>
      </c>
      <c r="F42" s="53">
        <f>'[28]Д 5 Т на ТЕ з ЦТП'!G14</f>
        <v>933.38</v>
      </c>
      <c r="G42" s="53">
        <f>'[28]Д 5 Т на ТЕ з ЦТП'!H14</f>
        <v>933.38</v>
      </c>
      <c r="U42" s="5">
        <f>C42/C$75</f>
        <v>904.00516759928212</v>
      </c>
      <c r="V42" s="29">
        <f t="shared" si="2"/>
        <v>-5.875167599282122</v>
      </c>
      <c r="W42" s="31">
        <f t="shared" ref="W42:W74" si="14">D42+E42-F42-G42</f>
        <v>-968.63</v>
      </c>
    </row>
    <row r="43" spans="1:32" ht="31.9" customHeight="1" thickBot="1" x14ac:dyDescent="0.3">
      <c r="A43" s="24"/>
      <c r="B43" s="193" t="s">
        <v>77</v>
      </c>
      <c r="C43" s="194"/>
      <c r="D43" s="194"/>
      <c r="E43" s="194"/>
      <c r="F43" s="194"/>
      <c r="G43" s="195"/>
      <c r="U43" s="5">
        <f t="shared" ref="U43:U75" si="15">C43/C$75</f>
        <v>0</v>
      </c>
      <c r="V43" s="29">
        <f t="shared" si="2"/>
        <v>0</v>
      </c>
      <c r="W43" s="31">
        <f t="shared" si="14"/>
        <v>0</v>
      </c>
    </row>
    <row r="44" spans="1:32" s="33" customFormat="1" x14ac:dyDescent="0.25">
      <c r="A44" s="25" t="s">
        <v>14</v>
      </c>
      <c r="B44" s="26" t="s">
        <v>78</v>
      </c>
      <c r="C44" s="27">
        <f>C45+C50+C51+C55</f>
        <v>13134.34984522267</v>
      </c>
      <c r="D44" s="27">
        <f>D45+D50+D51+D55</f>
        <v>824.40375577433417</v>
      </c>
      <c r="E44" s="27" t="e">
        <f>E45+E50+E51+E55</f>
        <v>#DIV/0!</v>
      </c>
      <c r="F44" s="27">
        <f>F45+F50+F51+F55</f>
        <v>858.08865157722983</v>
      </c>
      <c r="G44" s="27">
        <f>G45+G50+G51+G55</f>
        <v>858.08865157722983</v>
      </c>
      <c r="S44" s="31">
        <f>ROUND(C45,2)+ROUND(C50,2)+ROUND(C51,2)+ROUND(C55,2)</f>
        <v>13134.34</v>
      </c>
      <c r="U44" s="5">
        <f t="shared" si="15"/>
        <v>830.01913633403535</v>
      </c>
      <c r="V44" s="29">
        <f t="shared" si="2"/>
        <v>-5.6153805597011797</v>
      </c>
      <c r="W44" s="31" t="e">
        <f t="shared" si="14"/>
        <v>#DIV/0!</v>
      </c>
      <c r="X44" s="182"/>
      <c r="Y44" s="182"/>
      <c r="Z44" s="182"/>
      <c r="AA44" s="182"/>
      <c r="AB44" s="182"/>
      <c r="AC44" s="182"/>
      <c r="AD44" s="182"/>
      <c r="AE44" s="182"/>
      <c r="AF44" s="182"/>
    </row>
    <row r="45" spans="1:32" x14ac:dyDescent="0.25">
      <c r="A45" s="34" t="s">
        <v>16</v>
      </c>
      <c r="B45" s="35" t="s">
        <v>79</v>
      </c>
      <c r="C45" s="36">
        <f>SUM(C46:C49)</f>
        <v>7127.3533776908298</v>
      </c>
      <c r="D45" s="36">
        <f>SUM(D46:D49)</f>
        <v>444.79440482074278</v>
      </c>
      <c r="E45" s="36" t="e">
        <f>SUM(E46:E49)</f>
        <v>#DIV/0!</v>
      </c>
      <c r="F45" s="36">
        <f>SUM(F46:F49)</f>
        <v>478.47930062363855</v>
      </c>
      <c r="G45" s="36">
        <f>SUM(G46:G49)</f>
        <v>478.47930062363849</v>
      </c>
      <c r="U45" s="5">
        <f t="shared" si="15"/>
        <v>450.40978538044413</v>
      </c>
      <c r="V45" s="29">
        <f t="shared" si="2"/>
        <v>-5.6153805597013502</v>
      </c>
      <c r="W45" s="31" t="e">
        <f t="shared" si="14"/>
        <v>#DIV/0!</v>
      </c>
    </row>
    <row r="46" spans="1:32" ht="30" x14ac:dyDescent="0.25">
      <c r="A46" s="34" t="s">
        <v>18</v>
      </c>
      <c r="B46" s="35" t="s">
        <v>21</v>
      </c>
      <c r="C46" s="36">
        <f>'[28]Д 3_Т на Т з ЦТП'!G13</f>
        <v>4400.5837662438998</v>
      </c>
      <c r="D46" s="36">
        <f>'[28]Д 3_Т на Т з ЦТП'!N13</f>
        <v>278.09284662475164</v>
      </c>
      <c r="E46" s="36" t="e">
        <f>'[28]Д 3_Т на Т з ЦТП'!O13</f>
        <v>#DIV/0!</v>
      </c>
      <c r="F46" s="36">
        <f>'[28]Д 3_Т на Т з ЦТП'!P13</f>
        <v>278.09284662475164</v>
      </c>
      <c r="G46" s="36">
        <f>'[28]Д 3_Т на Т з ЦТП'!Q13</f>
        <v>278.09284662475159</v>
      </c>
      <c r="S46" s="41">
        <f>D45+D50+D51+D55</f>
        <v>824.40375577433417</v>
      </c>
      <c r="U46" s="5">
        <f t="shared" si="15"/>
        <v>278.09284662475164</v>
      </c>
      <c r="V46" s="29">
        <f t="shared" si="2"/>
        <v>0</v>
      </c>
      <c r="W46" s="31" t="e">
        <f t="shared" si="14"/>
        <v>#DIV/0!</v>
      </c>
    </row>
    <row r="47" spans="1:32" ht="30" x14ac:dyDescent="0.25">
      <c r="A47" s="34" t="s">
        <v>20</v>
      </c>
      <c r="B47" s="35" t="s">
        <v>23</v>
      </c>
      <c r="C47" s="36">
        <f>'[28]Д 3_Т на Т з ЦТП'!G15</f>
        <v>144.27555195290412</v>
      </c>
      <c r="D47" s="36">
        <f>'[28]Д 3_Т на Т з ЦТП'!N15</f>
        <v>9.1174264761664379</v>
      </c>
      <c r="E47" s="36" t="e">
        <f>'[28]Д 3_Т на Т з ЦТП'!O15</f>
        <v>#DIV/0!</v>
      </c>
      <c r="F47" s="36">
        <f>'[28]Д 3_Т на Т з ЦТП'!P15</f>
        <v>9.1174264761664396</v>
      </c>
      <c r="G47" s="36">
        <f>'[28]Д 3_Т на Т з ЦТП'!Q15</f>
        <v>9.1174264761664379</v>
      </c>
      <c r="U47" s="5">
        <f t="shared" si="15"/>
        <v>9.1174264761664379</v>
      </c>
      <c r="V47" s="29">
        <f t="shared" si="2"/>
        <v>0</v>
      </c>
      <c r="W47" s="31" t="e">
        <f t="shared" si="14"/>
        <v>#DIV/0!</v>
      </c>
    </row>
    <row r="48" spans="1:32" x14ac:dyDescent="0.25">
      <c r="A48" s="34" t="s">
        <v>22</v>
      </c>
      <c r="B48" s="54" t="s">
        <v>80</v>
      </c>
      <c r="C48" s="36">
        <f>'[28]Д 3_Т на Т з ЦТП'!G16-'[28]Д 3_Т на Т з ЦТП'!G17</f>
        <v>109.88621646928732</v>
      </c>
      <c r="D48" s="36">
        <f>'[28]Д 3_Т на Т з ЦТП'!N16</f>
        <v>6.944208397344255</v>
      </c>
      <c r="E48" s="36" t="e">
        <f>'[28]Д 3_Т на Т з ЦТП'!O16-'[28]Д 3_Т на Т з ЦТП'!O17</f>
        <v>#DIV/0!</v>
      </c>
      <c r="F48" s="36">
        <f>'[28]Д 3_Т на Т з ЦТП'!P16</f>
        <v>6.944208397344255</v>
      </c>
      <c r="G48" s="36">
        <f>'[28]Д 3_Т на Т з ЦТП'!Q16</f>
        <v>6.9442083973442266</v>
      </c>
      <c r="U48" s="5">
        <f t="shared" si="15"/>
        <v>6.9442083973442728</v>
      </c>
      <c r="V48" s="29">
        <f t="shared" si="2"/>
        <v>-1.7763568394002505E-14</v>
      </c>
      <c r="W48" s="31" t="e">
        <f t="shared" si="14"/>
        <v>#DIV/0!</v>
      </c>
    </row>
    <row r="49" spans="1:32" ht="30" x14ac:dyDescent="0.25">
      <c r="A49" s="34" t="s">
        <v>24</v>
      </c>
      <c r="B49" s="54" t="s">
        <v>81</v>
      </c>
      <c r="C49" s="36">
        <f>'[28]Д 3_Т на Т з ЦТП'!G17</f>
        <v>2472.6078430247385</v>
      </c>
      <c r="D49" s="36">
        <f>'[28]Д 3_Т на Т з ЦТП'!N17</f>
        <v>150.63992332248046</v>
      </c>
      <c r="E49" s="36" t="e">
        <f>'[28]Д 3_Т на Т з ЦТП'!O17</f>
        <v>#DIV/0!</v>
      </c>
      <c r="F49" s="36">
        <f>'[28]Д 3_Т на Т з ЦТП'!P17</f>
        <v>184.32481912537625</v>
      </c>
      <c r="G49" s="36">
        <f>'[28]Д 3_Т на Т з ЦТП'!Q17</f>
        <v>184.32481912537622</v>
      </c>
      <c r="U49" s="5">
        <f t="shared" si="15"/>
        <v>156.25530388218178</v>
      </c>
      <c r="V49" s="29">
        <f t="shared" si="2"/>
        <v>-5.6153805597013218</v>
      </c>
      <c r="W49" s="31" t="e">
        <f t="shared" si="14"/>
        <v>#DIV/0!</v>
      </c>
    </row>
    <row r="50" spans="1:32" x14ac:dyDescent="0.25">
      <c r="A50" s="34" t="s">
        <v>26</v>
      </c>
      <c r="B50" s="35" t="s">
        <v>27</v>
      </c>
      <c r="C50" s="36">
        <f>'[28]Д 3_Т на Т з ЦТП'!G18</f>
        <v>2704.2769133336992</v>
      </c>
      <c r="D50" s="36">
        <f>'[28]Д 3_Т на Т з ЦТП'!N18</f>
        <v>170.89552314839031</v>
      </c>
      <c r="E50" s="36" t="e">
        <f>'[28]Д 3_Т на Т з ЦТП'!O18</f>
        <v>#DIV/0!</v>
      </c>
      <c r="F50" s="36">
        <f>'[28]Д 3_Т на Т з ЦТП'!P18</f>
        <v>170.89552314839031</v>
      </c>
      <c r="G50" s="36">
        <f>'[28]Д 3_Т на Т з ЦТП'!Q18</f>
        <v>170.89552314839034</v>
      </c>
      <c r="S50" s="41">
        <f>ROUND(C50,2)</f>
        <v>2704.28</v>
      </c>
      <c r="U50" s="5">
        <f t="shared" si="15"/>
        <v>170.89552314839034</v>
      </c>
      <c r="V50" s="29">
        <f t="shared" si="2"/>
        <v>0</v>
      </c>
      <c r="W50" s="31" t="e">
        <f t="shared" si="14"/>
        <v>#DIV/0!</v>
      </c>
    </row>
    <row r="51" spans="1:32" x14ac:dyDescent="0.25">
      <c r="A51" s="34" t="s">
        <v>28</v>
      </c>
      <c r="B51" s="35" t="s">
        <v>29</v>
      </c>
      <c r="C51" s="36">
        <f>'[28]Д 3_Т на Т з ЦТП'!G19</f>
        <v>2662.584994234393</v>
      </c>
      <c r="D51" s="36">
        <f>'[28]Д 3_Т на Т з ЦТП'!N19</f>
        <v>168.26082169070827</v>
      </c>
      <c r="E51" s="36" t="e">
        <f>'[28]Д 3_Т на Т з ЦТП'!O19</f>
        <v>#DIV/0!</v>
      </c>
      <c r="F51" s="36">
        <f>'[28]Д 3_Т на Т з ЦТП'!P19</f>
        <v>168.26082169070824</v>
      </c>
      <c r="G51" s="36">
        <f>'[28]Д 3_Т на Т з ЦТП'!Q19</f>
        <v>168.26082169070827</v>
      </c>
      <c r="S51" s="31">
        <f>ROUND(C52,2)+ROUND(C53,2)+ROUND(C54,2)</f>
        <v>2662.59</v>
      </c>
      <c r="U51" s="5">
        <f t="shared" si="15"/>
        <v>168.26082169070827</v>
      </c>
      <c r="V51" s="29">
        <f t="shared" si="2"/>
        <v>0</v>
      </c>
      <c r="W51" s="31" t="e">
        <f t="shared" si="14"/>
        <v>#DIV/0!</v>
      </c>
    </row>
    <row r="52" spans="1:32" x14ac:dyDescent="0.25">
      <c r="A52" s="34" t="s">
        <v>30</v>
      </c>
      <c r="B52" s="35" t="s">
        <v>31</v>
      </c>
      <c r="C52" s="36">
        <f>'[28]Д 3_Т на Т з ЦТП'!G20</f>
        <v>594.94092093341374</v>
      </c>
      <c r="D52" s="36">
        <f>'[28]Д 3_Т на Т з ЦТП'!N20</f>
        <v>37.597015092645869</v>
      </c>
      <c r="E52" s="36" t="e">
        <f>'[28]Д 3_Т на Т з ЦТП'!O20</f>
        <v>#DIV/0!</v>
      </c>
      <c r="F52" s="36">
        <f>'[28]Д 3_Т на Т з ЦТП'!P20</f>
        <v>37.597015092645876</v>
      </c>
      <c r="G52" s="36">
        <f>'[28]Д 3_Т на Т з ЦТП'!Q20</f>
        <v>37.597015092645869</v>
      </c>
      <c r="S52" s="31"/>
      <c r="U52" s="5">
        <f t="shared" si="15"/>
        <v>37.597015092645869</v>
      </c>
      <c r="V52" s="29">
        <f t="shared" si="2"/>
        <v>0</v>
      </c>
      <c r="W52" s="31" t="e">
        <f t="shared" si="14"/>
        <v>#DIV/0!</v>
      </c>
    </row>
    <row r="53" spans="1:32" x14ac:dyDescent="0.25">
      <c r="A53" s="34" t="s">
        <v>32</v>
      </c>
      <c r="B53" s="35" t="s">
        <v>33</v>
      </c>
      <c r="C53" s="36">
        <f>'[28]Д 3_Т на Т з ЦТП'!G21</f>
        <v>1097.5156208305164</v>
      </c>
      <c r="D53" s="36">
        <f>'[28]Д 3_Т на Т з ЦТП'!N21</f>
        <v>69.356989759656727</v>
      </c>
      <c r="E53" s="36" t="e">
        <f>'[28]Д 3_Т на Т з ЦТП'!O21</f>
        <v>#DIV/0!</v>
      </c>
      <c r="F53" s="36">
        <f>'[28]Д 3_Т на Т з ЦТП'!P21</f>
        <v>69.356989759656742</v>
      </c>
      <c r="G53" s="36">
        <f>'[28]Д 3_Т на Т з ЦТП'!Q21</f>
        <v>69.356989759656727</v>
      </c>
      <c r="U53" s="5">
        <f t="shared" si="15"/>
        <v>69.356989759656742</v>
      </c>
      <c r="V53" s="29">
        <f t="shared" si="2"/>
        <v>0</v>
      </c>
      <c r="W53" s="31" t="e">
        <f t="shared" si="14"/>
        <v>#DIV/0!</v>
      </c>
    </row>
    <row r="54" spans="1:32" x14ac:dyDescent="0.25">
      <c r="A54" s="34" t="s">
        <v>34</v>
      </c>
      <c r="B54" s="35" t="s">
        <v>35</v>
      </c>
      <c r="C54" s="36">
        <f>'[28]Д 3_Т на Т з ЦТП'!G22</f>
        <v>970.12845247046312</v>
      </c>
      <c r="D54" s="36">
        <f>'[28]Д 3_Т на Т з ЦТП'!N22</f>
        <v>61.306816838405666</v>
      </c>
      <c r="E54" s="36" t="e">
        <f>'[28]Д 3_Т на Т з ЦТП'!O22</f>
        <v>#DIV/0!</v>
      </c>
      <c r="F54" s="36">
        <f>'[28]Д 3_Т на Т з ЦТП'!P22</f>
        <v>61.306816838405666</v>
      </c>
      <c r="G54" s="36">
        <f>'[28]Д 3_Т на Т з ЦТП'!Q22</f>
        <v>61.306816838405673</v>
      </c>
      <c r="U54" s="5">
        <f t="shared" si="15"/>
        <v>61.306816838405666</v>
      </c>
      <c r="V54" s="29">
        <f t="shared" si="2"/>
        <v>0</v>
      </c>
      <c r="W54" s="31" t="e">
        <f t="shared" si="14"/>
        <v>#DIV/0!</v>
      </c>
    </row>
    <row r="55" spans="1:32" s="33" customFormat="1" x14ac:dyDescent="0.25">
      <c r="A55" s="42" t="s">
        <v>36</v>
      </c>
      <c r="B55" s="26" t="s">
        <v>37</v>
      </c>
      <c r="C55" s="27">
        <f>SUM(C56:C59)</f>
        <v>640.13455996374887</v>
      </c>
      <c r="D55" s="27">
        <f>'[28]Д 3_Т на Т з ЦТП'!N23</f>
        <v>40.45300611449268</v>
      </c>
      <c r="E55" s="27" t="e">
        <f>'[28]Д 3_Т на Т з ЦТП'!O23</f>
        <v>#DIV/0!</v>
      </c>
      <c r="F55" s="27">
        <f>'[28]Д 3_Т на Т з ЦТП'!P23</f>
        <v>40.453006114492673</v>
      </c>
      <c r="G55" s="27">
        <f>'[28]Д 3_Т на Т з ЦТП'!Q23</f>
        <v>40.45300611449268</v>
      </c>
      <c r="S55" s="31">
        <f>ROUND(C56,2)+ROUND(C57,2)+ROUND(C58,2)+ROUND(C59,2)</f>
        <v>640.14</v>
      </c>
      <c r="U55" s="5">
        <f t="shared" si="15"/>
        <v>40.453006114492673</v>
      </c>
      <c r="V55" s="29">
        <f t="shared" si="2"/>
        <v>0</v>
      </c>
      <c r="W55" s="31" t="e">
        <f t="shared" si="14"/>
        <v>#DIV/0!</v>
      </c>
      <c r="X55" s="182"/>
      <c r="Y55" s="182"/>
      <c r="Z55" s="182"/>
      <c r="AA55" s="182"/>
      <c r="AB55" s="182"/>
      <c r="AC55" s="182"/>
      <c r="AD55" s="182"/>
      <c r="AE55" s="182"/>
      <c r="AF55" s="182"/>
    </row>
    <row r="56" spans="1:32" x14ac:dyDescent="0.25">
      <c r="A56" s="44" t="s">
        <v>38</v>
      </c>
      <c r="B56" s="35" t="s">
        <v>39</v>
      </c>
      <c r="C56" s="36">
        <f>'[28]Д 3_Т на Т з ЦТП'!G24</f>
        <v>298.69517988901185</v>
      </c>
      <c r="D56" s="36">
        <f>'[28]Д 3_Т на Т з ЦТП'!N24</f>
        <v>18.875903121218702</v>
      </c>
      <c r="E56" s="36" t="e">
        <f>'[28]Д 3_Т на Т з ЦТП'!O24</f>
        <v>#DIV/0!</v>
      </c>
      <c r="F56" s="36">
        <f>'[28]Д 3_Т на Т з ЦТП'!P24</f>
        <v>18.875903121218698</v>
      </c>
      <c r="G56" s="36">
        <f>'[28]Д 3_Т на Т з ЦТП'!Q24</f>
        <v>18.875903121218702</v>
      </c>
      <c r="U56" s="5">
        <f t="shared" si="15"/>
        <v>18.875903121218698</v>
      </c>
      <c r="V56" s="29">
        <f t="shared" si="2"/>
        <v>0</v>
      </c>
      <c r="W56" s="31" t="e">
        <f t="shared" si="14"/>
        <v>#DIV/0!</v>
      </c>
    </row>
    <row r="57" spans="1:32" x14ac:dyDescent="0.25">
      <c r="A57" s="44" t="s">
        <v>40</v>
      </c>
      <c r="B57" s="35" t="s">
        <v>41</v>
      </c>
      <c r="C57" s="36">
        <f>'[28]Д 3_Т на Т з ЦТП'!G25</f>
        <v>63.561635862123893</v>
      </c>
      <c r="D57" s="36">
        <f>'[28]Д 3_Т на Т з ЦТП'!N25</f>
        <v>4.016748047978016</v>
      </c>
      <c r="E57" s="36" t="e">
        <f>'[28]Д 3_Т на Т з ЦТП'!O25</f>
        <v>#DIV/0!</v>
      </c>
      <c r="F57" s="36">
        <f>'[28]Д 3_Т на Т з ЦТП'!P25</f>
        <v>4.016748047978016</v>
      </c>
      <c r="G57" s="36">
        <f>'[28]Д 3_Т на Т з ЦТП'!Q25</f>
        <v>4.016748047978016</v>
      </c>
      <c r="U57" s="5">
        <f t="shared" si="15"/>
        <v>4.0167480479780169</v>
      </c>
      <c r="V57" s="29">
        <f t="shared" si="2"/>
        <v>0</v>
      </c>
      <c r="W57" s="31" t="e">
        <f t="shared" si="14"/>
        <v>#DIV/0!</v>
      </c>
    </row>
    <row r="58" spans="1:32" x14ac:dyDescent="0.25">
      <c r="A58" s="44" t="s">
        <v>42</v>
      </c>
      <c r="B58" s="35" t="s">
        <v>33</v>
      </c>
      <c r="C58" s="36">
        <f>[28]Адміністративні_1ст!G44</f>
        <v>65.751164418287118</v>
      </c>
      <c r="D58" s="36">
        <f>$C58/$C75</f>
        <v>4.1551142878438085</v>
      </c>
      <c r="E58" s="36">
        <f t="shared" ref="E58:G58" si="16">$C58/$C75</f>
        <v>4.1551142878438085</v>
      </c>
      <c r="F58" s="36">
        <f t="shared" si="16"/>
        <v>4.1551142878438085</v>
      </c>
      <c r="G58" s="36">
        <f t="shared" si="16"/>
        <v>4.1551142878438085</v>
      </c>
      <c r="U58" s="5">
        <f t="shared" si="15"/>
        <v>4.1551142878438085</v>
      </c>
      <c r="V58" s="29">
        <f t="shared" si="2"/>
        <v>0</v>
      </c>
      <c r="W58" s="31">
        <f t="shared" si="14"/>
        <v>0</v>
      </c>
    </row>
    <row r="59" spans="1:32" x14ac:dyDescent="0.25">
      <c r="A59" s="44" t="s">
        <v>43</v>
      </c>
      <c r="B59" s="35" t="s">
        <v>44</v>
      </c>
      <c r="C59" s="36">
        <f>'[28]Д 3_Т на Т з ЦТП'!G26-C58</f>
        <v>212.12657979432603</v>
      </c>
      <c r="D59" s="36">
        <f>'[28]Д 3_Т на Т з ЦТП'!N26-D58</f>
        <v>13.405240657452154</v>
      </c>
      <c r="E59" s="36" t="e">
        <f>'[28]Д 3_Т на Т з ЦТП'!O26-E58</f>
        <v>#DIV/0!</v>
      </c>
      <c r="F59" s="36">
        <f>'[28]Д 3_Т на Т з ЦТП'!P26-F58</f>
        <v>13.405240657452151</v>
      </c>
      <c r="G59" s="36">
        <f>'[28]Д 3_Т на Т з ЦТП'!Q26-G58</f>
        <v>13.405240657452151</v>
      </c>
      <c r="U59" s="5">
        <f t="shared" si="15"/>
        <v>13.405240657452152</v>
      </c>
      <c r="V59" s="29">
        <f t="shared" si="2"/>
        <v>0</v>
      </c>
      <c r="W59" s="31" t="e">
        <f t="shared" si="14"/>
        <v>#DIV/0!</v>
      </c>
    </row>
    <row r="60" spans="1:32" s="33" customFormat="1" x14ac:dyDescent="0.25">
      <c r="A60" s="25" t="s">
        <v>45</v>
      </c>
      <c r="B60" s="26" t="s">
        <v>46</v>
      </c>
      <c r="C60" s="27">
        <f>'[28]Д 3_Т на Т з ЦТП'!G27</f>
        <v>537.20636035369023</v>
      </c>
      <c r="D60" s="27">
        <f>'[28]Д 3_Т на Т з ЦТП'!N27</f>
        <v>33.948506359917296</v>
      </c>
      <c r="E60" s="27" t="e">
        <f>'[28]Д 3_Т на Т з ЦТП'!O27</f>
        <v>#DIV/0!</v>
      </c>
      <c r="F60" s="27">
        <f>'[28]Д 3_Т на Т з ЦТП'!P27</f>
        <v>33.948506359917289</v>
      </c>
      <c r="G60" s="27">
        <f>'[28]Д 3_Т на Т з ЦТП'!Q27</f>
        <v>33.948506359917296</v>
      </c>
      <c r="I60" s="55"/>
      <c r="S60" s="31">
        <f>ROUND(C61,2)+ROUND(C62,2)+ROUND(C63,2)+ROUND(C64,2)</f>
        <v>537.21</v>
      </c>
      <c r="U60" s="5">
        <f t="shared" si="15"/>
        <v>33.948506359917296</v>
      </c>
      <c r="V60" s="29">
        <f t="shared" si="2"/>
        <v>0</v>
      </c>
      <c r="W60" s="31" t="e">
        <f t="shared" si="14"/>
        <v>#DIV/0!</v>
      </c>
      <c r="X60" s="182"/>
      <c r="Y60" s="182"/>
      <c r="Z60" s="182"/>
      <c r="AA60" s="182"/>
      <c r="AB60" s="182"/>
      <c r="AC60" s="182"/>
      <c r="AD60" s="182"/>
      <c r="AE60" s="182"/>
      <c r="AF60" s="182"/>
    </row>
    <row r="61" spans="1:32" x14ac:dyDescent="0.25">
      <c r="A61" s="44" t="s">
        <v>47</v>
      </c>
      <c r="B61" s="35" t="s">
        <v>48</v>
      </c>
      <c r="C61" s="36">
        <f>'[28]Д 3_Т на Т з ЦТП'!G28</f>
        <v>403.64752058983976</v>
      </c>
      <c r="D61" s="36">
        <f>'[28]Д 3_Т на Т з ЦТП'!N28</f>
        <v>25.508317531622257</v>
      </c>
      <c r="E61" s="36" t="e">
        <f>'[28]Д 3_Т на Т з ЦТП'!O28</f>
        <v>#DIV/0!</v>
      </c>
      <c r="F61" s="36">
        <f>'[28]Д 3_Т на Т з ЦТП'!P28</f>
        <v>25.508317531622261</v>
      </c>
      <c r="G61" s="36">
        <f>'[28]Д 3_Т на Т з ЦТП'!Q28</f>
        <v>25.508317531622257</v>
      </c>
      <c r="U61" s="5">
        <f t="shared" si="15"/>
        <v>25.508317531622261</v>
      </c>
      <c r="V61" s="29">
        <f t="shared" si="2"/>
        <v>0</v>
      </c>
      <c r="W61" s="31" t="e">
        <f t="shared" si="14"/>
        <v>#DIV/0!</v>
      </c>
    </row>
    <row r="62" spans="1:32" x14ac:dyDescent="0.25">
      <c r="A62" s="44" t="s">
        <v>49</v>
      </c>
      <c r="B62" s="35" t="s">
        <v>31</v>
      </c>
      <c r="C62" s="36">
        <f>'[28]Д 3_Т на Т з ЦТП'!G29</f>
        <v>88.802454529764745</v>
      </c>
      <c r="D62" s="36">
        <f>'[28]Д 3_Т на Т з ЦТП'!N29</f>
        <v>5.6118298569568967</v>
      </c>
      <c r="E62" s="36" t="e">
        <f>'[28]Д 3_Т на Т з ЦТП'!O29</f>
        <v>#DIV/0!</v>
      </c>
      <c r="F62" s="36">
        <f>'[28]Д 3_Т на Т з ЦТП'!P29</f>
        <v>5.6118298569568967</v>
      </c>
      <c r="G62" s="36">
        <f>'[28]Д 3_Т на Т з ЦТП'!Q29</f>
        <v>5.6118298569568976</v>
      </c>
      <c r="U62" s="5">
        <f t="shared" si="15"/>
        <v>5.6118298569568967</v>
      </c>
      <c r="V62" s="29">
        <f t="shared" si="2"/>
        <v>0</v>
      </c>
      <c r="W62" s="31" t="e">
        <f t="shared" si="14"/>
        <v>#DIV/0!</v>
      </c>
    </row>
    <row r="63" spans="1:32" x14ac:dyDescent="0.25">
      <c r="A63" s="44" t="s">
        <v>50</v>
      </c>
      <c r="B63" s="35" t="s">
        <v>33</v>
      </c>
      <c r="C63" s="36">
        <f>[28]Адміністративні_1ст!I44</f>
        <v>4.7250179283765696</v>
      </c>
      <c r="D63" s="36">
        <f>ROUND('[28]Д 3_Т на Т з ЦТП'!N48,2)</f>
        <v>0</v>
      </c>
      <c r="E63" s="36">
        <f>'[28]Д 3_Т на Т з ЦТП'!O48</f>
        <v>0</v>
      </c>
      <c r="F63" s="36">
        <f>ROUND('[28]Д 3_Т на Т з ЦТП'!P48,2)</f>
        <v>0</v>
      </c>
      <c r="G63" s="36">
        <f>ROUND('[28]Д 3_Т на Т з ЦТП'!Q48,2)</f>
        <v>0</v>
      </c>
      <c r="U63" s="5">
        <f t="shared" si="15"/>
        <v>0.29859531277069201</v>
      </c>
      <c r="V63" s="29">
        <f t="shared" si="2"/>
        <v>-0.29859531277069201</v>
      </c>
      <c r="W63" s="31">
        <f t="shared" si="14"/>
        <v>0</v>
      </c>
    </row>
    <row r="64" spans="1:32" x14ac:dyDescent="0.25">
      <c r="A64" s="44" t="s">
        <v>51</v>
      </c>
      <c r="B64" s="35" t="s">
        <v>52</v>
      </c>
      <c r="C64" s="36">
        <f>'[28]Д 3_Т на Т з ЦТП'!G30-C63</f>
        <v>40.031367305709153</v>
      </c>
      <c r="D64" s="36">
        <f>'[28]Д 3_Т на Т з ЦТП'!N30-D63</f>
        <v>2.8283589713381367</v>
      </c>
      <c r="E64" s="36" t="e">
        <f>'[28]Д 3_Т на Т з ЦТП'!O30</f>
        <v>#DIV/0!</v>
      </c>
      <c r="F64" s="36">
        <f>'[28]Д 3_Т на Т з ЦТП'!P30-F63</f>
        <v>2.8283589713381367</v>
      </c>
      <c r="G64" s="36">
        <f>'[28]Д 3_Т на Т з ЦТП'!Q30-G63</f>
        <v>2.8283589713381372</v>
      </c>
      <c r="U64" s="5">
        <f t="shared" si="15"/>
        <v>2.5297636585674446</v>
      </c>
      <c r="V64" s="29">
        <f t="shared" si="2"/>
        <v>0.29859531277069218</v>
      </c>
      <c r="W64" s="31" t="e">
        <f t="shared" si="14"/>
        <v>#DIV/0!</v>
      </c>
    </row>
    <row r="65" spans="1:32" s="33" customFormat="1" x14ac:dyDescent="0.25">
      <c r="A65" s="25" t="s">
        <v>53</v>
      </c>
      <c r="B65" s="26" t="s">
        <v>54</v>
      </c>
      <c r="C65" s="27">
        <v>0</v>
      </c>
      <c r="D65" s="27">
        <f>'[28]Д 3_Т на Т з ЦТП'!N31</f>
        <v>0</v>
      </c>
      <c r="E65" s="27" t="e">
        <f>'[28]Д 3_Т на Т з ЦТП'!O31</f>
        <v>#DIV/0!</v>
      </c>
      <c r="F65" s="27">
        <f>'[28]Д 3_Т на Т з ЦТП'!P31</f>
        <v>0</v>
      </c>
      <c r="G65" s="27">
        <f>'[28]Д 3_Т на Т з ЦТП'!Q31</f>
        <v>0</v>
      </c>
      <c r="U65" s="5">
        <f t="shared" si="15"/>
        <v>0</v>
      </c>
      <c r="V65" s="29">
        <f t="shared" si="2"/>
        <v>0</v>
      </c>
      <c r="W65" s="31" t="e">
        <f t="shared" si="14"/>
        <v>#DIV/0!</v>
      </c>
      <c r="X65" s="182"/>
      <c r="Y65" s="182"/>
      <c r="Z65" s="182"/>
      <c r="AA65" s="182"/>
      <c r="AB65" s="182"/>
      <c r="AC65" s="182"/>
      <c r="AD65" s="182"/>
      <c r="AE65" s="182"/>
      <c r="AF65" s="182"/>
    </row>
    <row r="66" spans="1:32" s="33" customFormat="1" x14ac:dyDescent="0.25">
      <c r="A66" s="25" t="s">
        <v>55</v>
      </c>
      <c r="B66" s="26" t="s">
        <v>56</v>
      </c>
      <c r="C66" s="27">
        <v>0</v>
      </c>
      <c r="D66" s="27">
        <v>0</v>
      </c>
      <c r="E66" s="27">
        <v>0</v>
      </c>
      <c r="F66" s="27">
        <v>0</v>
      </c>
      <c r="G66" s="27">
        <v>0</v>
      </c>
      <c r="I66" s="31"/>
      <c r="U66" s="5">
        <f t="shared" si="15"/>
        <v>0</v>
      </c>
      <c r="V66" s="29">
        <f t="shared" si="2"/>
        <v>0</v>
      </c>
      <c r="W66" s="31">
        <f t="shared" si="14"/>
        <v>0</v>
      </c>
      <c r="X66" s="182"/>
      <c r="Y66" s="182"/>
      <c r="Z66" s="182"/>
      <c r="AA66" s="182"/>
      <c r="AB66" s="182"/>
      <c r="AC66" s="182"/>
      <c r="AD66" s="182"/>
      <c r="AE66" s="182"/>
      <c r="AF66" s="182"/>
    </row>
    <row r="67" spans="1:32" s="33" customFormat="1" x14ac:dyDescent="0.25">
      <c r="A67" s="25">
        <v>5</v>
      </c>
      <c r="B67" s="26" t="s">
        <v>58</v>
      </c>
      <c r="C67" s="27">
        <f>C44+C60+C65</f>
        <v>13671.55620557636</v>
      </c>
      <c r="D67" s="27">
        <f>D44+D60+D65</f>
        <v>858.35226213425142</v>
      </c>
      <c r="E67" s="27" t="e">
        <f>E44+E60+E65</f>
        <v>#DIV/0!</v>
      </c>
      <c r="F67" s="27">
        <f>F44+F60+F65</f>
        <v>892.03715793714707</v>
      </c>
      <c r="G67" s="27">
        <f>G44+G60+G65</f>
        <v>892.03715793714707</v>
      </c>
      <c r="S67" s="31">
        <f>S44+S60+S65+S66</f>
        <v>13671.55</v>
      </c>
      <c r="U67" s="5">
        <f t="shared" si="15"/>
        <v>863.9676426939526</v>
      </c>
      <c r="V67" s="29">
        <f t="shared" si="2"/>
        <v>-5.6153805597011797</v>
      </c>
      <c r="W67" s="31" t="e">
        <f t="shared" si="14"/>
        <v>#DIV/0!</v>
      </c>
      <c r="X67" s="182"/>
      <c r="Y67" s="182"/>
      <c r="Z67" s="182"/>
      <c r="AA67" s="182"/>
      <c r="AB67" s="182"/>
      <c r="AC67" s="182"/>
      <c r="AD67" s="182"/>
      <c r="AE67" s="182"/>
      <c r="AF67" s="182"/>
    </row>
    <row r="68" spans="1:32" s="33" customFormat="1" x14ac:dyDescent="0.25">
      <c r="A68" s="25">
        <v>6</v>
      </c>
      <c r="B68" s="26" t="s">
        <v>60</v>
      </c>
      <c r="C68" s="27">
        <v>0</v>
      </c>
      <c r="D68" s="27">
        <v>0</v>
      </c>
      <c r="E68" s="27">
        <v>0</v>
      </c>
      <c r="F68" s="27">
        <v>0</v>
      </c>
      <c r="G68" s="27">
        <v>0</v>
      </c>
      <c r="U68" s="5">
        <f t="shared" si="15"/>
        <v>0</v>
      </c>
      <c r="V68" s="29">
        <f t="shared" si="2"/>
        <v>0</v>
      </c>
      <c r="W68" s="31">
        <f t="shared" si="14"/>
        <v>0</v>
      </c>
      <c r="X68" s="182"/>
      <c r="Y68" s="182">
        <f>C74/C67</f>
        <v>3.7999999999999999E-2</v>
      </c>
      <c r="Z68" s="182">
        <f t="shared" ref="Z68:AC68" si="17">D74/D67</f>
        <v>3.7999999999999992E-2</v>
      </c>
      <c r="AA68" s="182" t="e">
        <f t="shared" si="17"/>
        <v>#DIV/0!</v>
      </c>
      <c r="AB68" s="182">
        <f t="shared" si="17"/>
        <v>3.7999999999999992E-2</v>
      </c>
      <c r="AC68" s="182">
        <f t="shared" si="17"/>
        <v>3.7999999999999985E-2</v>
      </c>
      <c r="AD68" s="182"/>
      <c r="AE68" s="182"/>
      <c r="AF68" s="182"/>
    </row>
    <row r="69" spans="1:32" s="33" customFormat="1" x14ac:dyDescent="0.25">
      <c r="A69" s="25">
        <v>7</v>
      </c>
      <c r="B69" s="26" t="s">
        <v>62</v>
      </c>
      <c r="C69" s="27">
        <f>'[28]Д 3_Т на Т з ЦТП'!G38</f>
        <v>0</v>
      </c>
      <c r="D69" s="27">
        <f>'[28]Д 3_Т на Т з ЦТП'!N38</f>
        <v>0</v>
      </c>
      <c r="E69" s="27" t="e">
        <f>'[28]Д 3_Т на Т з ЦТП'!O38</f>
        <v>#DIV/0!</v>
      </c>
      <c r="F69" s="27">
        <f>'[28]Д 3_Т на Т з ЦТП'!P38</f>
        <v>0</v>
      </c>
      <c r="G69" s="27">
        <f>'[28]Д 3_Т на Т з ЦТП'!Q38</f>
        <v>0</v>
      </c>
      <c r="U69" s="5">
        <f t="shared" si="15"/>
        <v>0</v>
      </c>
      <c r="V69" s="29">
        <f t="shared" si="2"/>
        <v>0</v>
      </c>
      <c r="W69" s="31" t="e">
        <f t="shared" si="14"/>
        <v>#DIV/0!</v>
      </c>
      <c r="X69" s="182"/>
      <c r="Y69" s="182"/>
      <c r="Z69" s="182"/>
      <c r="AA69" s="182"/>
      <c r="AB69" s="182"/>
      <c r="AC69" s="182"/>
      <c r="AD69" s="182"/>
      <c r="AE69" s="182"/>
      <c r="AF69" s="182"/>
    </row>
    <row r="70" spans="1:32" s="33" customFormat="1" ht="29.25" x14ac:dyDescent="0.25">
      <c r="A70" s="25">
        <v>8</v>
      </c>
      <c r="B70" s="26" t="s">
        <v>64</v>
      </c>
      <c r="C70" s="27">
        <f>SUM(C71:C74)</f>
        <v>633.5599217218313</v>
      </c>
      <c r="D70" s="27">
        <f>'[28]Д 3_Т на Т з ЦТП'!N39</f>
        <v>39.777299952562849</v>
      </c>
      <c r="E70" s="27" t="e">
        <f>'[28]Д 3_Т на Т з ЦТП'!O39</f>
        <v>#DIV/0!</v>
      </c>
      <c r="F70" s="27">
        <f>'[28]Д 3_Т на Т з ЦТП'!P39</f>
        <v>41.338307319038513</v>
      </c>
      <c r="G70" s="27">
        <f>'[28]Д 3_Т на Т з ЦТП'!Q39</f>
        <v>41.338307319038513</v>
      </c>
      <c r="I70" s="55"/>
      <c r="U70" s="5">
        <f t="shared" si="15"/>
        <v>40.037524905329512</v>
      </c>
      <c r="V70" s="29">
        <f t="shared" si="2"/>
        <v>-0.26022495276666291</v>
      </c>
      <c r="W70" s="31" t="e">
        <f t="shared" si="14"/>
        <v>#DIV/0!</v>
      </c>
      <c r="X70" s="182"/>
      <c r="Y70" s="182"/>
      <c r="Z70" s="182"/>
      <c r="AA70" s="182"/>
      <c r="AB70" s="182"/>
      <c r="AC70" s="182"/>
      <c r="AD70" s="182"/>
      <c r="AE70" s="182"/>
      <c r="AF70" s="182"/>
    </row>
    <row r="71" spans="1:32" x14ac:dyDescent="0.25">
      <c r="A71" s="44" t="s">
        <v>65</v>
      </c>
      <c r="B71" s="35" t="s">
        <v>66</v>
      </c>
      <c r="C71" s="36">
        <f>'[28]Д 3_Т на Т з ЦТП'!G40</f>
        <v>114.04078590992958</v>
      </c>
      <c r="D71" s="36">
        <f>'[28]Д 3_Т на Т з ЦТП'!N40</f>
        <v>7.1599139914613072</v>
      </c>
      <c r="E71" s="36" t="e">
        <f>'[28]Д 3_Т на Т з ЦТП'!O40</f>
        <v>#DIV/0!</v>
      </c>
      <c r="F71" s="36">
        <f>'[28]Д 3_Т на Т з ЦТП'!P40</f>
        <v>7.4408953174269277</v>
      </c>
      <c r="G71" s="36">
        <f>'[28]Д 3_Т на Т з ЦТП'!Q40</f>
        <v>7.4408953174269312</v>
      </c>
      <c r="U71" s="5">
        <f t="shared" si="15"/>
        <v>7.2067544829593091</v>
      </c>
      <c r="V71" s="29">
        <f t="shared" si="2"/>
        <v>-4.6840491498001846E-2</v>
      </c>
      <c r="W71" s="31" t="e">
        <f t="shared" si="14"/>
        <v>#DIV/0!</v>
      </c>
    </row>
    <row r="72" spans="1:32" ht="30" x14ac:dyDescent="0.25">
      <c r="A72" s="44" t="s">
        <v>67</v>
      </c>
      <c r="B72" s="35" t="s">
        <v>68</v>
      </c>
      <c r="C72" s="36">
        <f>'[28]Д 3_Т на Т з ЦТП'!G41</f>
        <v>0</v>
      </c>
      <c r="D72" s="36">
        <f>'[28]Д 3_Т на Т з ЦТП'!N41</f>
        <v>0</v>
      </c>
      <c r="E72" s="36" t="e">
        <f>'[28]Д 3_Т на Т з ЦТП'!O41</f>
        <v>#DIV/0!</v>
      </c>
      <c r="F72" s="36">
        <f>'[28]Д 3_Т на Т з ЦТП'!P41</f>
        <v>0</v>
      </c>
      <c r="G72" s="36">
        <f>'[28]Д 3_Т на Т з ЦТП'!Q41</f>
        <v>0</v>
      </c>
      <c r="U72" s="5">
        <f t="shared" si="15"/>
        <v>0</v>
      </c>
      <c r="V72" s="29">
        <f t="shared" si="2"/>
        <v>0</v>
      </c>
      <c r="W72" s="31" t="e">
        <f t="shared" si="14"/>
        <v>#DIV/0!</v>
      </c>
    </row>
    <row r="73" spans="1:32" x14ac:dyDescent="0.25">
      <c r="A73" s="44" t="s">
        <v>69</v>
      </c>
      <c r="B73" s="35" t="s">
        <v>70</v>
      </c>
      <c r="C73" s="36">
        <f>'[28]Д 3_Т на Т з ЦТП'!G42</f>
        <v>0</v>
      </c>
      <c r="D73" s="36">
        <f>'[28]Д 3_Т на Т з ЦТП'!N42</f>
        <v>0</v>
      </c>
      <c r="E73" s="36" t="e">
        <f>'[28]Д 3_Т на Т з ЦТП'!O42</f>
        <v>#DIV/0!</v>
      </c>
      <c r="F73" s="36">
        <f>'[28]Д 3_Т на Т з ЦТП'!P42</f>
        <v>0</v>
      </c>
      <c r="G73" s="36">
        <f>'[28]Д 3_Т на Т з ЦТП'!Q42</f>
        <v>0</v>
      </c>
      <c r="U73" s="5">
        <f t="shared" si="15"/>
        <v>0</v>
      </c>
      <c r="V73" s="29">
        <f t="shared" si="2"/>
        <v>0</v>
      </c>
      <c r="W73" s="31" t="e">
        <f t="shared" si="14"/>
        <v>#DIV/0!</v>
      </c>
    </row>
    <row r="74" spans="1:32" ht="30" x14ac:dyDescent="0.25">
      <c r="A74" s="44" t="s">
        <v>71</v>
      </c>
      <c r="B74" s="35" t="s">
        <v>72</v>
      </c>
      <c r="C74" s="36">
        <f>'[28]Д 3_Т на Т з ЦТП'!G44</f>
        <v>519.51913581190172</v>
      </c>
      <c r="D74" s="36">
        <f>'[28]Д 3_Т на Т з ЦТП'!N44</f>
        <v>32.617385961101547</v>
      </c>
      <c r="E74" s="36" t="e">
        <f>'[28]Д 3_Т на Т з ЦТП'!O44</f>
        <v>#DIV/0!</v>
      </c>
      <c r="F74" s="36">
        <f>'[28]Д 3_Т на Т з ЦТП'!P44</f>
        <v>33.897412001611585</v>
      </c>
      <c r="G74" s="36">
        <f>'[28]Д 3_Т на Т з ЦТП'!Q44</f>
        <v>33.897412001611578</v>
      </c>
      <c r="U74" s="5">
        <f t="shared" si="15"/>
        <v>32.8307704223702</v>
      </c>
      <c r="V74" s="29">
        <f>D74-U74</f>
        <v>-0.21338446126865307</v>
      </c>
      <c r="W74" s="31" t="e">
        <f t="shared" si="14"/>
        <v>#DIV/0!</v>
      </c>
    </row>
    <row r="75" spans="1:32" s="33" customFormat="1" ht="30.75" thickBot="1" x14ac:dyDescent="0.3">
      <c r="A75" s="48" t="s">
        <v>73</v>
      </c>
      <c r="B75" s="56" t="s">
        <v>82</v>
      </c>
      <c r="C75" s="50">
        <f>'[28]Д 3_Т на Т з ЦТП'!G56/1000</f>
        <v>15.824153046920648</v>
      </c>
      <c r="D75" s="51">
        <f>'[28]Д 3_Т на Т з ЦТП'!G57/1000</f>
        <v>13.186215797140648</v>
      </c>
      <c r="E75" s="51">
        <f>'[28]Д 3_Т на Т з ЦТП'!G58</f>
        <v>0</v>
      </c>
      <c r="F75" s="51">
        <f>'[28]Д 3_Т на Т з ЦТП'!G59/1000</f>
        <v>1.9414567371333333</v>
      </c>
      <c r="G75" s="51">
        <f>'[28]Д 3_Т на Т з ЦТП'!G60/1000</f>
        <v>0.69648051264666666</v>
      </c>
      <c r="U75" s="5">
        <f t="shared" si="15"/>
        <v>1</v>
      </c>
      <c r="V75" s="29"/>
      <c r="W75" s="31">
        <f>C75-D75-E75-F75-G75</f>
        <v>0</v>
      </c>
      <c r="X75" s="182"/>
      <c r="Y75" s="182"/>
      <c r="Z75" s="182"/>
      <c r="AA75" s="182"/>
      <c r="AB75" s="182"/>
      <c r="AC75" s="182"/>
      <c r="AD75" s="182"/>
      <c r="AE75" s="182"/>
      <c r="AF75" s="182"/>
    </row>
    <row r="76" spans="1:32" ht="22.15" customHeight="1" thickBot="1" x14ac:dyDescent="0.3">
      <c r="A76" s="18" t="s">
        <v>83</v>
      </c>
      <c r="B76" s="57" t="s">
        <v>84</v>
      </c>
      <c r="C76" s="20">
        <f>(C78+C90+C100)</f>
        <v>2181.6933915791105</v>
      </c>
      <c r="D76" s="53">
        <f>'[28]Д 5 Т на ТЕ з ЦТП'!E18</f>
        <v>22.9</v>
      </c>
      <c r="E76" s="53">
        <f>'[28]Д 5 Т на ТЕ з ЦТП'!F18</f>
        <v>0</v>
      </c>
      <c r="F76" s="53">
        <f>'[28]Д 5 Т на ТЕ з ЦТП'!G18</f>
        <v>22.9</v>
      </c>
      <c r="G76" s="53">
        <f>'[28]Д 5 Т на ТЕ з ЦТП'!H18</f>
        <v>22.9</v>
      </c>
      <c r="H76" s="22">
        <f>I76+N76</f>
        <v>95.248646933674195</v>
      </c>
      <c r="I76" s="23">
        <f>'[28]Додаток 4 до рішення'!C40</f>
        <v>15.824153046920648</v>
      </c>
      <c r="J76" s="23">
        <f>'[28]Додаток 4 до рішення'!D40</f>
        <v>13.186215797140648</v>
      </c>
      <c r="K76" s="23">
        <f>'[28]Додаток 4 до рішення'!E40</f>
        <v>0</v>
      </c>
      <c r="L76" s="23">
        <f>'[28]Додаток 4 до рішення'!F40</f>
        <v>1.9414567371333333</v>
      </c>
      <c r="M76" s="23">
        <f>'[28]Додаток 4 до рішення'!G40</f>
        <v>0.69648051264666666</v>
      </c>
      <c r="N76" s="23">
        <f>'[28]Додаток 5 до рішення'!C40</f>
        <v>79.424493886753552</v>
      </c>
      <c r="O76" s="23">
        <f>'[28]Додаток 5 до рішення'!D40</f>
        <v>65.97337739046489</v>
      </c>
      <c r="P76" s="23">
        <f>'[28]Додаток 5 до рішення'!E40</f>
        <v>1.2822760533333331E-2</v>
      </c>
      <c r="Q76" s="23">
        <f>'[28]Додаток 5 до рішення'!F40</f>
        <v>10.141463661966666</v>
      </c>
      <c r="R76" s="23">
        <f>'[28]Додаток 5 до рішення'!G40</f>
        <v>3.2968300737886667</v>
      </c>
      <c r="U76" s="5">
        <f t="shared" ref="U76:U96" si="18">C76/C$105</f>
        <v>22.905242875505827</v>
      </c>
      <c r="V76" s="29">
        <f t="shared" ref="V76:V105" si="19">D76-U76</f>
        <v>-5.2428755058286924E-3</v>
      </c>
      <c r="W76" s="31">
        <f t="shared" ref="W76:W104" si="20">D76+E76-F76-G76</f>
        <v>-22.9</v>
      </c>
    </row>
    <row r="77" spans="1:32" ht="18.75" customHeight="1" thickBot="1" x14ac:dyDescent="0.3">
      <c r="A77" s="24"/>
      <c r="B77" s="190" t="s">
        <v>85</v>
      </c>
      <c r="C77" s="191"/>
      <c r="D77" s="191"/>
      <c r="E77" s="191"/>
      <c r="F77" s="191"/>
      <c r="G77" s="192"/>
      <c r="H77" s="5"/>
      <c r="U77" s="5">
        <f t="shared" si="18"/>
        <v>0</v>
      </c>
      <c r="V77" s="29">
        <f t="shared" si="19"/>
        <v>0</v>
      </c>
      <c r="W77" s="31">
        <f t="shared" si="20"/>
        <v>0</v>
      </c>
    </row>
    <row r="78" spans="1:32" s="33" customFormat="1" x14ac:dyDescent="0.25">
      <c r="A78" s="25" t="s">
        <v>14</v>
      </c>
      <c r="B78" s="58" t="s">
        <v>78</v>
      </c>
      <c r="C78" s="27">
        <f>C79+C80+C81+C85</f>
        <v>1985.0488902673419</v>
      </c>
      <c r="D78" s="59">
        <f>D79+D80+D81+D85</f>
        <v>20.840704347743845</v>
      </c>
      <c r="E78" s="59">
        <f>E79+E80+E81+E85</f>
        <v>20.840704347743845</v>
      </c>
      <c r="F78" s="59">
        <f>F79+F80+F81+F85</f>
        <v>20.840704347743845</v>
      </c>
      <c r="G78" s="59">
        <f>G79+G80+G81+G85</f>
        <v>20.840704347743845</v>
      </c>
      <c r="H78" s="29">
        <f>I78+N78-C78</f>
        <v>0</v>
      </c>
      <c r="I78" s="60">
        <f t="shared" ref="I78:R78" si="21">I79+I80+I81+I85</f>
        <v>329.7864952043231</v>
      </c>
      <c r="J78" s="60">
        <f t="shared" si="21"/>
        <v>274.81002489375766</v>
      </c>
      <c r="K78" s="60">
        <f t="shared" si="21"/>
        <v>0</v>
      </c>
      <c r="L78" s="60">
        <f t="shared" si="21"/>
        <v>40.461325862531233</v>
      </c>
      <c r="M78" s="60">
        <f t="shared" si="21"/>
        <v>14.515144448034246</v>
      </c>
      <c r="N78" s="60">
        <f t="shared" si="21"/>
        <v>1655.2623950630189</v>
      </c>
      <c r="O78" s="60">
        <f t="shared" si="21"/>
        <v>1374.9316530168071</v>
      </c>
      <c r="P78" s="60">
        <f t="shared" si="21"/>
        <v>0.2672353611971181</v>
      </c>
      <c r="Q78" s="60">
        <f t="shared" si="21"/>
        <v>211.35524583243489</v>
      </c>
      <c r="R78" s="60">
        <f t="shared" si="21"/>
        <v>68.708260852580111</v>
      </c>
      <c r="U78" s="5">
        <f t="shared" si="18"/>
        <v>20.840704347743845</v>
      </c>
      <c r="V78" s="29">
        <f t="shared" si="19"/>
        <v>0</v>
      </c>
      <c r="W78" s="31">
        <f t="shared" si="20"/>
        <v>0</v>
      </c>
      <c r="X78" s="182"/>
      <c r="Y78" s="182"/>
      <c r="Z78" s="182"/>
      <c r="AA78" s="182"/>
      <c r="AB78" s="182"/>
      <c r="AC78" s="182"/>
      <c r="AD78" s="182"/>
      <c r="AE78" s="182"/>
      <c r="AF78" s="182"/>
    </row>
    <row r="79" spans="1:32" x14ac:dyDescent="0.25">
      <c r="A79" s="34" t="s">
        <v>16</v>
      </c>
      <c r="B79" s="61" t="s">
        <v>79</v>
      </c>
      <c r="C79" s="36">
        <f>'[28]Д 4_Т на П'!G12</f>
        <v>0</v>
      </c>
      <c r="D79" s="36">
        <f t="shared" ref="D79:D84" si="22">C79/$C$105</f>
        <v>0</v>
      </c>
      <c r="E79" s="36">
        <f t="shared" ref="E79:E84" si="23">C79/$C$105</f>
        <v>0</v>
      </c>
      <c r="F79" s="36">
        <f t="shared" ref="F79:F84" si="24">C79/$C$105</f>
        <v>0</v>
      </c>
      <c r="G79" s="36">
        <f t="shared" ref="G79:G84" si="25">C79/$C$105</f>
        <v>0</v>
      </c>
      <c r="H79" s="29">
        <f t="shared" ref="H79:H104" si="26">I79+N79-C79</f>
        <v>0</v>
      </c>
      <c r="I79" s="39">
        <f>SUM(J79:M79)</f>
        <v>0</v>
      </c>
      <c r="J79" s="40">
        <f>J$76*D79</f>
        <v>0</v>
      </c>
      <c r="K79" s="40">
        <f t="shared" ref="K79:M94" si="27">K$76*E79</f>
        <v>0</v>
      </c>
      <c r="L79" s="40">
        <f t="shared" si="27"/>
        <v>0</v>
      </c>
      <c r="M79" s="40">
        <f t="shared" si="27"/>
        <v>0</v>
      </c>
      <c r="N79" s="39">
        <f>SUM(O79:R79)</f>
        <v>0</v>
      </c>
      <c r="O79" s="40">
        <f>O$76*D79</f>
        <v>0</v>
      </c>
      <c r="P79" s="40">
        <f t="shared" ref="P79:R94" si="28">P$76*E79</f>
        <v>0</v>
      </c>
      <c r="Q79" s="40">
        <f t="shared" si="28"/>
        <v>0</v>
      </c>
      <c r="R79" s="40">
        <f t="shared" si="28"/>
        <v>0</v>
      </c>
      <c r="U79" s="5">
        <f t="shared" si="18"/>
        <v>0</v>
      </c>
      <c r="V79" s="29">
        <f t="shared" si="19"/>
        <v>0</v>
      </c>
      <c r="W79" s="31">
        <f t="shared" si="20"/>
        <v>0</v>
      </c>
    </row>
    <row r="80" spans="1:32" x14ac:dyDescent="0.25">
      <c r="A80" s="34" t="s">
        <v>26</v>
      </c>
      <c r="B80" s="61" t="s">
        <v>27</v>
      </c>
      <c r="C80" s="36">
        <f>'[28]Д 4_Т на П'!G13</f>
        <v>862.81692300000009</v>
      </c>
      <c r="D80" s="36">
        <f t="shared" si="22"/>
        <v>9.0585740666827252</v>
      </c>
      <c r="E80" s="36">
        <f t="shared" si="23"/>
        <v>9.0585740666827252</v>
      </c>
      <c r="F80" s="36">
        <f t="shared" si="24"/>
        <v>9.0585740666827252</v>
      </c>
      <c r="G80" s="36">
        <f t="shared" si="25"/>
        <v>9.0585740666827252</v>
      </c>
      <c r="H80" s="29">
        <f t="shared" si="26"/>
        <v>0</v>
      </c>
      <c r="I80" s="39">
        <f>SUM(J80:M80)</f>
        <v>143.34426241805383</v>
      </c>
      <c r="J80" s="40">
        <f t="shared" ref="J80:M104" si="29">J$76*D80</f>
        <v>119.44831245766035</v>
      </c>
      <c r="K80" s="40">
        <f t="shared" si="27"/>
        <v>0</v>
      </c>
      <c r="L80" s="40">
        <f t="shared" si="27"/>
        <v>17.586829650582473</v>
      </c>
      <c r="M80" s="40">
        <f t="shared" si="27"/>
        <v>6.309120309810984</v>
      </c>
      <c r="N80" s="39">
        <f>SUM(O80:R80)</f>
        <v>719.47266058194634</v>
      </c>
      <c r="O80" s="40">
        <f t="shared" ref="O80:R104" si="30">O$76*D80</f>
        <v>597.62472552073768</v>
      </c>
      <c r="P80" s="40">
        <f t="shared" si="28"/>
        <v>0.11615592603053607</v>
      </c>
      <c r="Q80" s="40">
        <f t="shared" si="28"/>
        <v>91.867199726496466</v>
      </c>
      <c r="R80" s="40">
        <f t="shared" si="28"/>
        <v>29.86457940868171</v>
      </c>
      <c r="U80" s="5">
        <f t="shared" si="18"/>
        <v>9.0585740666827252</v>
      </c>
      <c r="V80" s="29">
        <f t="shared" si="19"/>
        <v>0</v>
      </c>
      <c r="W80" s="31">
        <f t="shared" si="20"/>
        <v>0</v>
      </c>
    </row>
    <row r="81" spans="1:32" x14ac:dyDescent="0.25">
      <c r="A81" s="34" t="s">
        <v>28</v>
      </c>
      <c r="B81" s="61" t="s">
        <v>29</v>
      </c>
      <c r="C81" s="36">
        <f>'[28]Д 4_Т на П'!G14</f>
        <v>986.81333224380592</v>
      </c>
      <c r="D81" s="36">
        <f t="shared" si="22"/>
        <v>10.360392131669517</v>
      </c>
      <c r="E81" s="36">
        <f t="shared" si="23"/>
        <v>10.360392131669517</v>
      </c>
      <c r="F81" s="36">
        <f t="shared" si="24"/>
        <v>10.360392131669517</v>
      </c>
      <c r="G81" s="36">
        <f t="shared" si="25"/>
        <v>10.360392131669517</v>
      </c>
      <c r="H81" s="29">
        <f t="shared" si="26"/>
        <v>0</v>
      </c>
      <c r="I81" s="39">
        <f t="shared" ref="I81:I104" si="31">SUM(J81:M81)</f>
        <v>163.94443071765087</v>
      </c>
      <c r="J81" s="40">
        <f t="shared" si="29"/>
        <v>136.61436639119225</v>
      </c>
      <c r="K81" s="40">
        <f t="shared" si="27"/>
        <v>0</v>
      </c>
      <c r="L81" s="40">
        <f t="shared" si="27"/>
        <v>20.11425310337296</v>
      </c>
      <c r="M81" s="40">
        <f t="shared" si="27"/>
        <v>7.2158112230856766</v>
      </c>
      <c r="N81" s="39">
        <f t="shared" ref="N81:N104" si="32">SUM(O81:R81)</f>
        <v>822.86890152615513</v>
      </c>
      <c r="O81" s="40">
        <f t="shared" si="30"/>
        <v>683.51006001583607</v>
      </c>
      <c r="P81" s="40">
        <f t="shared" si="28"/>
        <v>0.13284882733582906</v>
      </c>
      <c r="Q81" s="40">
        <f t="shared" si="28"/>
        <v>105.06954032705178</v>
      </c>
      <c r="R81" s="40">
        <f t="shared" si="28"/>
        <v>34.156452355931535</v>
      </c>
      <c r="U81" s="5">
        <f t="shared" si="18"/>
        <v>10.360392131669517</v>
      </c>
      <c r="V81" s="29">
        <f t="shared" si="19"/>
        <v>0</v>
      </c>
      <c r="W81" s="31">
        <f t="shared" si="20"/>
        <v>0</v>
      </c>
    </row>
    <row r="82" spans="1:32" x14ac:dyDescent="0.25">
      <c r="A82" s="34" t="s">
        <v>30</v>
      </c>
      <c r="B82" s="61" t="s">
        <v>86</v>
      </c>
      <c r="C82" s="36">
        <f>'[28]Д 4_Т на П'!G15</f>
        <v>189.81972306000003</v>
      </c>
      <c r="D82" s="36">
        <f t="shared" si="22"/>
        <v>1.9928862946701997</v>
      </c>
      <c r="E82" s="36">
        <f t="shared" si="23"/>
        <v>1.9928862946701997</v>
      </c>
      <c r="F82" s="36">
        <f t="shared" si="24"/>
        <v>1.9928862946701997</v>
      </c>
      <c r="G82" s="36">
        <f t="shared" si="25"/>
        <v>1.9928862946701997</v>
      </c>
      <c r="H82" s="29">
        <f t="shared" si="26"/>
        <v>0</v>
      </c>
      <c r="I82" s="39">
        <f t="shared" si="31"/>
        <v>31.535737731971839</v>
      </c>
      <c r="J82" s="40">
        <f t="shared" si="29"/>
        <v>26.278628740685278</v>
      </c>
      <c r="K82" s="40">
        <f t="shared" si="27"/>
        <v>0</v>
      </c>
      <c r="L82" s="40">
        <f t="shared" si="27"/>
        <v>3.8691025231281446</v>
      </c>
      <c r="M82" s="40">
        <f t="shared" si="27"/>
        <v>1.3880064681584168</v>
      </c>
      <c r="N82" s="39">
        <f t="shared" si="32"/>
        <v>158.28398532802822</v>
      </c>
      <c r="O82" s="40">
        <f t="shared" si="30"/>
        <v>131.47743961456231</v>
      </c>
      <c r="P82" s="40">
        <f t="shared" si="28"/>
        <v>2.5554303726717936E-2</v>
      </c>
      <c r="Q82" s="40">
        <f t="shared" si="28"/>
        <v>20.210783939829223</v>
      </c>
      <c r="R82" s="40">
        <f t="shared" si="28"/>
        <v>6.5702074699099775</v>
      </c>
      <c r="U82" s="5">
        <f t="shared" si="18"/>
        <v>1.9928862946701997</v>
      </c>
      <c r="V82" s="29">
        <f t="shared" si="19"/>
        <v>0</v>
      </c>
      <c r="W82" s="31">
        <f t="shared" si="20"/>
        <v>0</v>
      </c>
    </row>
    <row r="83" spans="1:32" x14ac:dyDescent="0.25">
      <c r="A83" s="34" t="s">
        <v>32</v>
      </c>
      <c r="B83" s="61" t="s">
        <v>33</v>
      </c>
      <c r="C83" s="36">
        <f>'[28]Д 4_Т на П'!G16</f>
        <v>770.17516000000012</v>
      </c>
      <c r="D83" s="36">
        <f t="shared" si="22"/>
        <v>8.0859433156704785</v>
      </c>
      <c r="E83" s="36">
        <f t="shared" si="23"/>
        <v>8.0859433156704785</v>
      </c>
      <c r="F83" s="36">
        <f t="shared" si="24"/>
        <v>8.0859433156704785</v>
      </c>
      <c r="G83" s="36">
        <f t="shared" si="25"/>
        <v>8.0859433156704785</v>
      </c>
      <c r="H83" s="29">
        <f t="shared" si="26"/>
        <v>0</v>
      </c>
      <c r="I83" s="39">
        <f t="shared" si="31"/>
        <v>127.95320455589464</v>
      </c>
      <c r="J83" s="40">
        <f t="shared" si="29"/>
        <v>106.62299348387789</v>
      </c>
      <c r="K83" s="40">
        <f t="shared" si="27"/>
        <v>0</v>
      </c>
      <c r="L83" s="40">
        <f t="shared" si="27"/>
        <v>15.698509126286694</v>
      </c>
      <c r="M83" s="40">
        <f t="shared" si="27"/>
        <v>5.6317019457300628</v>
      </c>
      <c r="N83" s="39">
        <f t="shared" si="32"/>
        <v>642.22195544410579</v>
      </c>
      <c r="O83" s="40">
        <f t="shared" si="30"/>
        <v>533.45698992263544</v>
      </c>
      <c r="P83" s="40">
        <f t="shared" si="28"/>
        <v>0.10368411482294987</v>
      </c>
      <c r="Q83" s="40">
        <f t="shared" si="28"/>
        <v>82.003300308594419</v>
      </c>
      <c r="R83" s="40">
        <f t="shared" si="28"/>
        <v>26.657981098052879</v>
      </c>
      <c r="U83" s="5">
        <f t="shared" si="18"/>
        <v>8.0859433156704785</v>
      </c>
      <c r="V83" s="29">
        <f t="shared" si="19"/>
        <v>0</v>
      </c>
      <c r="W83" s="31">
        <f t="shared" si="20"/>
        <v>0</v>
      </c>
    </row>
    <row r="84" spans="1:32" x14ac:dyDescent="0.25">
      <c r="A84" s="34" t="s">
        <v>34</v>
      </c>
      <c r="B84" s="61" t="s">
        <v>35</v>
      </c>
      <c r="C84" s="36">
        <f>'[28]Д 4_Т на П'!G17</f>
        <v>26.818449183805797</v>
      </c>
      <c r="D84" s="36">
        <f t="shared" si="22"/>
        <v>0.28156252132884008</v>
      </c>
      <c r="E84" s="36">
        <f t="shared" si="23"/>
        <v>0.28156252132884008</v>
      </c>
      <c r="F84" s="36">
        <f t="shared" si="24"/>
        <v>0.28156252132884008</v>
      </c>
      <c r="G84" s="36">
        <f t="shared" si="25"/>
        <v>0.28156252132884008</v>
      </c>
      <c r="H84" s="29">
        <f t="shared" si="26"/>
        <v>0</v>
      </c>
      <c r="I84" s="39">
        <f t="shared" si="31"/>
        <v>4.4554884297844248</v>
      </c>
      <c r="J84" s="40">
        <f t="shared" si="29"/>
        <v>3.7127441666291014</v>
      </c>
      <c r="K84" s="40">
        <f t="shared" si="27"/>
        <v>0</v>
      </c>
      <c r="L84" s="40">
        <f t="shared" si="27"/>
        <v>0.54664145395812447</v>
      </c>
      <c r="M84" s="40">
        <f t="shared" si="27"/>
        <v>0.19610280919719855</v>
      </c>
      <c r="N84" s="39">
        <f t="shared" si="32"/>
        <v>22.36296075402138</v>
      </c>
      <c r="O84" s="40">
        <f t="shared" si="30"/>
        <v>18.575630478638388</v>
      </c>
      <c r="P84" s="40">
        <f t="shared" si="28"/>
        <v>3.6104087861612748E-3</v>
      </c>
      <c r="Q84" s="40">
        <f t="shared" si="28"/>
        <v>2.855456078628146</v>
      </c>
      <c r="R84" s="40">
        <f t="shared" si="28"/>
        <v>0.92826378796868281</v>
      </c>
      <c r="U84" s="5">
        <f t="shared" si="18"/>
        <v>0.28156252132884008</v>
      </c>
      <c r="V84" s="29">
        <f t="shared" si="19"/>
        <v>0</v>
      </c>
      <c r="W84" s="31">
        <f t="shared" si="20"/>
        <v>0</v>
      </c>
    </row>
    <row r="85" spans="1:32" s="33" customFormat="1" x14ac:dyDescent="0.25">
      <c r="A85" s="42" t="s">
        <v>36</v>
      </c>
      <c r="B85" s="58" t="s">
        <v>37</v>
      </c>
      <c r="C85" s="27">
        <f>C86+C87+C88+C89</f>
        <v>135.41863502353587</v>
      </c>
      <c r="D85" s="59">
        <f>D86+D87+D88+D89</f>
        <v>1.4217381493916004</v>
      </c>
      <c r="E85" s="59">
        <f>E86+E87+E88+E89</f>
        <v>1.4217381493916004</v>
      </c>
      <c r="F85" s="59">
        <f>F86+F87+F88+F89</f>
        <v>1.4217381493916004</v>
      </c>
      <c r="G85" s="59">
        <f>G86+G87+G88+G89</f>
        <v>1.4217381493916004</v>
      </c>
      <c r="H85" s="29">
        <f t="shared" si="26"/>
        <v>0</v>
      </c>
      <c r="I85" s="39">
        <f t="shared" si="31"/>
        <v>22.497802068618416</v>
      </c>
      <c r="J85" s="40">
        <f t="shared" si="29"/>
        <v>18.747346044905029</v>
      </c>
      <c r="K85" s="40">
        <f t="shared" si="27"/>
        <v>0</v>
      </c>
      <c r="L85" s="40">
        <f t="shared" si="27"/>
        <v>2.7602431085757999</v>
      </c>
      <c r="M85" s="40">
        <f t="shared" si="27"/>
        <v>0.99021291513758503</v>
      </c>
      <c r="N85" s="39">
        <f t="shared" si="32"/>
        <v>112.92083295491749</v>
      </c>
      <c r="O85" s="40">
        <f t="shared" si="30"/>
        <v>93.796867480233203</v>
      </c>
      <c r="P85" s="40">
        <f t="shared" si="28"/>
        <v>1.823060783075298E-2</v>
      </c>
      <c r="Q85" s="40">
        <f t="shared" si="28"/>
        <v>14.418505778886651</v>
      </c>
      <c r="R85" s="40">
        <f t="shared" si="28"/>
        <v>4.6872290879668723</v>
      </c>
      <c r="U85" s="5">
        <f t="shared" si="18"/>
        <v>1.4217381493916004</v>
      </c>
      <c r="V85" s="29">
        <f t="shared" si="19"/>
        <v>0</v>
      </c>
      <c r="W85" s="31">
        <f t="shared" si="20"/>
        <v>0</v>
      </c>
      <c r="X85" s="182"/>
      <c r="Y85" s="182"/>
      <c r="Z85" s="182"/>
      <c r="AA85" s="182"/>
      <c r="AB85" s="182"/>
      <c r="AC85" s="182"/>
      <c r="AD85" s="182"/>
      <c r="AE85" s="182"/>
      <c r="AF85" s="182"/>
    </row>
    <row r="86" spans="1:32" x14ac:dyDescent="0.25">
      <c r="A86" s="44" t="s">
        <v>38</v>
      </c>
      <c r="B86" s="61" t="s">
        <v>39</v>
      </c>
      <c r="C86" s="36">
        <f>'[28]Д 4_Т на П'!G19</f>
        <v>55.128445711204243</v>
      </c>
      <c r="D86" s="36">
        <f>C86/$C$105</f>
        <v>0.57878455480414959</v>
      </c>
      <c r="E86" s="36">
        <f>C86/$C$105</f>
        <v>0.57878455480414959</v>
      </c>
      <c r="F86" s="36">
        <f>C86/$C$105</f>
        <v>0.57878455480414959</v>
      </c>
      <c r="G86" s="36">
        <f>C86/$C$105</f>
        <v>0.57878455480414959</v>
      </c>
      <c r="H86" s="29">
        <f t="shared" si="26"/>
        <v>0</v>
      </c>
      <c r="I86" s="39">
        <f t="shared" si="31"/>
        <v>9.1587753764146953</v>
      </c>
      <c r="J86" s="40">
        <f t="shared" si="29"/>
        <v>7.6319780396994945</v>
      </c>
      <c r="K86" s="40">
        <f t="shared" si="27"/>
        <v>0</v>
      </c>
      <c r="L86" s="40">
        <f t="shared" si="27"/>
        <v>1.1236851732732331</v>
      </c>
      <c r="M86" s="40">
        <f t="shared" si="27"/>
        <v>0.40311216344196682</v>
      </c>
      <c r="N86" s="39">
        <f t="shared" si="32"/>
        <v>45.969670334789555</v>
      </c>
      <c r="O86" s="40">
        <f t="shared" si="30"/>
        <v>38.184371861866367</v>
      </c>
      <c r="P86" s="40">
        <f t="shared" si="28"/>
        <v>7.4216157466455521E-3</v>
      </c>
      <c r="Q86" s="40">
        <f t="shared" si="28"/>
        <v>5.8697225306538376</v>
      </c>
      <c r="R86" s="40">
        <f t="shared" si="28"/>
        <v>1.908154326522705</v>
      </c>
      <c r="U86" s="5">
        <f t="shared" si="18"/>
        <v>0.57878455480414959</v>
      </c>
      <c r="V86" s="29">
        <f t="shared" si="19"/>
        <v>0</v>
      </c>
      <c r="W86" s="31">
        <f t="shared" si="20"/>
        <v>0</v>
      </c>
    </row>
    <row r="87" spans="1:32" x14ac:dyDescent="0.25">
      <c r="A87" s="44" t="s">
        <v>40</v>
      </c>
      <c r="B87" s="61" t="s">
        <v>41</v>
      </c>
      <c r="C87" s="36">
        <f>'[28]Д 4_Т на П'!G20</f>
        <v>11.731204344316684</v>
      </c>
      <c r="D87" s="36">
        <f>C87/$C$105</f>
        <v>0.12316399993047289</v>
      </c>
      <c r="E87" s="36">
        <f>C87/$C$105</f>
        <v>0.12316399993047289</v>
      </c>
      <c r="F87" s="36">
        <f>C87/$C$105</f>
        <v>0.12316399993047289</v>
      </c>
      <c r="G87" s="36">
        <f>C87/$C$105</f>
        <v>0.12316399993047289</v>
      </c>
      <c r="H87" s="29">
        <f t="shared" si="26"/>
        <v>0</v>
      </c>
      <c r="I87" s="39">
        <f t="shared" si="31"/>
        <v>1.9489659847707268</v>
      </c>
      <c r="J87" s="40">
        <f t="shared" si="29"/>
        <v>1.6240670815222311</v>
      </c>
      <c r="K87" s="40">
        <f t="shared" si="27"/>
        <v>0</v>
      </c>
      <c r="L87" s="40">
        <f t="shared" si="27"/>
        <v>0.23911757743730599</v>
      </c>
      <c r="M87" s="40">
        <f t="shared" si="27"/>
        <v>8.5781325811189774E-2</v>
      </c>
      <c r="N87" s="39">
        <f t="shared" si="32"/>
        <v>9.7822383595459605</v>
      </c>
      <c r="O87" s="40">
        <f t="shared" si="30"/>
        <v>8.1255450483322793</v>
      </c>
      <c r="P87" s="40">
        <f t="shared" si="28"/>
        <v>1.579302477435937E-3</v>
      </c>
      <c r="Q87" s="40">
        <f t="shared" si="28"/>
        <v>1.2490632297573558</v>
      </c>
      <c r="R87" s="40">
        <f t="shared" si="28"/>
        <v>0.40605077897888825</v>
      </c>
      <c r="U87" s="5">
        <f t="shared" si="18"/>
        <v>0.12316399993047289</v>
      </c>
      <c r="V87" s="29">
        <f t="shared" si="19"/>
        <v>0</v>
      </c>
      <c r="W87" s="31">
        <f t="shared" si="20"/>
        <v>0</v>
      </c>
    </row>
    <row r="88" spans="1:32" x14ac:dyDescent="0.25">
      <c r="A88" s="44" t="s">
        <v>42</v>
      </c>
      <c r="B88" s="61" t="s">
        <v>33</v>
      </c>
      <c r="C88" s="36">
        <f>[28]ЗВВ_2ст!K37+[28]ЗВВ_2ст!K38</f>
        <v>0</v>
      </c>
      <c r="D88" s="36">
        <f>C88/$C$105</f>
        <v>0</v>
      </c>
      <c r="E88" s="36">
        <f>C88/$C$105</f>
        <v>0</v>
      </c>
      <c r="F88" s="36">
        <f>C88/$C$105</f>
        <v>0</v>
      </c>
      <c r="G88" s="36">
        <f>C88/$C$105</f>
        <v>0</v>
      </c>
      <c r="H88" s="29">
        <f t="shared" si="26"/>
        <v>0</v>
      </c>
      <c r="I88" s="39">
        <f t="shared" si="31"/>
        <v>0</v>
      </c>
      <c r="J88" s="40">
        <f t="shared" si="29"/>
        <v>0</v>
      </c>
      <c r="K88" s="40">
        <f t="shared" si="27"/>
        <v>0</v>
      </c>
      <c r="L88" s="40">
        <f t="shared" si="27"/>
        <v>0</v>
      </c>
      <c r="M88" s="40">
        <f t="shared" si="27"/>
        <v>0</v>
      </c>
      <c r="N88" s="39">
        <f t="shared" si="32"/>
        <v>0</v>
      </c>
      <c r="O88" s="40">
        <f t="shared" si="30"/>
        <v>0</v>
      </c>
      <c r="P88" s="40">
        <f t="shared" si="28"/>
        <v>0</v>
      </c>
      <c r="Q88" s="40">
        <f t="shared" si="28"/>
        <v>0</v>
      </c>
      <c r="R88" s="40">
        <f t="shared" si="28"/>
        <v>0</v>
      </c>
      <c r="U88" s="5">
        <f t="shared" si="18"/>
        <v>0</v>
      </c>
      <c r="V88" s="29">
        <f t="shared" si="19"/>
        <v>0</v>
      </c>
      <c r="W88" s="31">
        <f t="shared" si="20"/>
        <v>0</v>
      </c>
    </row>
    <row r="89" spans="1:32" x14ac:dyDescent="0.25">
      <c r="A89" s="44" t="s">
        <v>43</v>
      </c>
      <c r="B89" s="61" t="s">
        <v>44</v>
      </c>
      <c r="C89" s="36">
        <f>'[28]Д 4_Т на П'!G21-'D1_2024-2025'!C88</f>
        <v>68.55898496801494</v>
      </c>
      <c r="D89" s="36">
        <f>C89/$C$105</f>
        <v>0.71978959465697789</v>
      </c>
      <c r="E89" s="36">
        <f>C89/$C$105</f>
        <v>0.71978959465697789</v>
      </c>
      <c r="F89" s="36">
        <f>C89/$C$105</f>
        <v>0.71978959465697789</v>
      </c>
      <c r="G89" s="36">
        <f>C89/$C$105</f>
        <v>0.71978959465697789</v>
      </c>
      <c r="H89" s="29">
        <f t="shared" si="26"/>
        <v>0</v>
      </c>
      <c r="I89" s="39">
        <f t="shared" si="31"/>
        <v>11.390060707432994</v>
      </c>
      <c r="J89" s="40">
        <f t="shared" si="29"/>
        <v>9.4913009236833048</v>
      </c>
      <c r="K89" s="40">
        <f t="shared" si="27"/>
        <v>0</v>
      </c>
      <c r="L89" s="40">
        <f t="shared" si="27"/>
        <v>1.3974403578652608</v>
      </c>
      <c r="M89" s="40">
        <f t="shared" si="27"/>
        <v>0.50131942588442835</v>
      </c>
      <c r="N89" s="39">
        <f t="shared" si="32"/>
        <v>57.168924260581953</v>
      </c>
      <c r="O89" s="40">
        <f t="shared" si="30"/>
        <v>47.486950570034551</v>
      </c>
      <c r="P89" s="40">
        <f t="shared" si="28"/>
        <v>9.2296896066714918E-3</v>
      </c>
      <c r="Q89" s="40">
        <f t="shared" si="28"/>
        <v>7.2997200184754574</v>
      </c>
      <c r="R89" s="40">
        <f t="shared" si="28"/>
        <v>2.3730239824652788</v>
      </c>
      <c r="U89" s="5">
        <f t="shared" si="18"/>
        <v>0.71978959465697789</v>
      </c>
      <c r="V89" s="29">
        <f t="shared" si="19"/>
        <v>0</v>
      </c>
      <c r="W89" s="31">
        <f t="shared" si="20"/>
        <v>0</v>
      </c>
    </row>
    <row r="90" spans="1:32" s="33" customFormat="1" x14ac:dyDescent="0.25">
      <c r="A90" s="25" t="s">
        <v>45</v>
      </c>
      <c r="B90" s="58" t="s">
        <v>46</v>
      </c>
      <c r="C90" s="27">
        <f>C91+C92+C93+C94</f>
        <v>100.01938606700617</v>
      </c>
      <c r="D90" s="59">
        <f>D91+D92+D93+D94</f>
        <v>1.0500872115973896</v>
      </c>
      <c r="E90" s="59">
        <f>E91+E92+E93+E94</f>
        <v>1.0500872115973896</v>
      </c>
      <c r="F90" s="59">
        <f>F91+F92+F93+F94</f>
        <v>1.0500872115973896</v>
      </c>
      <c r="G90" s="59">
        <f>G91+G92+G93+G94</f>
        <v>1.0500872115973896</v>
      </c>
      <c r="H90" s="29">
        <f t="shared" si="26"/>
        <v>0</v>
      </c>
      <c r="I90" s="39">
        <f t="shared" si="31"/>
        <v>16.616740748931239</v>
      </c>
      <c r="J90" s="40">
        <f t="shared" si="29"/>
        <v>13.846676577940872</v>
      </c>
      <c r="K90" s="40">
        <f t="shared" si="27"/>
        <v>0</v>
      </c>
      <c r="L90" s="40">
        <f t="shared" si="27"/>
        <v>2.0386988915333082</v>
      </c>
      <c r="M90" s="40">
        <f t="shared" si="27"/>
        <v>0.73136527945705865</v>
      </c>
      <c r="N90" s="39">
        <f t="shared" si="32"/>
        <v>83.40264531807496</v>
      </c>
      <c r="O90" s="40">
        <f t="shared" si="30"/>
        <v>69.277799903615545</v>
      </c>
      <c r="P90" s="40">
        <f t="shared" si="28"/>
        <v>1.3465016853429055E-2</v>
      </c>
      <c r="Q90" s="40">
        <f t="shared" si="28"/>
        <v>10.649421298310829</v>
      </c>
      <c r="R90" s="40">
        <f t="shared" si="28"/>
        <v>3.4619590992951572</v>
      </c>
      <c r="U90" s="5">
        <f t="shared" si="18"/>
        <v>1.0500872115973896</v>
      </c>
      <c r="V90" s="29">
        <f t="shared" si="19"/>
        <v>0</v>
      </c>
      <c r="W90" s="31">
        <f t="shared" si="20"/>
        <v>0</v>
      </c>
      <c r="X90" s="182"/>
      <c r="Y90" s="182"/>
      <c r="Z90" s="182"/>
      <c r="AA90" s="182"/>
      <c r="AB90" s="182"/>
      <c r="AC90" s="182"/>
      <c r="AD90" s="182"/>
      <c r="AE90" s="182"/>
      <c r="AF90" s="182"/>
    </row>
    <row r="91" spans="1:32" x14ac:dyDescent="0.25">
      <c r="A91" s="44" t="s">
        <v>47</v>
      </c>
      <c r="B91" s="61" t="s">
        <v>48</v>
      </c>
      <c r="C91" s="36">
        <f>'[28]Д 4_Т на П'!G23</f>
        <v>75.152827993853577</v>
      </c>
      <c r="D91" s="36">
        <f>C91/$C$105</f>
        <v>0.78901727649932707</v>
      </c>
      <c r="E91" s="36">
        <f>C91/$C$105</f>
        <v>0.78901727649932707</v>
      </c>
      <c r="F91" s="36">
        <f>C91/$C$105</f>
        <v>0.78901727649932707</v>
      </c>
      <c r="G91" s="36">
        <f>C91/$C$105</f>
        <v>0.78901727649932707</v>
      </c>
      <c r="H91" s="29">
        <f t="shared" si="26"/>
        <v>0</v>
      </c>
      <c r="I91" s="39">
        <f t="shared" si="31"/>
        <v>12.485530139989857</v>
      </c>
      <c r="J91" s="40">
        <f t="shared" si="29"/>
        <v>10.404152075592316</v>
      </c>
      <c r="K91" s="40">
        <f t="shared" si="27"/>
        <v>0</v>
      </c>
      <c r="L91" s="40">
        <f t="shared" si="27"/>
        <v>1.5318429071742126</v>
      </c>
      <c r="M91" s="40">
        <f t="shared" si="27"/>
        <v>0.54953515722332802</v>
      </c>
      <c r="N91" s="39">
        <f t="shared" si="32"/>
        <v>62.667297853863737</v>
      </c>
      <c r="O91" s="40">
        <f t="shared" si="30"/>
        <v>52.054134550086886</v>
      </c>
      <c r="P91" s="40">
        <f t="shared" si="28"/>
        <v>1.0117379593213724E-2</v>
      </c>
      <c r="Q91" s="40">
        <f t="shared" si="28"/>
        <v>8.0017900382818308</v>
      </c>
      <c r="R91" s="40">
        <f t="shared" si="28"/>
        <v>2.6012558859018093</v>
      </c>
      <c r="U91" s="5">
        <f t="shared" si="18"/>
        <v>0.78901727649932707</v>
      </c>
      <c r="V91" s="29">
        <f t="shared" si="19"/>
        <v>0</v>
      </c>
      <c r="W91" s="31">
        <f t="shared" si="20"/>
        <v>0</v>
      </c>
    </row>
    <row r="92" spans="1:32" x14ac:dyDescent="0.25">
      <c r="A92" s="44" t="s">
        <v>49</v>
      </c>
      <c r="B92" s="61" t="s">
        <v>31</v>
      </c>
      <c r="C92" s="36">
        <f>'[28]Д 4_Т на П'!G24</f>
        <v>16.533622158647788</v>
      </c>
      <c r="D92" s="36">
        <f>C92/$C$105</f>
        <v>0.17358380082985195</v>
      </c>
      <c r="E92" s="36">
        <f>C92/$C$105</f>
        <v>0.17358380082985195</v>
      </c>
      <c r="F92" s="36">
        <f>C92/$C$105</f>
        <v>0.17358380082985195</v>
      </c>
      <c r="G92" s="36">
        <f>C92/$C$105</f>
        <v>0.17358380082985195</v>
      </c>
      <c r="H92" s="29">
        <f t="shared" si="26"/>
        <v>0</v>
      </c>
      <c r="I92" s="39">
        <f t="shared" si="31"/>
        <v>2.7468166307977682</v>
      </c>
      <c r="J92" s="40">
        <f t="shared" si="29"/>
        <v>2.2889134566303095</v>
      </c>
      <c r="K92" s="40">
        <f t="shared" si="27"/>
        <v>0</v>
      </c>
      <c r="L92" s="40">
        <f t="shared" si="27"/>
        <v>0.33700543957832674</v>
      </c>
      <c r="M92" s="40">
        <f t="shared" si="27"/>
        <v>0.12089773458913217</v>
      </c>
      <c r="N92" s="39">
        <f t="shared" si="32"/>
        <v>13.786805527850024</v>
      </c>
      <c r="O92" s="40">
        <f t="shared" si="30"/>
        <v>11.451909601019116</v>
      </c>
      <c r="P92" s="40">
        <f t="shared" si="28"/>
        <v>2.2258235105070191E-3</v>
      </c>
      <c r="Q92" s="40">
        <f t="shared" si="28"/>
        <v>1.7603938084220028</v>
      </c>
      <c r="R92" s="40">
        <f t="shared" si="28"/>
        <v>0.57227629489839804</v>
      </c>
      <c r="U92" s="5">
        <f t="shared" si="18"/>
        <v>0.17358380082985195</v>
      </c>
      <c r="V92" s="29">
        <f t="shared" si="19"/>
        <v>0</v>
      </c>
      <c r="W92" s="31">
        <f t="shared" si="20"/>
        <v>0</v>
      </c>
    </row>
    <row r="93" spans="1:32" x14ac:dyDescent="0.25">
      <c r="A93" s="44" t="s">
        <v>50</v>
      </c>
      <c r="B93" s="61" t="s">
        <v>33</v>
      </c>
      <c r="C93" s="36">
        <f>[28]Адміністративні_2ст!K36+[28]Адміністративні_2ст!K37</f>
        <v>0</v>
      </c>
      <c r="D93" s="36">
        <f>C93/$C$105</f>
        <v>0</v>
      </c>
      <c r="E93" s="36">
        <f>C93/$C$105</f>
        <v>0</v>
      </c>
      <c r="F93" s="36">
        <f>C93/$C$105</f>
        <v>0</v>
      </c>
      <c r="G93" s="36">
        <f>C93/$C$105</f>
        <v>0</v>
      </c>
      <c r="H93" s="29">
        <f t="shared" si="26"/>
        <v>0</v>
      </c>
      <c r="I93" s="39">
        <f t="shared" si="31"/>
        <v>0</v>
      </c>
      <c r="J93" s="40">
        <f t="shared" si="29"/>
        <v>0</v>
      </c>
      <c r="K93" s="40">
        <f t="shared" si="27"/>
        <v>0</v>
      </c>
      <c r="L93" s="40">
        <f t="shared" si="27"/>
        <v>0</v>
      </c>
      <c r="M93" s="40">
        <f t="shared" si="27"/>
        <v>0</v>
      </c>
      <c r="N93" s="39">
        <f t="shared" si="32"/>
        <v>0</v>
      </c>
      <c r="O93" s="40">
        <f t="shared" si="30"/>
        <v>0</v>
      </c>
      <c r="P93" s="40">
        <f t="shared" si="28"/>
        <v>0</v>
      </c>
      <c r="Q93" s="40">
        <f t="shared" si="28"/>
        <v>0</v>
      </c>
      <c r="R93" s="40">
        <f t="shared" si="28"/>
        <v>0</v>
      </c>
      <c r="U93" s="5">
        <f t="shared" si="18"/>
        <v>0</v>
      </c>
      <c r="V93" s="29">
        <f t="shared" si="19"/>
        <v>0</v>
      </c>
      <c r="W93" s="31">
        <f t="shared" si="20"/>
        <v>0</v>
      </c>
    </row>
    <row r="94" spans="1:32" x14ac:dyDescent="0.25">
      <c r="A94" s="44" t="s">
        <v>51</v>
      </c>
      <c r="B94" s="61" t="s">
        <v>52</v>
      </c>
      <c r="C94" s="36">
        <f>'[28]Д 4_Т на П'!G25-'D1_2024-2025'!C93</f>
        <v>8.3329359145048016</v>
      </c>
      <c r="D94" s="36">
        <f>C94/$C$105</f>
        <v>8.7486134268210558E-2</v>
      </c>
      <c r="E94" s="36">
        <f>C94/$C$105</f>
        <v>8.7486134268210558E-2</v>
      </c>
      <c r="F94" s="36">
        <f>C94/$C$105</f>
        <v>8.7486134268210558E-2</v>
      </c>
      <c r="G94" s="36">
        <f>C94/$C$105</f>
        <v>8.7486134268210558E-2</v>
      </c>
      <c r="H94" s="29">
        <f t="shared" si="26"/>
        <v>0</v>
      </c>
      <c r="I94" s="39">
        <f t="shared" si="31"/>
        <v>1.384393978143613</v>
      </c>
      <c r="J94" s="40">
        <f t="shared" si="29"/>
        <v>1.1536110457182458</v>
      </c>
      <c r="K94" s="40">
        <f t="shared" si="27"/>
        <v>0</v>
      </c>
      <c r="L94" s="40">
        <f t="shared" si="27"/>
        <v>0.16985054478076878</v>
      </c>
      <c r="M94" s="40">
        <f t="shared" si="27"/>
        <v>6.09323876445984E-2</v>
      </c>
      <c r="N94" s="39">
        <f t="shared" si="32"/>
        <v>6.94854193636119</v>
      </c>
      <c r="O94" s="40">
        <f t="shared" si="30"/>
        <v>5.771755752509538</v>
      </c>
      <c r="P94" s="40">
        <f t="shared" si="28"/>
        <v>1.121813749708311E-3</v>
      </c>
      <c r="Q94" s="40">
        <f t="shared" si="28"/>
        <v>0.88723745160699408</v>
      </c>
      <c r="R94" s="40">
        <f t="shared" si="28"/>
        <v>0.28842691849494984</v>
      </c>
      <c r="U94" s="5">
        <f t="shared" si="18"/>
        <v>8.7486134268210558E-2</v>
      </c>
      <c r="V94" s="29">
        <f t="shared" si="19"/>
        <v>0</v>
      </c>
      <c r="W94" s="31">
        <f t="shared" si="20"/>
        <v>0</v>
      </c>
    </row>
    <row r="95" spans="1:32" s="33" customFormat="1" x14ac:dyDescent="0.25">
      <c r="A95" s="25" t="s">
        <v>53</v>
      </c>
      <c r="B95" s="58" t="s">
        <v>54</v>
      </c>
      <c r="C95" s="27">
        <v>0</v>
      </c>
      <c r="D95" s="27">
        <v>0</v>
      </c>
      <c r="E95" s="27">
        <v>0</v>
      </c>
      <c r="F95" s="27">
        <v>0</v>
      </c>
      <c r="G95" s="27">
        <v>0</v>
      </c>
      <c r="H95" s="29">
        <f t="shared" si="26"/>
        <v>0</v>
      </c>
      <c r="I95" s="39">
        <f t="shared" si="31"/>
        <v>0</v>
      </c>
      <c r="J95" s="40">
        <f t="shared" si="29"/>
        <v>0</v>
      </c>
      <c r="K95" s="40">
        <f t="shared" si="29"/>
        <v>0</v>
      </c>
      <c r="L95" s="40">
        <f t="shared" si="29"/>
        <v>0</v>
      </c>
      <c r="M95" s="40">
        <f t="shared" si="29"/>
        <v>0</v>
      </c>
      <c r="N95" s="39">
        <f t="shared" si="32"/>
        <v>0</v>
      </c>
      <c r="O95" s="40">
        <f t="shared" si="30"/>
        <v>0</v>
      </c>
      <c r="P95" s="40">
        <f t="shared" si="30"/>
        <v>0</v>
      </c>
      <c r="Q95" s="40">
        <f t="shared" si="30"/>
        <v>0</v>
      </c>
      <c r="R95" s="40">
        <f t="shared" si="30"/>
        <v>0</v>
      </c>
      <c r="U95" s="5">
        <f t="shared" si="18"/>
        <v>0</v>
      </c>
      <c r="V95" s="29">
        <f t="shared" si="19"/>
        <v>0</v>
      </c>
      <c r="W95" s="31">
        <f t="shared" si="20"/>
        <v>0</v>
      </c>
      <c r="X95" s="182"/>
      <c r="Y95" s="182"/>
      <c r="Z95" s="182"/>
      <c r="AA95" s="182"/>
      <c r="AB95" s="182"/>
      <c r="AC95" s="182"/>
      <c r="AD95" s="182"/>
      <c r="AE95" s="182"/>
      <c r="AF95" s="182"/>
    </row>
    <row r="96" spans="1:32" s="33" customFormat="1" x14ac:dyDescent="0.25">
      <c r="A96" s="25" t="s">
        <v>55</v>
      </c>
      <c r="B96" s="58" t="s">
        <v>56</v>
      </c>
      <c r="C96" s="27">
        <v>0</v>
      </c>
      <c r="D96" s="27">
        <v>0</v>
      </c>
      <c r="E96" s="27">
        <v>0</v>
      </c>
      <c r="F96" s="27">
        <v>0</v>
      </c>
      <c r="G96" s="27">
        <v>0</v>
      </c>
      <c r="H96" s="29">
        <f t="shared" si="26"/>
        <v>0</v>
      </c>
      <c r="I96" s="39">
        <f t="shared" si="31"/>
        <v>0</v>
      </c>
      <c r="J96" s="40">
        <f t="shared" si="29"/>
        <v>0</v>
      </c>
      <c r="K96" s="40">
        <f t="shared" si="29"/>
        <v>0</v>
      </c>
      <c r="L96" s="40">
        <f t="shared" si="29"/>
        <v>0</v>
      </c>
      <c r="M96" s="40">
        <f t="shared" si="29"/>
        <v>0</v>
      </c>
      <c r="N96" s="39">
        <f t="shared" si="32"/>
        <v>0</v>
      </c>
      <c r="O96" s="40">
        <f t="shared" si="30"/>
        <v>0</v>
      </c>
      <c r="P96" s="40">
        <f t="shared" si="30"/>
        <v>0</v>
      </c>
      <c r="Q96" s="40">
        <f t="shared" si="30"/>
        <v>0</v>
      </c>
      <c r="R96" s="40">
        <f t="shared" si="30"/>
        <v>0</v>
      </c>
      <c r="U96" s="5">
        <f t="shared" si="18"/>
        <v>0</v>
      </c>
      <c r="V96" s="29">
        <f t="shared" si="19"/>
        <v>0</v>
      </c>
      <c r="W96" s="31">
        <f t="shared" si="20"/>
        <v>0</v>
      </c>
      <c r="X96" s="182"/>
      <c r="Y96" s="182"/>
      <c r="Z96" s="182"/>
      <c r="AA96" s="182"/>
      <c r="AB96" s="182"/>
      <c r="AC96" s="182"/>
      <c r="AD96" s="182"/>
      <c r="AE96" s="182"/>
      <c r="AF96" s="182"/>
    </row>
    <row r="97" spans="1:32" s="33" customFormat="1" x14ac:dyDescent="0.25">
      <c r="A97" s="25" t="s">
        <v>57</v>
      </c>
      <c r="B97" s="62" t="s">
        <v>58</v>
      </c>
      <c r="C97" s="27">
        <f>C78+C90+C95+C96</f>
        <v>2085.068276334348</v>
      </c>
      <c r="D97" s="27">
        <f>D78+D90+D95+D96</f>
        <v>21.890791559341235</v>
      </c>
      <c r="E97" s="27">
        <f>E78+E90+E95+E96</f>
        <v>21.890791559341235</v>
      </c>
      <c r="F97" s="27">
        <f>F78+F90+F95+F96</f>
        <v>21.890791559341235</v>
      </c>
      <c r="G97" s="27">
        <f>G78+G90+G95+G96</f>
        <v>21.890791559341235</v>
      </c>
      <c r="H97" s="29"/>
      <c r="I97" s="39"/>
      <c r="J97" s="40"/>
      <c r="K97" s="40"/>
      <c r="L97" s="40"/>
      <c r="M97" s="40"/>
      <c r="N97" s="39"/>
      <c r="O97" s="40"/>
      <c r="P97" s="40"/>
      <c r="Q97" s="40"/>
      <c r="R97" s="40"/>
      <c r="U97" s="5"/>
      <c r="V97" s="29"/>
      <c r="W97" s="31"/>
      <c r="X97" s="182"/>
      <c r="Y97" s="182"/>
      <c r="Z97" s="182"/>
      <c r="AA97" s="182"/>
      <c r="AB97" s="182"/>
      <c r="AC97" s="182"/>
      <c r="AD97" s="182"/>
      <c r="AE97" s="182"/>
      <c r="AF97" s="182"/>
    </row>
    <row r="98" spans="1:32" s="33" customFormat="1" x14ac:dyDescent="0.25">
      <c r="A98" s="25" t="s">
        <v>59</v>
      </c>
      <c r="B98" s="58" t="s">
        <v>60</v>
      </c>
      <c r="C98" s="27">
        <v>0</v>
      </c>
      <c r="D98" s="27">
        <v>0</v>
      </c>
      <c r="E98" s="27">
        <v>0</v>
      </c>
      <c r="F98" s="27">
        <v>0</v>
      </c>
      <c r="G98" s="27">
        <v>0</v>
      </c>
      <c r="H98" s="29">
        <f t="shared" si="26"/>
        <v>0</v>
      </c>
      <c r="I98" s="39">
        <f t="shared" si="31"/>
        <v>0</v>
      </c>
      <c r="J98" s="40">
        <f t="shared" si="29"/>
        <v>0</v>
      </c>
      <c r="K98" s="40">
        <f t="shared" si="29"/>
        <v>0</v>
      </c>
      <c r="L98" s="40">
        <f t="shared" si="29"/>
        <v>0</v>
      </c>
      <c r="M98" s="40">
        <f t="shared" si="29"/>
        <v>0</v>
      </c>
      <c r="N98" s="39">
        <f t="shared" si="32"/>
        <v>0</v>
      </c>
      <c r="O98" s="40">
        <f t="shared" si="30"/>
        <v>0</v>
      </c>
      <c r="P98" s="40">
        <f t="shared" si="30"/>
        <v>0</v>
      </c>
      <c r="Q98" s="40">
        <f t="shared" si="30"/>
        <v>0</v>
      </c>
      <c r="R98" s="40">
        <f t="shared" si="30"/>
        <v>0</v>
      </c>
      <c r="U98" s="5">
        <f t="shared" ref="U98:U105" si="33">C98/C$105</f>
        <v>0</v>
      </c>
      <c r="V98" s="29">
        <f t="shared" si="19"/>
        <v>0</v>
      </c>
      <c r="W98" s="31">
        <f t="shared" si="20"/>
        <v>0</v>
      </c>
      <c r="X98" s="182"/>
      <c r="Y98" s="182">
        <f>C104/C97</f>
        <v>3.7999999999999999E-2</v>
      </c>
      <c r="Z98" s="182">
        <f t="shared" ref="Z98:AC98" si="34">D104/D97</f>
        <v>3.7999999999999992E-2</v>
      </c>
      <c r="AA98" s="182">
        <f t="shared" si="34"/>
        <v>3.7999999999999992E-2</v>
      </c>
      <c r="AB98" s="182">
        <f t="shared" si="34"/>
        <v>3.7999999999999992E-2</v>
      </c>
      <c r="AC98" s="182">
        <f t="shared" si="34"/>
        <v>3.7999999999999992E-2</v>
      </c>
      <c r="AD98" s="182"/>
      <c r="AE98" s="182"/>
      <c r="AF98" s="182"/>
    </row>
    <row r="99" spans="1:32" s="33" customFormat="1" x14ac:dyDescent="0.25">
      <c r="A99" s="25" t="s">
        <v>61</v>
      </c>
      <c r="B99" s="58" t="s">
        <v>62</v>
      </c>
      <c r="C99" s="27">
        <v>0</v>
      </c>
      <c r="D99" s="27">
        <v>0</v>
      </c>
      <c r="E99" s="27">
        <v>0</v>
      </c>
      <c r="F99" s="27">
        <v>0</v>
      </c>
      <c r="G99" s="27">
        <v>0</v>
      </c>
      <c r="H99" s="29">
        <f t="shared" si="26"/>
        <v>0</v>
      </c>
      <c r="I99" s="39">
        <f t="shared" si="31"/>
        <v>0</v>
      </c>
      <c r="J99" s="40">
        <f t="shared" si="29"/>
        <v>0</v>
      </c>
      <c r="K99" s="40">
        <f t="shared" si="29"/>
        <v>0</v>
      </c>
      <c r="L99" s="40">
        <f t="shared" si="29"/>
        <v>0</v>
      </c>
      <c r="M99" s="40">
        <f t="shared" si="29"/>
        <v>0</v>
      </c>
      <c r="N99" s="39">
        <f t="shared" si="32"/>
        <v>0</v>
      </c>
      <c r="O99" s="40">
        <f t="shared" si="30"/>
        <v>0</v>
      </c>
      <c r="P99" s="40">
        <f t="shared" si="30"/>
        <v>0</v>
      </c>
      <c r="Q99" s="40">
        <f t="shared" si="30"/>
        <v>0</v>
      </c>
      <c r="R99" s="40">
        <f t="shared" si="30"/>
        <v>0</v>
      </c>
      <c r="U99" s="5">
        <f t="shared" si="33"/>
        <v>0</v>
      </c>
      <c r="V99" s="29">
        <f t="shared" si="19"/>
        <v>0</v>
      </c>
      <c r="W99" s="31">
        <f t="shared" si="20"/>
        <v>0</v>
      </c>
      <c r="X99" s="182"/>
      <c r="Y99" s="182"/>
      <c r="Z99" s="182"/>
      <c r="AA99" s="182"/>
      <c r="AB99" s="182"/>
      <c r="AC99" s="182"/>
      <c r="AD99" s="182"/>
      <c r="AE99" s="182"/>
      <c r="AF99" s="182"/>
    </row>
    <row r="100" spans="1:32" s="33" customFormat="1" x14ac:dyDescent="0.25">
      <c r="A100" s="25" t="s">
        <v>63</v>
      </c>
      <c r="B100" s="58" t="s">
        <v>64</v>
      </c>
      <c r="C100" s="27">
        <f>SUM(C101:C104)</f>
        <v>96.625115244762455</v>
      </c>
      <c r="D100" s="27">
        <f>SUM(D101:D104)</f>
        <v>1.0144513161645936</v>
      </c>
      <c r="E100" s="27">
        <f>SUM(E101:E104)</f>
        <v>1.0144513161645936</v>
      </c>
      <c r="F100" s="27">
        <f>SUM(F101:F104)</f>
        <v>1.0144513161645936</v>
      </c>
      <c r="G100" s="27">
        <f>SUM(G101:G104)</f>
        <v>1.0144513161645936</v>
      </c>
      <c r="H100" s="29">
        <f t="shared" si="26"/>
        <v>0</v>
      </c>
      <c r="I100" s="39">
        <f t="shared" si="31"/>
        <v>16.052832885638615</v>
      </c>
      <c r="J100" s="40">
        <f t="shared" si="29"/>
        <v>13.376773970639686</v>
      </c>
      <c r="K100" s="40">
        <f t="shared" si="29"/>
        <v>0</v>
      </c>
      <c r="L100" s="40">
        <f t="shared" si="29"/>
        <v>1.9695133422615274</v>
      </c>
      <c r="M100" s="40">
        <f t="shared" si="29"/>
        <v>0.70654557273740193</v>
      </c>
      <c r="N100" s="39">
        <f t="shared" si="32"/>
        <v>80.572282359123875</v>
      </c>
      <c r="O100" s="40">
        <f t="shared" si="30"/>
        <v>66.926779525580557</v>
      </c>
      <c r="P100" s="40">
        <f t="shared" si="30"/>
        <v>1.3008066299903405E-2</v>
      </c>
      <c r="Q100" s="40">
        <f t="shared" si="30"/>
        <v>10.288021159717484</v>
      </c>
      <c r="R100" s="40">
        <f t="shared" si="30"/>
        <v>3.3444736075259272</v>
      </c>
      <c r="U100" s="5">
        <f t="shared" si="33"/>
        <v>1.0144513161645936</v>
      </c>
      <c r="V100" s="29">
        <f t="shared" si="19"/>
        <v>0</v>
      </c>
      <c r="W100" s="31">
        <f t="shared" si="20"/>
        <v>0</v>
      </c>
      <c r="X100" s="182"/>
      <c r="Y100" s="182"/>
      <c r="Z100" s="182"/>
      <c r="AA100" s="182"/>
      <c r="AB100" s="182"/>
      <c r="AC100" s="182"/>
      <c r="AD100" s="182"/>
      <c r="AE100" s="182"/>
      <c r="AF100" s="182"/>
    </row>
    <row r="101" spans="1:32" x14ac:dyDescent="0.25">
      <c r="A101" s="44" t="s">
        <v>65</v>
      </c>
      <c r="B101" s="61" t="s">
        <v>66</v>
      </c>
      <c r="C101" s="36">
        <f>'[28]Д 4_Т на П'!G35</f>
        <v>17.392520744057236</v>
      </c>
      <c r="D101" s="36">
        <f>C101/$C$105</f>
        <v>0.18260123690962679</v>
      </c>
      <c r="E101" s="36">
        <f>C101/$C$105</f>
        <v>0.18260123690962679</v>
      </c>
      <c r="F101" s="36">
        <f>C101/$C$105</f>
        <v>0.18260123690962679</v>
      </c>
      <c r="G101" s="36">
        <f>C101/$C$105</f>
        <v>0.18260123690962679</v>
      </c>
      <c r="H101" s="29">
        <f t="shared" si="26"/>
        <v>0</v>
      </c>
      <c r="I101" s="39">
        <f t="shared" si="31"/>
        <v>2.8895099194149498</v>
      </c>
      <c r="J101" s="40">
        <f t="shared" si="29"/>
        <v>2.4078193147151428</v>
      </c>
      <c r="K101" s="40">
        <f t="shared" si="29"/>
        <v>0</v>
      </c>
      <c r="L101" s="40">
        <f t="shared" si="29"/>
        <v>0.35451240160707481</v>
      </c>
      <c r="M101" s="40">
        <f t="shared" si="29"/>
        <v>0.12717820309273228</v>
      </c>
      <c r="N101" s="39">
        <f t="shared" si="32"/>
        <v>14.503010824642292</v>
      </c>
      <c r="O101" s="40">
        <f t="shared" si="30"/>
        <v>12.046820314604496</v>
      </c>
      <c r="P101" s="40">
        <f t="shared" si="30"/>
        <v>2.3414519339826122E-3</v>
      </c>
      <c r="Q101" s="40">
        <f t="shared" si="30"/>
        <v>1.8518438087491464</v>
      </c>
      <c r="R101" s="40">
        <f t="shared" si="30"/>
        <v>0.6020052493546667</v>
      </c>
      <c r="U101" s="5">
        <f t="shared" si="33"/>
        <v>0.18260123690962679</v>
      </c>
      <c r="V101" s="29">
        <f t="shared" si="19"/>
        <v>0</v>
      </c>
      <c r="W101" s="31">
        <f t="shared" si="20"/>
        <v>0</v>
      </c>
    </row>
    <row r="102" spans="1:32" ht="26.25" x14ac:dyDescent="0.25">
      <c r="A102" s="44" t="s">
        <v>67</v>
      </c>
      <c r="B102" s="47" t="s">
        <v>68</v>
      </c>
      <c r="C102" s="36">
        <f>'[28]Д 4_Т на П'!G36</f>
        <v>0</v>
      </c>
      <c r="D102" s="36">
        <f>C102/$C$105</f>
        <v>0</v>
      </c>
      <c r="E102" s="36">
        <f>C102/$C$105</f>
        <v>0</v>
      </c>
      <c r="F102" s="36">
        <f>C102/$C$105</f>
        <v>0</v>
      </c>
      <c r="G102" s="36">
        <f>C102/$C$105</f>
        <v>0</v>
      </c>
      <c r="H102" s="29">
        <f t="shared" si="26"/>
        <v>0</v>
      </c>
      <c r="I102" s="39">
        <f t="shared" si="31"/>
        <v>0</v>
      </c>
      <c r="J102" s="40">
        <f t="shared" si="29"/>
        <v>0</v>
      </c>
      <c r="K102" s="40">
        <f t="shared" si="29"/>
        <v>0</v>
      </c>
      <c r="L102" s="40">
        <f t="shared" si="29"/>
        <v>0</v>
      </c>
      <c r="M102" s="40">
        <f t="shared" si="29"/>
        <v>0</v>
      </c>
      <c r="N102" s="39">
        <f t="shared" si="32"/>
        <v>0</v>
      </c>
      <c r="O102" s="40">
        <f t="shared" si="30"/>
        <v>0</v>
      </c>
      <c r="P102" s="40">
        <f t="shared" si="30"/>
        <v>0</v>
      </c>
      <c r="Q102" s="40">
        <f t="shared" si="30"/>
        <v>0</v>
      </c>
      <c r="R102" s="40">
        <f t="shared" si="30"/>
        <v>0</v>
      </c>
      <c r="U102" s="5">
        <f t="shared" si="33"/>
        <v>0</v>
      </c>
      <c r="V102" s="29">
        <f t="shared" si="19"/>
        <v>0</v>
      </c>
      <c r="W102" s="31">
        <f t="shared" si="20"/>
        <v>0</v>
      </c>
    </row>
    <row r="103" spans="1:32" x14ac:dyDescent="0.25">
      <c r="A103" s="44" t="s">
        <v>69</v>
      </c>
      <c r="B103" s="61" t="s">
        <v>70</v>
      </c>
      <c r="C103" s="36">
        <f>'[28]Д 4_Т на П'!G37</f>
        <v>0</v>
      </c>
      <c r="D103" s="36">
        <f>C103/$C$105</f>
        <v>0</v>
      </c>
      <c r="E103" s="36">
        <f>C103/$C$105</f>
        <v>0</v>
      </c>
      <c r="F103" s="36">
        <f>C103/$C$105</f>
        <v>0</v>
      </c>
      <c r="G103" s="36">
        <f>C103/$C$105</f>
        <v>0</v>
      </c>
      <c r="H103" s="29">
        <f t="shared" si="26"/>
        <v>0</v>
      </c>
      <c r="I103" s="39">
        <f t="shared" si="31"/>
        <v>0</v>
      </c>
      <c r="J103" s="40">
        <f t="shared" si="29"/>
        <v>0</v>
      </c>
      <c r="K103" s="40">
        <f t="shared" si="29"/>
        <v>0</v>
      </c>
      <c r="L103" s="40">
        <f t="shared" si="29"/>
        <v>0</v>
      </c>
      <c r="M103" s="40">
        <f t="shared" si="29"/>
        <v>0</v>
      </c>
      <c r="N103" s="39">
        <f t="shared" si="32"/>
        <v>0</v>
      </c>
      <c r="O103" s="40">
        <f t="shared" si="30"/>
        <v>0</v>
      </c>
      <c r="P103" s="40">
        <f t="shared" si="30"/>
        <v>0</v>
      </c>
      <c r="Q103" s="40">
        <f t="shared" si="30"/>
        <v>0</v>
      </c>
      <c r="R103" s="40">
        <f t="shared" si="30"/>
        <v>0</v>
      </c>
      <c r="U103" s="5">
        <f t="shared" si="33"/>
        <v>0</v>
      </c>
      <c r="V103" s="29">
        <f t="shared" si="19"/>
        <v>0</v>
      </c>
      <c r="W103" s="31">
        <f t="shared" si="20"/>
        <v>0</v>
      </c>
    </row>
    <row r="104" spans="1:32" ht="30" x14ac:dyDescent="0.25">
      <c r="A104" s="44" t="s">
        <v>71</v>
      </c>
      <c r="B104" s="35" t="s">
        <v>72</v>
      </c>
      <c r="C104" s="36">
        <f>'[28]Д 4_Т на П'!G39</f>
        <v>79.232594500705218</v>
      </c>
      <c r="D104" s="36">
        <f>C104/$C$105</f>
        <v>0.83185007925496679</v>
      </c>
      <c r="E104" s="36">
        <f>C104/$C$105</f>
        <v>0.83185007925496679</v>
      </c>
      <c r="F104" s="36">
        <f>C104/$C$105</f>
        <v>0.83185007925496679</v>
      </c>
      <c r="G104" s="36">
        <f>C104/$C$105</f>
        <v>0.83185007925496679</v>
      </c>
      <c r="H104" s="29">
        <f t="shared" si="26"/>
        <v>0</v>
      </c>
      <c r="I104" s="39">
        <f t="shared" si="31"/>
        <v>13.163322966223665</v>
      </c>
      <c r="J104" s="40">
        <f t="shared" si="29"/>
        <v>10.968954655924543</v>
      </c>
      <c r="K104" s="40">
        <f t="shared" si="29"/>
        <v>0</v>
      </c>
      <c r="L104" s="40">
        <f t="shared" si="29"/>
        <v>1.6150009406544525</v>
      </c>
      <c r="M104" s="40">
        <f t="shared" si="29"/>
        <v>0.57936736964466962</v>
      </c>
      <c r="N104" s="39">
        <f t="shared" si="32"/>
        <v>66.069271534481572</v>
      </c>
      <c r="O104" s="40">
        <f t="shared" si="30"/>
        <v>54.879959210976054</v>
      </c>
      <c r="P104" s="40">
        <f t="shared" si="30"/>
        <v>1.0666614365920792E-2</v>
      </c>
      <c r="Q104" s="40">
        <f t="shared" si="30"/>
        <v>8.4361773509683378</v>
      </c>
      <c r="R104" s="40">
        <f t="shared" si="30"/>
        <v>2.7424683581712603</v>
      </c>
      <c r="U104" s="5">
        <f t="shared" si="33"/>
        <v>0.83185007925496679</v>
      </c>
      <c r="V104" s="29">
        <f t="shared" si="19"/>
        <v>0</v>
      </c>
      <c r="W104" s="31">
        <f t="shared" si="20"/>
        <v>0</v>
      </c>
    </row>
    <row r="105" spans="1:32" s="33" customFormat="1" ht="30.75" thickBot="1" x14ac:dyDescent="0.3">
      <c r="A105" s="48" t="s">
        <v>73</v>
      </c>
      <c r="B105" s="56" t="s">
        <v>82</v>
      </c>
      <c r="C105" s="50">
        <f>'[28]ТЕ_2ст_тариф_з ЦТП'!E14</f>
        <v>95.248646933674181</v>
      </c>
      <c r="D105" s="51">
        <f>'[28]ТЕ_2ст_тариф_з ЦТП'!H14</f>
        <v>79.159593187605509</v>
      </c>
      <c r="E105" s="51">
        <f>'[28]ТЕ_2ст_тариф_з ЦТП'!K14</f>
        <v>1.2822760533333331E-2</v>
      </c>
      <c r="F105" s="51">
        <f>'[28]ТЕ_2ст_тариф_з ЦТП'!N14</f>
        <v>12.082920399100001</v>
      </c>
      <c r="G105" s="51">
        <f>'[28]ТЕ_2ст_тариф_з ЦТП'!Q14</f>
        <v>3.9933105864353333</v>
      </c>
      <c r="H105" s="29"/>
      <c r="I105" s="39"/>
      <c r="J105" s="40"/>
      <c r="K105" s="40"/>
      <c r="L105" s="40"/>
      <c r="M105" s="40"/>
      <c r="N105" s="39"/>
      <c r="O105" s="40"/>
      <c r="P105" s="40"/>
      <c r="Q105" s="40"/>
      <c r="R105" s="40"/>
      <c r="U105" s="5">
        <f t="shared" si="33"/>
        <v>1</v>
      </c>
      <c r="V105" s="29">
        <f t="shared" si="19"/>
        <v>78.159593187605509</v>
      </c>
      <c r="W105" s="31">
        <f>C105-D105-E105-F105-G105</f>
        <v>5.3290705182007514E-15</v>
      </c>
      <c r="X105" s="182"/>
      <c r="Y105" s="182"/>
      <c r="Z105" s="182"/>
      <c r="AA105" s="182"/>
      <c r="AB105" s="182"/>
      <c r="AC105" s="182"/>
      <c r="AD105" s="182"/>
      <c r="AE105" s="182"/>
      <c r="AF105" s="182"/>
    </row>
    <row r="107" spans="1:32" ht="13.9" x14ac:dyDescent="0.25">
      <c r="C107" s="63"/>
      <c r="D107" s="64"/>
      <c r="E107" s="64"/>
      <c r="F107" s="64"/>
      <c r="G107" s="64"/>
    </row>
    <row r="108" spans="1:32" s="81" customFormat="1" ht="31.5" x14ac:dyDescent="0.25">
      <c r="A108" s="86"/>
      <c r="B108" s="177" t="s">
        <v>495</v>
      </c>
      <c r="C108" s="185">
        <f>'[28]ТЕ_2ст_тариф_з ЦТП'!E120</f>
        <v>13628.040965328251</v>
      </c>
      <c r="D108" s="186"/>
      <c r="E108" s="128"/>
      <c r="F108" s="196" t="s">
        <v>87</v>
      </c>
      <c r="G108" s="196"/>
      <c r="U108" s="82"/>
      <c r="V108" s="82"/>
      <c r="X108" s="187"/>
      <c r="Y108" s="187"/>
      <c r="Z108" s="187"/>
      <c r="AA108" s="187"/>
      <c r="AB108" s="187"/>
      <c r="AC108" s="187"/>
      <c r="AD108" s="187"/>
      <c r="AE108" s="187"/>
      <c r="AF108" s="187"/>
    </row>
    <row r="110" spans="1:32" ht="13.9" hidden="1" x14ac:dyDescent="0.25">
      <c r="C110" s="22">
        <f>C42-C67-C68-C69-C70</f>
        <v>0</v>
      </c>
      <c r="D110" s="22">
        <f>ROUND(D42,2)-ROUND(D67,2)-ROUND(D68,2)-ROUND(D69,2)-ROUND(D70,2)</f>
        <v>0</v>
      </c>
      <c r="E110" s="22" t="e">
        <f t="shared" ref="E110:G110" si="35">ROUND(E42,2)-ROUND(E67,2)-ROUND(E68,2)-ROUND(E69,2)-ROUND(E70,2)</f>
        <v>#DIV/0!</v>
      </c>
      <c r="F110" s="22">
        <f t="shared" si="35"/>
        <v>0</v>
      </c>
      <c r="G110" s="22">
        <f t="shared" si="35"/>
        <v>0</v>
      </c>
    </row>
    <row r="111" spans="1:32" ht="13.9" hidden="1" x14ac:dyDescent="0.25">
      <c r="D111" s="3"/>
    </row>
    <row r="112" spans="1:32" s="5" customFormat="1" ht="13.9" hidden="1" x14ac:dyDescent="0.25">
      <c r="A112" s="66"/>
      <c r="B112" s="67" t="s">
        <v>88</v>
      </c>
      <c r="C112" s="68">
        <f>C33+C67+C97</f>
        <v>171596.01448191071</v>
      </c>
      <c r="D112" s="68">
        <f>D33+D67+D97</f>
        <v>2201.1946557919728</v>
      </c>
      <c r="E112" s="68" t="e">
        <f>E33+E67+E97</f>
        <v>#DIV/0!</v>
      </c>
      <c r="F112" s="68">
        <f>F33+F67+F97</f>
        <v>3216.7013929107943</v>
      </c>
      <c r="G112" s="68">
        <f>G33+G67+G97</f>
        <v>3216.7013929107952</v>
      </c>
      <c r="X112" s="179"/>
      <c r="Y112" s="179"/>
      <c r="Z112" s="179"/>
      <c r="AA112" s="179"/>
      <c r="AB112" s="179"/>
      <c r="AC112" s="179"/>
      <c r="AD112" s="179"/>
      <c r="AE112" s="179"/>
      <c r="AF112" s="179"/>
    </row>
    <row r="113" spans="1:32" ht="13.9" hidden="1" x14ac:dyDescent="0.25">
      <c r="C113" s="69">
        <f>C34+C68+C98</f>
        <v>0</v>
      </c>
    </row>
    <row r="114" spans="1:32" ht="13.9" hidden="1" x14ac:dyDescent="0.25">
      <c r="C114" s="69">
        <f t="shared" ref="C114:G116" si="36">C35+C69+C99</f>
        <v>0</v>
      </c>
    </row>
    <row r="115" spans="1:32" ht="13.9" hidden="1" x14ac:dyDescent="0.25">
      <c r="B115" s="67" t="s">
        <v>89</v>
      </c>
      <c r="C115" s="69">
        <f t="shared" si="36"/>
        <v>7952.0150369665935</v>
      </c>
      <c r="D115" s="69">
        <f t="shared" si="36"/>
        <v>102.00658160987189</v>
      </c>
      <c r="E115" s="69" t="e">
        <f t="shared" si="36"/>
        <v>#DIV/0!</v>
      </c>
      <c r="F115" s="69">
        <f t="shared" si="36"/>
        <v>149.06664991537824</v>
      </c>
      <c r="G115" s="69">
        <f t="shared" si="36"/>
        <v>149.06664991537829</v>
      </c>
    </row>
    <row r="116" spans="1:32" ht="13.9" hidden="1" x14ac:dyDescent="0.25">
      <c r="C116" s="69">
        <f t="shared" si="36"/>
        <v>1431.3633066539869</v>
      </c>
      <c r="D116" s="3"/>
      <c r="U116" s="3"/>
      <c r="V116" s="3"/>
    </row>
    <row r="117" spans="1:32" ht="13.9" hidden="1" x14ac:dyDescent="0.25">
      <c r="C117" s="69">
        <f>C38+C72+C102</f>
        <v>0</v>
      </c>
    </row>
    <row r="118" spans="1:32" ht="13.9" hidden="1" x14ac:dyDescent="0.25">
      <c r="C118" s="69">
        <f>C39+C73+C103</f>
        <v>0</v>
      </c>
    </row>
    <row r="119" spans="1:32" s="72" customFormat="1" ht="13.9" hidden="1" x14ac:dyDescent="0.25">
      <c r="A119" s="70"/>
      <c r="B119" s="67" t="s">
        <v>90</v>
      </c>
      <c r="C119" s="71">
        <f>C40+C74+C104</f>
        <v>6520.6517303126066</v>
      </c>
      <c r="D119" s="71">
        <f>D40+D74+D104</f>
        <v>83.645396920094953</v>
      </c>
      <c r="E119" s="71" t="e">
        <f>E40+E74+E104</f>
        <v>#DIV/0!</v>
      </c>
      <c r="F119" s="71">
        <f>F40+F74+F104</f>
        <v>122.23465293061017</v>
      </c>
      <c r="G119" s="71">
        <f>G40+G74+G104</f>
        <v>122.2346529306102</v>
      </c>
      <c r="X119" s="183"/>
      <c r="Y119" s="183"/>
      <c r="Z119" s="183"/>
      <c r="AA119" s="183"/>
      <c r="AB119" s="183"/>
      <c r="AC119" s="183"/>
      <c r="AD119" s="183"/>
      <c r="AE119" s="183"/>
      <c r="AF119" s="183"/>
    </row>
    <row r="120" spans="1:32" ht="13.9" hidden="1" x14ac:dyDescent="0.25">
      <c r="C120" s="73">
        <f>C119/C112</f>
        <v>3.8000018531898945E-2</v>
      </c>
      <c r="D120" s="73">
        <f>D119/D112</f>
        <v>3.7999999999999992E-2</v>
      </c>
      <c r="E120" s="73" t="e">
        <f>E119/E112</f>
        <v>#DIV/0!</v>
      </c>
      <c r="F120" s="73">
        <f>F119/F112</f>
        <v>3.7999999999999992E-2</v>
      </c>
      <c r="G120" s="73">
        <f>G119/G112</f>
        <v>3.7999999999999992E-2</v>
      </c>
    </row>
    <row r="121" spans="1:32" ht="13.9" hidden="1" x14ac:dyDescent="0.25">
      <c r="C121" s="73">
        <f>C115/C112</f>
        <v>4.6341490278638597E-2</v>
      </c>
      <c r="D121" s="73">
        <f>D115/D112</f>
        <v>4.6341463414634139E-2</v>
      </c>
      <c r="E121" s="73" t="e">
        <f>E115/E112</f>
        <v>#DIV/0!</v>
      </c>
      <c r="F121" s="73">
        <f>F115/F112</f>
        <v>4.6341463414634132E-2</v>
      </c>
      <c r="G121" s="73">
        <f>G115/G112</f>
        <v>4.6341463414634139E-2</v>
      </c>
    </row>
  </sheetData>
  <mergeCells count="11">
    <mergeCell ref="B9:G9"/>
    <mergeCell ref="B43:G43"/>
    <mergeCell ref="B77:G77"/>
    <mergeCell ref="F108:G108"/>
    <mergeCell ref="F1:G1"/>
    <mergeCell ref="A2:G2"/>
    <mergeCell ref="D3:G3"/>
    <mergeCell ref="A4:A5"/>
    <mergeCell ref="B4:B5"/>
    <mergeCell ref="C4:C5"/>
    <mergeCell ref="D4:G4"/>
  </mergeCells>
  <pageMargins left="1.2598425196850394" right="0.43307086614173229" top="0.55118110236220474" bottom="0.51181102362204722" header="0.31496062992125984" footer="0.31496062992125984"/>
  <pageSetup paperSize="9" scale="73" fitToHeight="2" orientation="portrait" r:id="rId1"/>
  <headerFooter differentFirst="1">
    <oddHeader>&amp;C&amp;"Times New Roman,Обычный"&amp;12 2&amp;R&amp;"Times New Roman,Обычный"&amp;12Продовження Додатка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842-7376-4326-80A0-ACFACBFCFF98}">
  <sheetPr>
    <tabColor rgb="FF92D050"/>
    <pageSetUpPr fitToPage="1"/>
  </sheetPr>
  <dimension ref="A1:AH125"/>
  <sheetViews>
    <sheetView workbookViewId="0">
      <selection activeCell="F1" sqref="F1:G1"/>
    </sheetView>
  </sheetViews>
  <sheetFormatPr defaultColWidth="9.140625" defaultRowHeight="15" x14ac:dyDescent="0.25"/>
  <cols>
    <col min="1" max="1" width="7" style="1" customWidth="1"/>
    <col min="2" max="2" width="45.7109375" style="2" customWidth="1"/>
    <col min="3" max="3" width="12.7109375" style="3" customWidth="1"/>
    <col min="4" max="4" width="11.140625" style="1" customWidth="1"/>
    <col min="5" max="6" width="11.7109375" style="3" customWidth="1"/>
    <col min="7" max="7" width="12.7109375" style="3" customWidth="1"/>
    <col min="8" max="8" width="8.28515625" style="3" hidden="1" customWidth="1"/>
    <col min="9" max="13" width="9.140625" style="3" hidden="1" customWidth="1"/>
    <col min="14" max="15" width="10.42578125" style="3" hidden="1" customWidth="1"/>
    <col min="16" max="18" width="9.140625" style="3" hidden="1" customWidth="1"/>
    <col min="19" max="20" width="9.5703125" style="3" hidden="1" customWidth="1"/>
    <col min="21" max="22" width="0" style="5" hidden="1" customWidth="1"/>
    <col min="23" max="24" width="0" style="3" hidden="1" customWidth="1"/>
    <col min="25" max="34" width="9.140625" style="179"/>
    <col min="35" max="16384" width="9.140625" style="3"/>
  </cols>
  <sheetData>
    <row r="1" spans="1:34" ht="92.45" customHeight="1" x14ac:dyDescent="0.25">
      <c r="F1" s="197" t="s">
        <v>529</v>
      </c>
      <c r="G1" s="197"/>
    </row>
    <row r="2" spans="1:34" ht="51.6" customHeight="1" x14ac:dyDescent="0.25">
      <c r="A2" s="207" t="s">
        <v>500</v>
      </c>
      <c r="B2" s="207"/>
      <c r="C2" s="207"/>
      <c r="D2" s="207"/>
      <c r="E2" s="207"/>
      <c r="F2" s="207"/>
      <c r="G2" s="207"/>
    </row>
    <row r="3" spans="1:34" ht="15.75" thickBot="1" x14ac:dyDescent="0.3">
      <c r="E3" s="199" t="s">
        <v>0</v>
      </c>
      <c r="F3" s="199"/>
      <c r="G3" s="199"/>
    </row>
    <row r="4" spans="1:34" ht="15.75" thickBot="1" x14ac:dyDescent="0.3">
      <c r="A4" s="200" t="s">
        <v>1</v>
      </c>
      <c r="B4" s="200" t="s">
        <v>2</v>
      </c>
      <c r="C4" s="200" t="s">
        <v>3</v>
      </c>
      <c r="D4" s="203" t="s">
        <v>4</v>
      </c>
      <c r="E4" s="204"/>
      <c r="F4" s="204"/>
      <c r="G4" s="205"/>
      <c r="H4" s="2"/>
    </row>
    <row r="5" spans="1:34" ht="45.75" thickBot="1" x14ac:dyDescent="0.3">
      <c r="A5" s="201"/>
      <c r="B5" s="202"/>
      <c r="C5" s="202"/>
      <c r="D5" s="6" t="s">
        <v>5</v>
      </c>
      <c r="E5" s="6" t="s">
        <v>6</v>
      </c>
      <c r="F5" s="6" t="s">
        <v>7</v>
      </c>
      <c r="G5" s="6" t="s">
        <v>8</v>
      </c>
    </row>
    <row r="6" spans="1:34" ht="14.45" thickBot="1" x14ac:dyDescent="0.3">
      <c r="A6" s="7">
        <v>1</v>
      </c>
      <c r="B6" s="8">
        <v>2</v>
      </c>
      <c r="C6" s="9">
        <v>3</v>
      </c>
      <c r="D6" s="7">
        <v>4</v>
      </c>
      <c r="E6" s="9">
        <v>5</v>
      </c>
      <c r="F6" s="10">
        <v>6</v>
      </c>
      <c r="G6" s="11">
        <v>7</v>
      </c>
      <c r="I6" s="3">
        <f>D7*1.2</f>
        <v>2514.9730605068276</v>
      </c>
      <c r="J6" s="3">
        <f>E7*1.2</f>
        <v>3890.558143212776</v>
      </c>
    </row>
    <row r="7" spans="1:34" s="16" customFormat="1" ht="67.900000000000006" customHeight="1" thickBot="1" x14ac:dyDescent="0.35">
      <c r="A7" s="12"/>
      <c r="B7" s="13" t="s">
        <v>91</v>
      </c>
      <c r="C7" s="14" t="s">
        <v>10</v>
      </c>
      <c r="D7" s="15">
        <f>D8+D42+D76</f>
        <v>2095.8108837556897</v>
      </c>
      <c r="E7" s="15">
        <f>E8+E42+E76</f>
        <v>3242.1317860106469</v>
      </c>
      <c r="F7" s="15">
        <f>F8+F42+F76</f>
        <v>3242.131786010646</v>
      </c>
      <c r="G7" s="15">
        <f>G8+G42+G76</f>
        <v>3242.1317860106469</v>
      </c>
      <c r="U7" s="74"/>
      <c r="V7" s="74"/>
      <c r="Y7" s="181">
        <f>D7*1.2</f>
        <v>2514.9730605068276</v>
      </c>
      <c r="Z7" s="181">
        <f>E7*1.2</f>
        <v>3890.558143212776</v>
      </c>
      <c r="AA7" s="181">
        <f>F7*1.2</f>
        <v>3890.5581432127751</v>
      </c>
      <c r="AB7" s="181">
        <f>G7*1.2</f>
        <v>3890.558143212776</v>
      </c>
      <c r="AC7" s="181"/>
      <c r="AD7" s="180"/>
      <c r="AE7" s="180"/>
      <c r="AF7" s="180"/>
      <c r="AG7" s="180"/>
      <c r="AH7" s="180"/>
    </row>
    <row r="8" spans="1:34" ht="18.600000000000001" customHeight="1" thickBot="1" x14ac:dyDescent="0.3">
      <c r="A8" s="18" t="s">
        <v>11</v>
      </c>
      <c r="B8" s="19" t="s">
        <v>12</v>
      </c>
      <c r="C8" s="20">
        <f>C33+C34+C35+C36</f>
        <v>163061.21171439296</v>
      </c>
      <c r="D8" s="21">
        <f>'[28]Д 5.1 Т на ТЕ без ЦТП'!E10</f>
        <v>1382.1664324395247</v>
      </c>
      <c r="E8" s="21">
        <f>'[28]Д 5.1 Т на ТЕ без ЦТП'!F10</f>
        <v>2409.4873346944823</v>
      </c>
      <c r="F8" s="21">
        <f>'[28]Д 5.1 Т на ТЕ без ЦТП'!G10</f>
        <v>2409.487334694481</v>
      </c>
      <c r="G8" s="21">
        <f>'[28]Д 5.1 Т на ТЕ без ЦТП'!H10</f>
        <v>2409.4873346944823</v>
      </c>
      <c r="H8" s="22">
        <f>I8+N8</f>
        <v>104.82629086035931</v>
      </c>
      <c r="I8" s="23">
        <f>'[28]Д 7_РП'!D157/1000</f>
        <v>17.54880005446228</v>
      </c>
      <c r="J8" s="23">
        <f>'[28]Д 7_РП'!D158/1000</f>
        <v>14.623358597005206</v>
      </c>
      <c r="K8" s="23">
        <f>'[28]Д 7_РП'!D159/1000</f>
        <v>0</v>
      </c>
      <c r="L8" s="23">
        <f>'[28]Д 7_РП'!D160/1000</f>
        <v>2.1530527411684517</v>
      </c>
      <c r="M8" s="23">
        <f>'[28]Д 7_РП'!D161/1000</f>
        <v>0.77238871628862293</v>
      </c>
      <c r="N8" s="23">
        <f>'[28]Д 7_РП'!D162/1000</f>
        <v>87.277490805897031</v>
      </c>
      <c r="O8" s="23">
        <f>'[28]Д 7_РП'!D163/1000</f>
        <v>72.51242172261567</v>
      </c>
      <c r="P8" s="23">
        <f>'[28]Д 7_РП'!D164/1000</f>
        <v>1.409582733780069E-2</v>
      </c>
      <c r="Q8" s="23">
        <f>'[28]Д 7_РП'!D165/1000</f>
        <v>11.126827943287282</v>
      </c>
      <c r="R8" s="23">
        <f>'[28]Д 7_РП'!D166/1000</f>
        <v>3.6241453126562657</v>
      </c>
    </row>
    <row r="9" spans="1:34" ht="15.75" thickBot="1" x14ac:dyDescent="0.3">
      <c r="A9" s="24"/>
      <c r="B9" s="190" t="s">
        <v>13</v>
      </c>
      <c r="C9" s="191"/>
      <c r="D9" s="191"/>
      <c r="E9" s="191"/>
      <c r="F9" s="191"/>
      <c r="G9" s="192"/>
      <c r="H9" s="5"/>
    </row>
    <row r="10" spans="1:34" s="33" customFormat="1" ht="42.75" x14ac:dyDescent="0.2">
      <c r="A10" s="25" t="s">
        <v>14</v>
      </c>
      <c r="B10" s="26" t="s">
        <v>15</v>
      </c>
      <c r="C10" s="27">
        <f>C11+C16+C17+C21</f>
        <v>148363.87120603639</v>
      </c>
      <c r="D10" s="27">
        <f>D11+D16+D17+D21</f>
        <v>1249.6382395863855</v>
      </c>
      <c r="E10" s="27">
        <f>E11+E16+E17+E21</f>
        <v>2231.4600809023118</v>
      </c>
      <c r="F10" s="27">
        <f>F11+F16+F17+F21</f>
        <v>2231.4600809023109</v>
      </c>
      <c r="G10" s="27">
        <f>G11+G16+G17+G21</f>
        <v>2231.4600809023118</v>
      </c>
      <c r="H10" s="29">
        <f>I10+N10-C10</f>
        <v>0</v>
      </c>
      <c r="I10" s="30">
        <f>I11+I16+I17+I21</f>
        <v>24801.913925334156</v>
      </c>
      <c r="J10" s="30">
        <f t="shared" ref="J10:R10" si="0">J11+J16+J17+J21</f>
        <v>18273.908094002021</v>
      </c>
      <c r="K10" s="30">
        <f t="shared" si="0"/>
        <v>0</v>
      </c>
      <c r="L10" s="30">
        <f t="shared" si="0"/>
        <v>4804.4512439946957</v>
      </c>
      <c r="M10" s="30">
        <f t="shared" si="0"/>
        <v>1723.5545873374431</v>
      </c>
      <c r="N10" s="30">
        <f t="shared" si="0"/>
        <v>123561.95728070222</v>
      </c>
      <c r="O10" s="30">
        <f t="shared" si="0"/>
        <v>90614.295029595</v>
      </c>
      <c r="P10" s="30">
        <f t="shared" si="0"/>
        <v>31.454276011593748</v>
      </c>
      <c r="Q10" s="30">
        <f t="shared" si="0"/>
        <v>24829.072382513936</v>
      </c>
      <c r="R10" s="30">
        <f t="shared" si="0"/>
        <v>8087.1355925816843</v>
      </c>
      <c r="S10" s="31">
        <f>ROUND(C11,2)+ROUND(C16,2)+ROUND(C17,2)+ROUND(C21,2)</f>
        <v>148363.87000000002</v>
      </c>
      <c r="T10" s="31">
        <f>ROUND(D11,2)+ROUND(D16,2)+ROUND(D17,2)+ROUND(D21,2)</f>
        <v>1249.6400000000001</v>
      </c>
      <c r="U10" s="32">
        <f t="shared" ref="U10:U41" si="1">C10/C$41</f>
        <v>1415.3307341921902</v>
      </c>
      <c r="V10" s="29">
        <f>D10-U10</f>
        <v>-165.69249460580477</v>
      </c>
      <c r="W10" s="31">
        <f>D10+E10-F10-G10</f>
        <v>-981.82184131592567</v>
      </c>
      <c r="Y10" s="182"/>
      <c r="Z10" s="182"/>
      <c r="AA10" s="182"/>
      <c r="AB10" s="182"/>
      <c r="AC10" s="182"/>
      <c r="AD10" s="182"/>
      <c r="AE10" s="182"/>
      <c r="AF10" s="182"/>
      <c r="AG10" s="182"/>
      <c r="AH10" s="182"/>
    </row>
    <row r="11" spans="1:34" x14ac:dyDescent="0.25">
      <c r="A11" s="34" t="s">
        <v>16</v>
      </c>
      <c r="B11" s="35" t="s">
        <v>17</v>
      </c>
      <c r="C11" s="36">
        <f>SUM(C12:C15)</f>
        <v>122131.02074554516</v>
      </c>
      <c r="D11" s="36">
        <f>SUM(D12:D15)</f>
        <v>999.38756062802713</v>
      </c>
      <c r="E11" s="36">
        <f>SUM(E12:E15)</f>
        <v>1981.2094019439539</v>
      </c>
      <c r="F11" s="36">
        <f>SUM(F12:F15)</f>
        <v>1981.209401943953</v>
      </c>
      <c r="G11" s="36">
        <f>SUM(G12:G15)</f>
        <v>1981.2094019439537</v>
      </c>
      <c r="H11" s="29">
        <f t="shared" ref="H11:H40" si="2">I11+N11-C11</f>
        <v>0</v>
      </c>
      <c r="I11" s="38">
        <f>SUM(I12:I15)</f>
        <v>20410.3147968005</v>
      </c>
      <c r="J11" s="38">
        <f t="shared" ref="J11:R11" si="3">SUM(J12:J15)</f>
        <v>14614.402676449923</v>
      </c>
      <c r="K11" s="38">
        <f t="shared" si="3"/>
        <v>0</v>
      </c>
      <c r="L11" s="38">
        <f t="shared" si="3"/>
        <v>4265.6483336841366</v>
      </c>
      <c r="M11" s="38">
        <f t="shared" si="3"/>
        <v>1530.2637866664406</v>
      </c>
      <c r="N11" s="38">
        <f t="shared" si="3"/>
        <v>101720.70594874464</v>
      </c>
      <c r="O11" s="38">
        <f t="shared" si="3"/>
        <v>72468.012260595642</v>
      </c>
      <c r="P11" s="38">
        <f t="shared" si="3"/>
        <v>27.926785649829341</v>
      </c>
      <c r="Q11" s="38">
        <f t="shared" si="3"/>
        <v>22044.576135053463</v>
      </c>
      <c r="R11" s="38">
        <f t="shared" si="3"/>
        <v>7180.1907674457034</v>
      </c>
      <c r="S11" s="31">
        <f>ROUND(C12,2)+ROUND(C13,2)+ROUND(C14,2)+ROUND(C15,2)</f>
        <v>122131.02</v>
      </c>
      <c r="U11" s="32">
        <f t="shared" si="1"/>
        <v>1165.0800552338321</v>
      </c>
      <c r="V11" s="29">
        <f t="shared" ref="V11:V74" si="4">D11-U11</f>
        <v>-165.692494605805</v>
      </c>
      <c r="W11" s="31">
        <f t="shared" ref="W11:W74" si="5">D11+E11-F11-G11</f>
        <v>-981.82184131592589</v>
      </c>
    </row>
    <row r="12" spans="1:34" ht="30" x14ac:dyDescent="0.25">
      <c r="A12" s="34" t="s">
        <v>18</v>
      </c>
      <c r="B12" s="35" t="s">
        <v>19</v>
      </c>
      <c r="C12" s="36">
        <f>[28]Виробництво_1ст!F12</f>
        <v>115393.05963045766</v>
      </c>
      <c r="D12" s="36">
        <f>'[28]Д 2_Т на В'!L15/'[28]Д 2_Т на В'!L$60*1000</f>
        <v>935.11016361449333</v>
      </c>
      <c r="E12" s="36">
        <f>'[28]Д 2_Т на В'!P15/'[28]Д 2_Т на В'!P$60*1000</f>
        <v>1916.9320049304197</v>
      </c>
      <c r="F12" s="36">
        <f>'[28]Д 2_Т на В'!T15/'[28]Д 2_Т на В'!T$60*1000</f>
        <v>1916.9320049304192</v>
      </c>
      <c r="G12" s="36">
        <f>'[28]Д 2_Т на В'!X15/'[28]Д 2_Т на В'!X$60*1000</f>
        <v>1916.9320049304197</v>
      </c>
      <c r="H12" s="29">
        <f t="shared" si="2"/>
        <v>0</v>
      </c>
      <c r="I12" s="39">
        <f>SUM(J12:M12)</f>
        <v>19282.323608588704</v>
      </c>
      <c r="J12" s="40">
        <f>J$8*D12</f>
        <v>13674.451250238946</v>
      </c>
      <c r="K12" s="40">
        <f t="shared" ref="K12:M27" si="6">K$8*E12</f>
        <v>0</v>
      </c>
      <c r="L12" s="40">
        <f t="shared" si="6"/>
        <v>4127.2557078489754</v>
      </c>
      <c r="M12" s="40">
        <f t="shared" si="6"/>
        <v>1480.616650500783</v>
      </c>
      <c r="N12" s="39">
        <f>SUM(O12:R12)</f>
        <v>96110.736021868943</v>
      </c>
      <c r="O12" s="40">
        <f>O$8*D12</f>
        <v>67807.102541118278</v>
      </c>
      <c r="P12" s="40">
        <f t="shared" ref="P12:R27" si="7">P$8*E12</f>
        <v>27.020742559803296</v>
      </c>
      <c r="Q12" s="40">
        <f t="shared" si="7"/>
        <v>21329.372597841502</v>
      </c>
      <c r="R12" s="40">
        <f t="shared" si="7"/>
        <v>6947.2401403493577</v>
      </c>
      <c r="U12" s="32">
        <f t="shared" si="1"/>
        <v>1100.8026582202981</v>
      </c>
      <c r="V12" s="29">
        <f t="shared" si="4"/>
        <v>-165.69249460580477</v>
      </c>
      <c r="W12" s="31">
        <f t="shared" si="5"/>
        <v>-981.82184131592612</v>
      </c>
    </row>
    <row r="13" spans="1:34" ht="30" x14ac:dyDescent="0.25">
      <c r="A13" s="34" t="s">
        <v>20</v>
      </c>
      <c r="B13" s="35" t="s">
        <v>21</v>
      </c>
      <c r="C13" s="36">
        <f>[28]Виробництво_1ст!F17</f>
        <v>6476.6955569941729</v>
      </c>
      <c r="D13" s="36">
        <f>'[28]Д 2_Т на В'!L19/'[28]Д 2_Т на В'!L$60*1000</f>
        <v>61.785030299525502</v>
      </c>
      <c r="E13" s="36">
        <f>'[28]Д 2_Т на В'!P19/'[28]Д 2_Т на В'!P$60*1000</f>
        <v>61.785030299525502</v>
      </c>
      <c r="F13" s="36">
        <f>'[28]Д 2_Т на В'!T19/'[28]Д 2_Т на В'!T$60*1000</f>
        <v>61.785030299525502</v>
      </c>
      <c r="G13" s="36">
        <f>'[28]Д 2_Т на В'!X19/'[28]Д 2_Т на В'!X$60*1000</f>
        <v>61.785030299525502</v>
      </c>
      <c r="H13" s="29">
        <f t="shared" si="2"/>
        <v>0</v>
      </c>
      <c r="I13" s="39">
        <f t="shared" ref="I13:I40" si="8">SUM(J13:M13)</f>
        <v>1084.2531430852666</v>
      </c>
      <c r="J13" s="40">
        <f t="shared" ref="J13:M40" si="9">J$8*D13</f>
        <v>903.50465399679342</v>
      </c>
      <c r="K13" s="40">
        <f t="shared" si="6"/>
        <v>0</v>
      </c>
      <c r="L13" s="40">
        <f t="shared" si="6"/>
        <v>133.02642884956921</v>
      </c>
      <c r="M13" s="40">
        <f t="shared" si="6"/>
        <v>47.722060238904177</v>
      </c>
      <c r="N13" s="39">
        <f t="shared" ref="N13:N40" si="10">SUM(O13:R13)</f>
        <v>5392.442413908906</v>
      </c>
      <c r="O13" s="40">
        <f t="shared" ref="O13:R40" si="11">O$8*D13</f>
        <v>4480.1821732237804</v>
      </c>
      <c r="P13" s="40">
        <f t="shared" si="7"/>
        <v>0.87091111916289554</v>
      </c>
      <c r="Q13" s="40">
        <f t="shared" si="7"/>
        <v>687.47140161361176</v>
      </c>
      <c r="R13" s="40">
        <f t="shared" si="7"/>
        <v>223.91792795235071</v>
      </c>
      <c r="U13" s="32">
        <f t="shared" si="1"/>
        <v>61.785030299525509</v>
      </c>
      <c r="V13" s="29">
        <f t="shared" si="4"/>
        <v>0</v>
      </c>
      <c r="W13" s="31">
        <f t="shared" si="5"/>
        <v>0</v>
      </c>
    </row>
    <row r="14" spans="1:34" ht="30" x14ac:dyDescent="0.25">
      <c r="A14" s="34" t="s">
        <v>22</v>
      </c>
      <c r="B14" s="35" t="s">
        <v>23</v>
      </c>
      <c r="C14" s="36">
        <f>[28]Виробництво_1ст!F18</f>
        <v>58.691508990821987</v>
      </c>
      <c r="D14" s="36">
        <f>'[28]Д 2_Т на В'!L23/'[28]Д 2_Т на В'!L$60*1000</f>
        <v>0.55989302406021246</v>
      </c>
      <c r="E14" s="36">
        <f>'[28]Д 2_Т на В'!P23/'[28]Д 2_Т на В'!P$60*1000</f>
        <v>0.55989302406021246</v>
      </c>
      <c r="F14" s="36">
        <f>'[28]Д 2_Т на В'!T23/'[28]Д 2_Т на В'!T$60*1000</f>
        <v>0.55989302406021246</v>
      </c>
      <c r="G14" s="36">
        <f>'[28]Д 2_Т на В'!X23/'[28]Д 2_Т на В'!X$60*1000</f>
        <v>0.55989302406021246</v>
      </c>
      <c r="H14" s="29">
        <f t="shared" si="2"/>
        <v>0</v>
      </c>
      <c r="I14" s="39">
        <f t="shared" si="8"/>
        <v>9.8254507311209061</v>
      </c>
      <c r="J14" s="40">
        <f t="shared" si="9"/>
        <v>8.1875164667941505</v>
      </c>
      <c r="K14" s="40">
        <f t="shared" si="6"/>
        <v>0</v>
      </c>
      <c r="L14" s="40">
        <f t="shared" si="6"/>
        <v>1.2054792102139342</v>
      </c>
      <c r="M14" s="40">
        <f t="shared" si="6"/>
        <v>0.43245505411282259</v>
      </c>
      <c r="N14" s="39">
        <f t="shared" si="10"/>
        <v>48.86605825970107</v>
      </c>
      <c r="O14" s="40">
        <f t="shared" si="11"/>
        <v>40.599199080204727</v>
      </c>
      <c r="P14" s="40">
        <f t="shared" si="7"/>
        <v>7.892155394791843E-3</v>
      </c>
      <c r="Q14" s="40">
        <f t="shared" si="7"/>
        <v>6.2298333453647903</v>
      </c>
      <c r="R14" s="40">
        <f t="shared" si="7"/>
        <v>2.0291336787367609</v>
      </c>
      <c r="U14" s="32">
        <f t="shared" si="1"/>
        <v>0.55989302406021257</v>
      </c>
      <c r="V14" s="29">
        <f t="shared" si="4"/>
        <v>0</v>
      </c>
      <c r="W14" s="31">
        <f t="shared" si="5"/>
        <v>0</v>
      </c>
    </row>
    <row r="15" spans="1:34" ht="30" x14ac:dyDescent="0.25">
      <c r="A15" s="34" t="s">
        <v>24</v>
      </c>
      <c r="B15" s="35" t="s">
        <v>25</v>
      </c>
      <c r="C15" s="36">
        <f>[28]Виробництво_1ст!F11-[28]Виробництво_1ст!F12-[28]Виробництво_1ст!F18-[28]Виробництво_1ст!F17</f>
        <v>202.57404910248988</v>
      </c>
      <c r="D15" s="36">
        <f>'[28]Д 2_Т на В'!L24/'[28]Д 2_Т на В'!L$60*1000</f>
        <v>1.932473689948097</v>
      </c>
      <c r="E15" s="36">
        <f>'[28]Д 2_Т на В'!P24/'[28]Д 2_Т на В'!P$60*1000</f>
        <v>1.9324736899486159</v>
      </c>
      <c r="F15" s="36">
        <f>'[28]Д 2_Т на В'!T24/'[28]Д 2_Т на В'!T$60*1000</f>
        <v>1.9324736899481598</v>
      </c>
      <c r="G15" s="36">
        <f>'[28]Д 2_Т на В'!X24/'[28]Д 2_Т на В'!X$60*1000</f>
        <v>1.9324736899484145</v>
      </c>
      <c r="H15" s="29">
        <f t="shared" si="2"/>
        <v>3.3821834222180769E-12</v>
      </c>
      <c r="I15" s="39">
        <f t="shared" si="8"/>
        <v>33.912594395408469</v>
      </c>
      <c r="J15" s="40">
        <f t="shared" si="9"/>
        <v>28.259255747388877</v>
      </c>
      <c r="K15" s="40">
        <f t="shared" si="6"/>
        <v>0</v>
      </c>
      <c r="L15" s="40">
        <f t="shared" si="6"/>
        <v>4.1607177753787985</v>
      </c>
      <c r="M15" s="40">
        <f t="shared" si="6"/>
        <v>1.4926208726407941</v>
      </c>
      <c r="N15" s="39">
        <f t="shared" si="10"/>
        <v>168.6614547070848</v>
      </c>
      <c r="O15" s="40">
        <f t="shared" si="11"/>
        <v>140.12834717337566</v>
      </c>
      <c r="P15" s="40">
        <f t="shared" si="7"/>
        <v>2.7239815468358276E-2</v>
      </c>
      <c r="Q15" s="40">
        <f t="shared" si="7"/>
        <v>21.502302252982666</v>
      </c>
      <c r="R15" s="40">
        <f t="shared" si="7"/>
        <v>7.0035654652581041</v>
      </c>
      <c r="U15" s="32">
        <f t="shared" si="1"/>
        <v>1.9324736899480863</v>
      </c>
      <c r="V15" s="29">
        <f t="shared" si="4"/>
        <v>1.0658141036401503E-14</v>
      </c>
      <c r="W15" s="31">
        <f t="shared" si="5"/>
        <v>1.3877787807814457E-13</v>
      </c>
    </row>
    <row r="16" spans="1:34" x14ac:dyDescent="0.25">
      <c r="A16" s="34" t="s">
        <v>26</v>
      </c>
      <c r="B16" s="35" t="s">
        <v>27</v>
      </c>
      <c r="C16" s="36">
        <f>[28]Виробництво_1ст!F31</f>
        <v>12688.963170463012</v>
      </c>
      <c r="D16" s="36">
        <f>'[28]Д 2_Т на В'!L25/'[28]Д 2_Т на В'!L$60*1000</f>
        <v>121.04752601965258</v>
      </c>
      <c r="E16" s="36">
        <f>'[28]Д 2_Т на В'!P25/'[28]Д 2_Т на В'!P$60*1000</f>
        <v>121.04752601965258</v>
      </c>
      <c r="F16" s="36">
        <f>'[28]Д 2_Т на В'!T25/'[28]Д 2_Т на В'!T$60*1000</f>
        <v>121.04752601965258</v>
      </c>
      <c r="G16" s="36">
        <f>'[28]Д 2_Т на В'!X25/'[28]Д 2_Т на В'!X$60*1000</f>
        <v>121.04752601965258</v>
      </c>
      <c r="H16" s="29">
        <f t="shared" si="2"/>
        <v>0</v>
      </c>
      <c r="I16" s="39">
        <f t="shared" si="8"/>
        <v>2124.2388312062035</v>
      </c>
      <c r="J16" s="40">
        <f t="shared" si="9"/>
        <v>1770.1213802656978</v>
      </c>
      <c r="K16" s="40">
        <f t="shared" si="6"/>
        <v>0</v>
      </c>
      <c r="L16" s="40">
        <f t="shared" si="6"/>
        <v>260.62170770827248</v>
      </c>
      <c r="M16" s="40">
        <f t="shared" si="6"/>
        <v>93.495743232233139</v>
      </c>
      <c r="N16" s="39">
        <f t="shared" si="10"/>
        <v>10564.724339256809</v>
      </c>
      <c r="O16" s="40">
        <f t="shared" si="11"/>
        <v>8777.449255216341</v>
      </c>
      <c r="P16" s="40">
        <f t="shared" si="7"/>
        <v>1.7062650264409591</v>
      </c>
      <c r="Q16" s="40">
        <f t="shared" si="7"/>
        <v>1346.8749949812645</v>
      </c>
      <c r="R16" s="40">
        <f t="shared" si="7"/>
        <v>438.69382403276126</v>
      </c>
      <c r="S16" s="41">
        <f>ROUND(C16,2)</f>
        <v>12688.96</v>
      </c>
      <c r="U16" s="32">
        <f t="shared" si="1"/>
        <v>121.04752601965259</v>
      </c>
      <c r="V16" s="29">
        <f t="shared" si="4"/>
        <v>0</v>
      </c>
      <c r="W16" s="31">
        <f t="shared" si="5"/>
        <v>0</v>
      </c>
    </row>
    <row r="17" spans="1:34" x14ac:dyDescent="0.25">
      <c r="A17" s="34" t="s">
        <v>28</v>
      </c>
      <c r="B17" s="35" t="s">
        <v>29</v>
      </c>
      <c r="C17" s="36">
        <f>C18+C19+C20</f>
        <v>5978.3162475018607</v>
      </c>
      <c r="D17" s="36">
        <f>'[28]Д 2_Т на В'!L26/'[28]Д 2_Т на В'!L$60*1000</f>
        <v>57.030695242910653</v>
      </c>
      <c r="E17" s="36">
        <f>'[28]Д 2_Т на В'!P26/'[28]Д 2_Т на В'!P$60*1000</f>
        <v>57.030695242910646</v>
      </c>
      <c r="F17" s="36">
        <f>'[28]Д 2_Т на В'!T26/'[28]Д 2_Т на В'!T$60*1000</f>
        <v>57.030695242910639</v>
      </c>
      <c r="G17" s="36">
        <f>'[28]Д 2_Т на В'!X26/'[28]Д 2_Т на В'!X$60*1000</f>
        <v>57.030695242910653</v>
      </c>
      <c r="H17" s="29">
        <f t="shared" si="2"/>
        <v>0</v>
      </c>
      <c r="I17" s="39">
        <f t="shared" si="8"/>
        <v>1000.8202677848121</v>
      </c>
      <c r="J17" s="40">
        <f t="shared" si="9"/>
        <v>833.98030757360141</v>
      </c>
      <c r="K17" s="40">
        <f t="shared" si="6"/>
        <v>0</v>
      </c>
      <c r="L17" s="40">
        <f t="shared" si="6"/>
        <v>122.79009472349132</v>
      </c>
      <c r="M17" s="40">
        <f t="shared" si="6"/>
        <v>44.049865487719437</v>
      </c>
      <c r="N17" s="39">
        <f t="shared" si="10"/>
        <v>4977.4959797170495</v>
      </c>
      <c r="O17" s="40">
        <f t="shared" si="11"/>
        <v>4135.4338245879089</v>
      </c>
      <c r="P17" s="40">
        <f t="shared" si="7"/>
        <v>0.80389483309879961</v>
      </c>
      <c r="Q17" s="40">
        <f t="shared" si="7"/>
        <v>634.57073345391916</v>
      </c>
      <c r="R17" s="40">
        <f t="shared" si="7"/>
        <v>206.68752684212262</v>
      </c>
      <c r="S17" s="31">
        <f>ROUND(C18,2)+ROUND(C19,2)+ROUND(C20,2)</f>
        <v>5978.3200000000006</v>
      </c>
      <c r="U17" s="32">
        <f t="shared" si="1"/>
        <v>57.030695242910646</v>
      </c>
      <c r="V17" s="29">
        <f t="shared" si="4"/>
        <v>0</v>
      </c>
      <c r="W17" s="31">
        <f t="shared" si="5"/>
        <v>0</v>
      </c>
    </row>
    <row r="18" spans="1:34" x14ac:dyDescent="0.25">
      <c r="A18" s="34" t="s">
        <v>30</v>
      </c>
      <c r="B18" s="35" t="s">
        <v>31</v>
      </c>
      <c r="C18" s="36">
        <f>[28]Виробництво_1ст!F36</f>
        <v>2791.5718975018626</v>
      </c>
      <c r="D18" s="36">
        <f>'[28]Д 2_Т на В'!L27/'[28]Д 2_Т на В'!L$60*1000</f>
        <v>26.630455724323564</v>
      </c>
      <c r="E18" s="36">
        <f>'[28]Д 2_Т на В'!P27/'[28]Д 2_Т на В'!P$60*1000</f>
        <v>26.630455724323568</v>
      </c>
      <c r="F18" s="36">
        <f>'[28]Д 2_Т на В'!T27/'[28]Д 2_Т на В'!T$60*1000</f>
        <v>26.630455724323564</v>
      </c>
      <c r="G18" s="36">
        <f>'[28]Д 2_Т на В'!X27/'[28]Д 2_Т на В'!X$60*1000</f>
        <v>26.630455724323568</v>
      </c>
      <c r="H18" s="29">
        <f t="shared" si="2"/>
        <v>0</v>
      </c>
      <c r="I18" s="39">
        <f t="shared" si="8"/>
        <v>467.33254286536476</v>
      </c>
      <c r="J18" s="40">
        <f t="shared" si="9"/>
        <v>389.4267036584535</v>
      </c>
      <c r="K18" s="40">
        <f t="shared" si="6"/>
        <v>0</v>
      </c>
      <c r="L18" s="40">
        <f t="shared" si="6"/>
        <v>57.336775695819938</v>
      </c>
      <c r="M18" s="40">
        <f t="shared" si="6"/>
        <v>20.56906351109129</v>
      </c>
      <c r="N18" s="39">
        <f t="shared" si="10"/>
        <v>2324.2393546364974</v>
      </c>
      <c r="O18" s="40">
        <f t="shared" si="11"/>
        <v>1931.0388361475948</v>
      </c>
      <c r="P18" s="40">
        <f t="shared" si="7"/>
        <v>0.37537830581701104</v>
      </c>
      <c r="Q18" s="40">
        <f t="shared" si="7"/>
        <v>296.31249889587821</v>
      </c>
      <c r="R18" s="40">
        <f t="shared" si="7"/>
        <v>96.512641287207472</v>
      </c>
      <c r="S18" s="31"/>
      <c r="U18" s="32">
        <f t="shared" si="1"/>
        <v>26.630455724323568</v>
      </c>
      <c r="V18" s="29">
        <f t="shared" si="4"/>
        <v>0</v>
      </c>
      <c r="W18" s="31">
        <f t="shared" si="5"/>
        <v>0</v>
      </c>
    </row>
    <row r="19" spans="1:34" x14ac:dyDescent="0.25">
      <c r="A19" s="34" t="s">
        <v>32</v>
      </c>
      <c r="B19" s="35" t="s">
        <v>33</v>
      </c>
      <c r="C19" s="36">
        <f>[28]Виробництво_1ст!F37+[28]Виробництво_1ст!F38</f>
        <v>2100.1954699999987</v>
      </c>
      <c r="D19" s="36">
        <f>'[28]Д 2_Т на В'!L28/'[28]Д 2_Т на В'!L$60*1000</f>
        <v>20.035006988825931</v>
      </c>
      <c r="E19" s="36">
        <f>'[28]Д 2_Т на В'!P28/'[28]Д 2_Т на В'!P$60*1000</f>
        <v>20.035006988825931</v>
      </c>
      <c r="F19" s="36">
        <f>'[28]Д 2_Т на В'!T28/'[28]Д 2_Т на В'!T$60*1000</f>
        <v>20.035006988825934</v>
      </c>
      <c r="G19" s="36">
        <f>'[28]Д 2_Т на В'!X28/'[28]Д 2_Т на В'!X$60*1000</f>
        <v>20.035006988825934</v>
      </c>
      <c r="H19" s="29">
        <f t="shared" si="2"/>
        <v>0</v>
      </c>
      <c r="I19" s="39">
        <f t="shared" si="8"/>
        <v>351.59033173666063</v>
      </c>
      <c r="J19" s="40">
        <f t="shared" si="9"/>
        <v>292.97909169110704</v>
      </c>
      <c r="K19" s="40">
        <f t="shared" si="6"/>
        <v>0</v>
      </c>
      <c r="L19" s="40">
        <f t="shared" si="6"/>
        <v>43.136426716620761</v>
      </c>
      <c r="M19" s="40">
        <f t="shared" si="6"/>
        <v>15.474813328932852</v>
      </c>
      <c r="N19" s="39">
        <f t="shared" si="10"/>
        <v>1748.6051382633377</v>
      </c>
      <c r="O19" s="40">
        <f t="shared" si="11"/>
        <v>1452.7868759892981</v>
      </c>
      <c r="P19" s="40">
        <f t="shared" si="7"/>
        <v>0.28240999922612042</v>
      </c>
      <c r="Q19" s="40">
        <f t="shared" si="7"/>
        <v>222.92607560722439</v>
      </c>
      <c r="R19" s="40">
        <f t="shared" si="7"/>
        <v>72.609776667589031</v>
      </c>
      <c r="U19" s="32">
        <f t="shared" si="1"/>
        <v>20.035006988825934</v>
      </c>
      <c r="V19" s="29">
        <f t="shared" si="4"/>
        <v>0</v>
      </c>
      <c r="W19" s="31">
        <f t="shared" si="5"/>
        <v>0</v>
      </c>
    </row>
    <row r="20" spans="1:34" x14ac:dyDescent="0.25">
      <c r="A20" s="34" t="s">
        <v>34</v>
      </c>
      <c r="B20" s="35" t="s">
        <v>35</v>
      </c>
      <c r="C20" s="36">
        <f>[28]Виробництво_1ст!F35-[28]Виробництво_1ст!F36-[28]Виробництво_1ст!F37-[28]Виробництво_1ст!F38</f>
        <v>1086.5488799999994</v>
      </c>
      <c r="D20" s="36">
        <f>'[28]Д 2_Т на В'!L29/'[28]Д 2_Т на В'!L$60*1000</f>
        <v>10.365232529761158</v>
      </c>
      <c r="E20" s="36">
        <f>'[28]Д 2_Т на В'!P29/'[28]Д 2_Т на В'!P$60*1000</f>
        <v>10.365232529761144</v>
      </c>
      <c r="F20" s="36">
        <f>'[28]Д 2_Т на В'!T29/'[28]Д 2_Т на В'!T$60*1000</f>
        <v>10.365232529761142</v>
      </c>
      <c r="G20" s="36">
        <f>'[28]Д 2_Т на В'!X29/'[28]Д 2_Т на В'!X$60*1000</f>
        <v>10.365232529761158</v>
      </c>
      <c r="H20" s="29">
        <f t="shared" si="2"/>
        <v>0</v>
      </c>
      <c r="I20" s="39">
        <f t="shared" si="8"/>
        <v>181.89739318278677</v>
      </c>
      <c r="J20" s="40">
        <f t="shared" si="9"/>
        <v>151.57451222404086</v>
      </c>
      <c r="K20" s="40">
        <f t="shared" si="6"/>
        <v>0</v>
      </c>
      <c r="L20" s="40">
        <f t="shared" si="6"/>
        <v>22.316892311050633</v>
      </c>
      <c r="M20" s="40">
        <f t="shared" si="6"/>
        <v>8.0059886476952968</v>
      </c>
      <c r="N20" s="39">
        <f t="shared" si="10"/>
        <v>904.65148681721405</v>
      </c>
      <c r="O20" s="40">
        <f t="shared" si="11"/>
        <v>751.60811245101559</v>
      </c>
      <c r="P20" s="40">
        <f t="shared" si="7"/>
        <v>0.14610652805566815</v>
      </c>
      <c r="Q20" s="40">
        <f t="shared" si="7"/>
        <v>115.33215895081659</v>
      </c>
      <c r="R20" s="40">
        <f t="shared" si="7"/>
        <v>37.565108887326147</v>
      </c>
      <c r="U20" s="32">
        <f t="shared" si="1"/>
        <v>10.365232529761144</v>
      </c>
      <c r="V20" s="29">
        <f t="shared" si="4"/>
        <v>1.4210854715202004E-14</v>
      </c>
      <c r="W20" s="31">
        <f t="shared" si="5"/>
        <v>0</v>
      </c>
    </row>
    <row r="21" spans="1:34" s="33" customFormat="1" x14ac:dyDescent="0.25">
      <c r="A21" s="42" t="s">
        <v>36</v>
      </c>
      <c r="B21" s="26" t="s">
        <v>37</v>
      </c>
      <c r="C21" s="27">
        <f>C22+C23+C24+C25</f>
        <v>7565.5710425263696</v>
      </c>
      <c r="D21" s="59">
        <f>D22+D23+D24+D25</f>
        <v>72.172457695794861</v>
      </c>
      <c r="E21" s="59">
        <f>E22+E23+E24+E25</f>
        <v>72.172457695794861</v>
      </c>
      <c r="F21" s="59">
        <f>F22+F23+F24+F25</f>
        <v>72.172457695794861</v>
      </c>
      <c r="G21" s="59">
        <f>G22+G23+G24+G25</f>
        <v>72.172457695794861</v>
      </c>
      <c r="H21" s="29">
        <f t="shared" si="2"/>
        <v>0</v>
      </c>
      <c r="I21" s="39">
        <f t="shared" si="8"/>
        <v>1266.5400295426416</v>
      </c>
      <c r="J21" s="40">
        <f t="shared" si="9"/>
        <v>1055.4037297127963</v>
      </c>
      <c r="K21" s="40">
        <f t="shared" si="6"/>
        <v>0</v>
      </c>
      <c r="L21" s="40">
        <f t="shared" si="6"/>
        <v>155.39110787879525</v>
      </c>
      <c r="M21" s="40">
        <f t="shared" si="6"/>
        <v>55.745191951049939</v>
      </c>
      <c r="N21" s="39">
        <f t="shared" si="10"/>
        <v>6299.0310129837271</v>
      </c>
      <c r="O21" s="40">
        <f t="shared" si="11"/>
        <v>5233.3996891951156</v>
      </c>
      <c r="P21" s="40">
        <f t="shared" si="7"/>
        <v>1.017330502224649</v>
      </c>
      <c r="Q21" s="40">
        <f t="shared" si="7"/>
        <v>803.05051902528953</v>
      </c>
      <c r="R21" s="40">
        <f t="shared" si="7"/>
        <v>261.56347426109755</v>
      </c>
      <c r="S21" s="31">
        <f>ROUND(C22,2)+ROUND(C23,2)+ROUND(C24,2)+ROUND(C25,2)</f>
        <v>7565.5700000000006</v>
      </c>
      <c r="T21" s="31">
        <f>ROUND(D22,2)+ROUND(D23,2)+ROUND(D24,2)+ROUND(D25,2)</f>
        <v>72.169999999999987</v>
      </c>
      <c r="U21" s="32">
        <f t="shared" si="1"/>
        <v>72.172457695794876</v>
      </c>
      <c r="V21" s="29">
        <f t="shared" si="4"/>
        <v>0</v>
      </c>
      <c r="W21" s="31">
        <f t="shared" si="5"/>
        <v>0</v>
      </c>
      <c r="Y21" s="182"/>
      <c r="Z21" s="182"/>
      <c r="AA21" s="182"/>
      <c r="AB21" s="182"/>
      <c r="AC21" s="182"/>
      <c r="AD21" s="182"/>
      <c r="AE21" s="182"/>
      <c r="AF21" s="182"/>
      <c r="AG21" s="182"/>
      <c r="AH21" s="182"/>
    </row>
    <row r="22" spans="1:34" x14ac:dyDescent="0.25">
      <c r="A22" s="44" t="s">
        <v>38</v>
      </c>
      <c r="B22" s="35" t="s">
        <v>39</v>
      </c>
      <c r="C22" s="36">
        <f>'[28]Д 2_Т на В'!H31</f>
        <v>4196.5097752852053</v>
      </c>
      <c r="D22" s="36">
        <f>'[28]Д 2_Т на В'!L31/'[28]Д 2_Т на В'!L$60*1000</f>
        <v>40.032989251479286</v>
      </c>
      <c r="E22" s="36">
        <f>'[28]Д 2_Т на В'!P31/'[28]Д 2_Т на В'!P$60*1000</f>
        <v>40.032989251479286</v>
      </c>
      <c r="F22" s="36">
        <f>'[28]Д 2_Т на В'!T31/'[28]Д 2_Т на В'!T$60*1000</f>
        <v>40.032989251479286</v>
      </c>
      <c r="G22" s="36">
        <f>'[28]Д 2_Т на В'!X31/'[28]Д 2_Т на В'!X$60*1000</f>
        <v>40.032989251479279</v>
      </c>
      <c r="H22" s="29">
        <f t="shared" si="2"/>
        <v>0</v>
      </c>
      <c r="I22" s="39">
        <f t="shared" si="8"/>
        <v>702.5309239566476</v>
      </c>
      <c r="J22" s="40">
        <f t="shared" si="9"/>
        <v>585.41675753443667</v>
      </c>
      <c r="K22" s="40">
        <f t="shared" si="6"/>
        <v>0</v>
      </c>
      <c r="L22" s="40">
        <f t="shared" si="6"/>
        <v>86.193137245064634</v>
      </c>
      <c r="M22" s="40">
        <f t="shared" si="6"/>
        <v>30.92102917714632</v>
      </c>
      <c r="N22" s="39">
        <f t="shared" si="10"/>
        <v>3493.9788513285575</v>
      </c>
      <c r="O22" s="40">
        <f t="shared" si="11"/>
        <v>2902.8889994202063</v>
      </c>
      <c r="P22" s="40">
        <f t="shared" si="7"/>
        <v>0.56429810430488292</v>
      </c>
      <c r="Q22" s="40">
        <f t="shared" si="7"/>
        <v>445.44018345667911</v>
      </c>
      <c r="R22" s="40">
        <f t="shared" si="7"/>
        <v>145.0853703473673</v>
      </c>
      <c r="U22" s="32">
        <f t="shared" si="1"/>
        <v>40.032989251479286</v>
      </c>
      <c r="V22" s="29">
        <f t="shared" si="4"/>
        <v>0</v>
      </c>
      <c r="W22" s="31">
        <f t="shared" si="5"/>
        <v>0</v>
      </c>
    </row>
    <row r="23" spans="1:34" x14ac:dyDescent="0.25">
      <c r="A23" s="44" t="s">
        <v>40</v>
      </c>
      <c r="B23" s="35" t="s">
        <v>41</v>
      </c>
      <c r="C23" s="36">
        <f>'[28]Д 2_Т на В'!H32</f>
        <v>893.00746777244547</v>
      </c>
      <c r="D23" s="36">
        <f>'[28]Д 2_Т на В'!L32/'[28]Д 2_Т на В'!L$60*1000</f>
        <v>8.5189265063478601</v>
      </c>
      <c r="E23" s="36">
        <f>'[28]Д 2_Т на В'!P32/'[28]Д 2_Т на В'!P$60*1000</f>
        <v>8.5189265063478601</v>
      </c>
      <c r="F23" s="36">
        <f>'[28]Д 2_Т на В'!T32/'[28]Д 2_Т на В'!T$60*1000</f>
        <v>8.5189265063478601</v>
      </c>
      <c r="G23" s="36">
        <f>'[28]Д 2_Т на В'!X32/'[28]Д 2_Т на В'!X$60*1000</f>
        <v>8.5189265063478601</v>
      </c>
      <c r="H23" s="29">
        <f t="shared" si="2"/>
        <v>0</v>
      </c>
      <c r="I23" s="39">
        <f t="shared" si="8"/>
        <v>149.49693793855749</v>
      </c>
      <c r="J23" s="40">
        <f t="shared" si="9"/>
        <v>124.57531716385751</v>
      </c>
      <c r="K23" s="40">
        <f t="shared" si="6"/>
        <v>0</v>
      </c>
      <c r="L23" s="40">
        <f t="shared" si="6"/>
        <v>18.34169806630484</v>
      </c>
      <c r="M23" s="40">
        <f t="shared" si="6"/>
        <v>6.5799227083951468</v>
      </c>
      <c r="N23" s="39">
        <f t="shared" si="10"/>
        <v>743.51052983388774</v>
      </c>
      <c r="O23" s="40">
        <f t="shared" si="11"/>
        <v>617.72799145226497</v>
      </c>
      <c r="P23" s="40">
        <f t="shared" si="7"/>
        <v>0.12008131713689309</v>
      </c>
      <c r="Q23" s="40">
        <f t="shared" si="7"/>
        <v>94.788629497642063</v>
      </c>
      <c r="R23" s="40">
        <f t="shared" si="7"/>
        <v>30.873827566843815</v>
      </c>
      <c r="U23" s="32">
        <f t="shared" si="1"/>
        <v>8.5189265063478619</v>
      </c>
      <c r="V23" s="29">
        <f t="shared" si="4"/>
        <v>0</v>
      </c>
      <c r="W23" s="31">
        <f t="shared" si="5"/>
        <v>0</v>
      </c>
    </row>
    <row r="24" spans="1:34" x14ac:dyDescent="0.25">
      <c r="A24" s="44" t="s">
        <v>42</v>
      </c>
      <c r="B24" s="35" t="s">
        <v>33</v>
      </c>
      <c r="C24" s="36">
        <f>'[28]ЗВВ-ОП-2024'!AO33+'[28]ЗВВ-ОП-2024'!AP33</f>
        <v>31.672057940406734</v>
      </c>
      <c r="D24" s="36">
        <f t="shared" ref="D24:D34" si="12">C24/$C$41</f>
        <v>0.30213849674980459</v>
      </c>
      <c r="E24" s="36">
        <f>C24/$C$41</f>
        <v>0.30213849674980459</v>
      </c>
      <c r="F24" s="36">
        <f>C24/$C$41</f>
        <v>0.30213849674980459</v>
      </c>
      <c r="G24" s="36">
        <f>C24/$C$41</f>
        <v>0.30213849674980459</v>
      </c>
      <c r="H24" s="29">
        <f t="shared" si="2"/>
        <v>0</v>
      </c>
      <c r="I24" s="39">
        <f t="shared" si="8"/>
        <v>5.3021680682181227</v>
      </c>
      <c r="J24" s="40">
        <f t="shared" si="9"/>
        <v>4.4182795839324847</v>
      </c>
      <c r="K24" s="40">
        <f t="shared" si="6"/>
        <v>0</v>
      </c>
      <c r="L24" s="40">
        <f t="shared" si="6"/>
        <v>0.65052011863968207</v>
      </c>
      <c r="M24" s="40">
        <f t="shared" si="6"/>
        <v>0.23336836564595584</v>
      </c>
      <c r="N24" s="39">
        <f t="shared" si="10"/>
        <v>26.369889872188615</v>
      </c>
      <c r="O24" s="40">
        <f t="shared" si="11"/>
        <v>21.908794094958974</v>
      </c>
      <c r="P24" s="40">
        <f t="shared" si="7"/>
        <v>4.2588920822879007E-3</v>
      </c>
      <c r="Q24" s="40">
        <f t="shared" si="7"/>
        <v>3.3618430683785392</v>
      </c>
      <c r="R24" s="40">
        <f t="shared" si="7"/>
        <v>1.0949938167688147</v>
      </c>
      <c r="U24" s="32">
        <f t="shared" si="1"/>
        <v>0.30213849674980459</v>
      </c>
      <c r="V24" s="29">
        <f t="shared" si="4"/>
        <v>0</v>
      </c>
      <c r="W24" s="31">
        <f t="shared" si="5"/>
        <v>0</v>
      </c>
    </row>
    <row r="25" spans="1:34" x14ac:dyDescent="0.25">
      <c r="A25" s="44" t="s">
        <v>43</v>
      </c>
      <c r="B25" s="35" t="s">
        <v>44</v>
      </c>
      <c r="C25" s="36">
        <f>'[28]Д 2_Т на В'!H33-C24</f>
        <v>2444.3817415283124</v>
      </c>
      <c r="D25" s="36">
        <f t="shared" si="12"/>
        <v>23.318403441217917</v>
      </c>
      <c r="E25" s="36">
        <f>C25/$C$41</f>
        <v>23.318403441217917</v>
      </c>
      <c r="F25" s="36">
        <f>C25/$C$41</f>
        <v>23.318403441217917</v>
      </c>
      <c r="G25" s="36">
        <f>C25/$C$41</f>
        <v>23.318403441217917</v>
      </c>
      <c r="H25" s="29">
        <f t="shared" si="2"/>
        <v>0</v>
      </c>
      <c r="I25" s="39">
        <f t="shared" si="8"/>
        <v>409.20999957921839</v>
      </c>
      <c r="J25" s="40">
        <f t="shared" si="9"/>
        <v>340.99337543056981</v>
      </c>
      <c r="K25" s="40">
        <f t="shared" si="6"/>
        <v>0</v>
      </c>
      <c r="L25" s="40">
        <f t="shared" si="6"/>
        <v>50.205752448786093</v>
      </c>
      <c r="M25" s="40">
        <f t="shared" si="6"/>
        <v>18.010871699862516</v>
      </c>
      <c r="N25" s="39">
        <f t="shared" si="10"/>
        <v>2035.1717419490942</v>
      </c>
      <c r="O25" s="40">
        <f t="shared" si="11"/>
        <v>1690.8739042276861</v>
      </c>
      <c r="P25" s="40">
        <f t="shared" si="7"/>
        <v>0.3286921887005852</v>
      </c>
      <c r="Q25" s="40">
        <f t="shared" si="7"/>
        <v>259.45986300258983</v>
      </c>
      <c r="R25" s="40">
        <f t="shared" si="7"/>
        <v>84.509282530117645</v>
      </c>
      <c r="U25" s="32">
        <f t="shared" si="1"/>
        <v>23.318403441217917</v>
      </c>
      <c r="V25" s="29">
        <f t="shared" si="4"/>
        <v>0</v>
      </c>
      <c r="W25" s="31">
        <f t="shared" si="5"/>
        <v>0</v>
      </c>
    </row>
    <row r="26" spans="1:34" s="33" customFormat="1" x14ac:dyDescent="0.25">
      <c r="A26" s="25" t="s">
        <v>45</v>
      </c>
      <c r="B26" s="26" t="s">
        <v>46</v>
      </c>
      <c r="C26" s="27">
        <f>C27+C28+C29+C30</f>
        <v>7475.5152809126103</v>
      </c>
      <c r="D26" s="59">
        <f>D27+D28+D29+D30</f>
        <v>71.313362511994811</v>
      </c>
      <c r="E26" s="59">
        <f>E27+E28+E29+E30</f>
        <v>71.313362511994811</v>
      </c>
      <c r="F26" s="59">
        <f>F27+F28+F29+F30</f>
        <v>71.313362511994796</v>
      </c>
      <c r="G26" s="59">
        <f>G27+G28+G29+G30</f>
        <v>71.313362511994796</v>
      </c>
      <c r="H26" s="29">
        <f t="shared" si="2"/>
        <v>0</v>
      </c>
      <c r="I26" s="39">
        <f t="shared" si="8"/>
        <v>1251.463939934383</v>
      </c>
      <c r="J26" s="40">
        <f t="shared" si="9"/>
        <v>1042.840872771128</v>
      </c>
      <c r="K26" s="40">
        <f t="shared" si="6"/>
        <v>0</v>
      </c>
      <c r="L26" s="40">
        <f t="shared" si="6"/>
        <v>153.5414306383899</v>
      </c>
      <c r="M26" s="40">
        <f t="shared" si="6"/>
        <v>55.081636524864869</v>
      </c>
      <c r="N26" s="39">
        <f t="shared" si="10"/>
        <v>6224.0513409782279</v>
      </c>
      <c r="O26" s="40">
        <f t="shared" si="11"/>
        <v>5171.1046169275387</v>
      </c>
      <c r="P26" s="40">
        <f t="shared" si="7"/>
        <v>1.0052208448470674</v>
      </c>
      <c r="Q26" s="40">
        <f t="shared" si="7"/>
        <v>793.49151472823939</v>
      </c>
      <c r="R26" s="40">
        <f t="shared" si="7"/>
        <v>258.44998847760303</v>
      </c>
      <c r="S26" s="31">
        <f>ROUND(C27,2)+ROUND(C28,2)+ROUND(C29,2)+ROUND(C30,2)</f>
        <v>7475.51</v>
      </c>
      <c r="T26" s="31">
        <f>ROUND(D27,2)+ROUND(D28,2)+ROUND(D29,2)+ROUND(D30,2)</f>
        <v>71.31</v>
      </c>
      <c r="U26" s="32">
        <f t="shared" si="1"/>
        <v>71.313362511994811</v>
      </c>
      <c r="V26" s="29">
        <f t="shared" si="4"/>
        <v>0</v>
      </c>
      <c r="W26" s="31">
        <f t="shared" si="5"/>
        <v>0</v>
      </c>
      <c r="Y26" s="182"/>
      <c r="Z26" s="182"/>
      <c r="AA26" s="182"/>
      <c r="AB26" s="182"/>
      <c r="AC26" s="182"/>
      <c r="AD26" s="182"/>
      <c r="AE26" s="182"/>
      <c r="AF26" s="182"/>
      <c r="AG26" s="182"/>
      <c r="AH26" s="182"/>
    </row>
    <row r="27" spans="1:34" x14ac:dyDescent="0.25">
      <c r="A27" s="44" t="s">
        <v>47</v>
      </c>
      <c r="B27" s="35" t="s">
        <v>48</v>
      </c>
      <c r="C27" s="36">
        <f>'[28]Д 2_Т на В'!H35</f>
        <v>5616.9722307181291</v>
      </c>
      <c r="D27" s="36">
        <f>'[28]Д 2_Т на В'!L35/'[28]Д 2_Т на В'!L$60*1000</f>
        <v>53.583620908619039</v>
      </c>
      <c r="E27" s="36">
        <f>'[28]Д 2_Т на В'!P35/'[28]Д 2_Т на В'!P$60*1000</f>
        <v>53.583620908619039</v>
      </c>
      <c r="F27" s="36">
        <f>'[28]Д 2_Т на В'!T35/'[28]Д 2_Т на В'!T$60*1000</f>
        <v>53.583620908619025</v>
      </c>
      <c r="G27" s="36">
        <f>'[28]Д 2_Т на В'!X35/'[28]Д 2_Т на В'!X$60*1000</f>
        <v>53.583620908619032</v>
      </c>
      <c r="H27" s="29">
        <f t="shared" si="2"/>
        <v>0</v>
      </c>
      <c r="I27" s="39">
        <f t="shared" si="8"/>
        <v>940.32824951945997</v>
      </c>
      <c r="J27" s="40">
        <f t="shared" si="9"/>
        <v>783.57250347272213</v>
      </c>
      <c r="K27" s="40">
        <f t="shared" si="6"/>
        <v>0</v>
      </c>
      <c r="L27" s="40">
        <f t="shared" si="6"/>
        <v>115.36836187903336</v>
      </c>
      <c r="M27" s="40">
        <f t="shared" si="6"/>
        <v>41.387384167704468</v>
      </c>
      <c r="N27" s="39">
        <f t="shared" si="10"/>
        <v>4676.6439811986693</v>
      </c>
      <c r="O27" s="40">
        <f t="shared" si="11"/>
        <v>3885.4781167505503</v>
      </c>
      <c r="P27" s="40">
        <f t="shared" si="7"/>
        <v>0.75530546846206092</v>
      </c>
      <c r="Q27" s="40">
        <f t="shared" si="7"/>
        <v>596.21573042853481</v>
      </c>
      <c r="R27" s="40">
        <f t="shared" si="7"/>
        <v>194.19482855112193</v>
      </c>
      <c r="U27" s="32">
        <f t="shared" si="1"/>
        <v>53.583620908619039</v>
      </c>
      <c r="V27" s="29">
        <f t="shared" si="4"/>
        <v>0</v>
      </c>
      <c r="W27" s="31">
        <f t="shared" si="5"/>
        <v>0</v>
      </c>
    </row>
    <row r="28" spans="1:34" x14ac:dyDescent="0.25">
      <c r="A28" s="44" t="s">
        <v>49</v>
      </c>
      <c r="B28" s="35" t="s">
        <v>31</v>
      </c>
      <c r="C28" s="36">
        <f>'[28]Д 2_Т на В'!H36</f>
        <v>1235.7338907579883</v>
      </c>
      <c r="D28" s="36">
        <f>'[28]Д 2_Т на В'!L36/'[28]Д 2_Т на В'!L$60*1000</f>
        <v>11.788396599896185</v>
      </c>
      <c r="E28" s="36">
        <f>'[28]Д 2_Т на В'!P36/'[28]Д 2_Т на В'!P$60*1000</f>
        <v>11.788396599896188</v>
      </c>
      <c r="F28" s="36">
        <f>'[28]Д 2_Т на В'!T36/'[28]Д 2_Т на В'!T$60*1000</f>
        <v>11.788396599896187</v>
      </c>
      <c r="G28" s="36">
        <f>'[28]Д 2_Т на В'!X36/'[28]Д 2_Т на В'!X$60*1000</f>
        <v>11.788396599896187</v>
      </c>
      <c r="H28" s="29">
        <f t="shared" si="2"/>
        <v>0</v>
      </c>
      <c r="I28" s="39">
        <f t="shared" si="8"/>
        <v>206.87221489428114</v>
      </c>
      <c r="J28" s="40">
        <f t="shared" si="9"/>
        <v>172.38595076399881</v>
      </c>
      <c r="K28" s="40">
        <f t="shared" si="9"/>
        <v>0</v>
      </c>
      <c r="L28" s="40">
        <f t="shared" si="9"/>
        <v>25.38103961338734</v>
      </c>
      <c r="M28" s="40">
        <f t="shared" si="9"/>
        <v>9.1052245168949835</v>
      </c>
      <c r="N28" s="39">
        <f t="shared" si="10"/>
        <v>1028.861675863707</v>
      </c>
      <c r="O28" s="40">
        <f t="shared" si="11"/>
        <v>854.80518568512082</v>
      </c>
      <c r="P28" s="40">
        <f t="shared" si="11"/>
        <v>0.16616720306165339</v>
      </c>
      <c r="Q28" s="40">
        <f t="shared" si="11"/>
        <v>131.16746069427768</v>
      </c>
      <c r="R28" s="40">
        <f t="shared" si="11"/>
        <v>42.722862281246826</v>
      </c>
      <c r="U28" s="32">
        <f t="shared" si="1"/>
        <v>11.788396599896188</v>
      </c>
      <c r="V28" s="29">
        <f t="shared" si="4"/>
        <v>0</v>
      </c>
      <c r="W28" s="31">
        <f t="shared" si="5"/>
        <v>0</v>
      </c>
    </row>
    <row r="29" spans="1:34" x14ac:dyDescent="0.25">
      <c r="A29" s="44" t="s">
        <v>50</v>
      </c>
      <c r="B29" s="35" t="s">
        <v>33</v>
      </c>
      <c r="C29" s="36">
        <f>[28]Адміністративні_1ст!G44</f>
        <v>65.751164418287118</v>
      </c>
      <c r="D29" s="36">
        <f t="shared" si="12"/>
        <v>0.62723925342236186</v>
      </c>
      <c r="E29" s="36">
        <f>C29/$C$41</f>
        <v>0.62723925342236186</v>
      </c>
      <c r="F29" s="36">
        <f>C29/$C$41</f>
        <v>0.62723925342236186</v>
      </c>
      <c r="G29" s="36">
        <f>C29/$C$41</f>
        <v>0.62723925342236186</v>
      </c>
      <c r="H29" s="29">
        <f t="shared" si="2"/>
        <v>0</v>
      </c>
      <c r="I29" s="39">
        <f t="shared" si="8"/>
        <v>11.007296244619225</v>
      </c>
      <c r="J29" s="40">
        <f t="shared" si="9"/>
        <v>9.1723445289130225</v>
      </c>
      <c r="K29" s="40">
        <f t="shared" si="9"/>
        <v>0</v>
      </c>
      <c r="L29" s="40">
        <f t="shared" si="9"/>
        <v>1.3504791939494694</v>
      </c>
      <c r="M29" s="40">
        <f t="shared" si="9"/>
        <v>0.48447252175673233</v>
      </c>
      <c r="N29" s="39">
        <f t="shared" si="10"/>
        <v>54.743868173667899</v>
      </c>
      <c r="O29" s="40">
        <f t="shared" si="11"/>
        <v>45.482637265140909</v>
      </c>
      <c r="P29" s="40">
        <f t="shared" si="11"/>
        <v>8.8414562157326237E-3</v>
      </c>
      <c r="Q29" s="40">
        <f t="shared" si="11"/>
        <v>6.9791832521065889</v>
      </c>
      <c r="R29" s="40">
        <f t="shared" si="11"/>
        <v>2.2732062002046685</v>
      </c>
      <c r="U29" s="32">
        <f t="shared" si="1"/>
        <v>0.62723925342236186</v>
      </c>
      <c r="V29" s="29">
        <f t="shared" si="4"/>
        <v>0</v>
      </c>
      <c r="W29" s="31">
        <f t="shared" si="5"/>
        <v>0</v>
      </c>
    </row>
    <row r="30" spans="1:34" x14ac:dyDescent="0.25">
      <c r="A30" s="44" t="s">
        <v>51</v>
      </c>
      <c r="B30" s="35" t="s">
        <v>52</v>
      </c>
      <c r="C30" s="36">
        <f>'[28]Д 2_Т на В'!H37-C29</f>
        <v>557.0579950182057</v>
      </c>
      <c r="D30" s="36">
        <f t="shared" si="12"/>
        <v>5.3141057500572177</v>
      </c>
      <c r="E30" s="36">
        <f>C30/$C$41</f>
        <v>5.3141057500572177</v>
      </c>
      <c r="F30" s="36">
        <f>C30/$C$41</f>
        <v>5.3141057500572177</v>
      </c>
      <c r="G30" s="36">
        <f>C30/$C$41</f>
        <v>5.3141057500572177</v>
      </c>
      <c r="H30" s="29">
        <f t="shared" si="2"/>
        <v>0</v>
      </c>
      <c r="I30" s="39">
        <f t="shared" si="8"/>
        <v>93.256179276022422</v>
      </c>
      <c r="J30" s="40">
        <f t="shared" si="9"/>
        <v>77.710074005494008</v>
      </c>
      <c r="K30" s="40">
        <f t="shared" si="9"/>
        <v>0</v>
      </c>
      <c r="L30" s="40">
        <f t="shared" si="9"/>
        <v>11.441549952019724</v>
      </c>
      <c r="M30" s="40">
        <f t="shared" si="9"/>
        <v>4.1045553185086838</v>
      </c>
      <c r="N30" s="39">
        <f t="shared" si="10"/>
        <v>463.80181574218335</v>
      </c>
      <c r="O30" s="40">
        <f t="shared" si="11"/>
        <v>385.33867722672585</v>
      </c>
      <c r="P30" s="40">
        <f t="shared" si="11"/>
        <v>7.4906717107620369E-2</v>
      </c>
      <c r="Q30" s="40">
        <f t="shared" si="11"/>
        <v>59.129140353320267</v>
      </c>
      <c r="R30" s="40">
        <f t="shared" si="11"/>
        <v>19.259091445029576</v>
      </c>
      <c r="U30" s="32">
        <f t="shared" si="1"/>
        <v>5.3141057500572177</v>
      </c>
      <c r="V30" s="29">
        <f t="shared" si="4"/>
        <v>0</v>
      </c>
      <c r="W30" s="31">
        <f t="shared" si="5"/>
        <v>0</v>
      </c>
    </row>
    <row r="31" spans="1:34" s="33" customFormat="1" x14ac:dyDescent="0.25">
      <c r="A31" s="25" t="s">
        <v>53</v>
      </c>
      <c r="B31" s="26" t="s">
        <v>54</v>
      </c>
      <c r="C31" s="27">
        <v>0</v>
      </c>
      <c r="D31" s="27">
        <v>0</v>
      </c>
      <c r="E31" s="27">
        <v>0</v>
      </c>
      <c r="F31" s="27">
        <v>0</v>
      </c>
      <c r="G31" s="27">
        <v>0</v>
      </c>
      <c r="H31" s="29">
        <f t="shared" si="2"/>
        <v>0</v>
      </c>
      <c r="I31" s="39">
        <f t="shared" si="8"/>
        <v>0</v>
      </c>
      <c r="J31" s="40">
        <f t="shared" si="9"/>
        <v>0</v>
      </c>
      <c r="K31" s="40">
        <f t="shared" si="9"/>
        <v>0</v>
      </c>
      <c r="L31" s="40">
        <f t="shared" si="9"/>
        <v>0</v>
      </c>
      <c r="M31" s="40">
        <f t="shared" si="9"/>
        <v>0</v>
      </c>
      <c r="N31" s="39">
        <f t="shared" si="10"/>
        <v>0</v>
      </c>
      <c r="O31" s="40">
        <f t="shared" si="11"/>
        <v>0</v>
      </c>
      <c r="P31" s="40">
        <f t="shared" si="11"/>
        <v>0</v>
      </c>
      <c r="Q31" s="40">
        <f t="shared" si="11"/>
        <v>0</v>
      </c>
      <c r="R31" s="40">
        <f t="shared" si="11"/>
        <v>0</v>
      </c>
      <c r="U31" s="32">
        <f t="shared" si="1"/>
        <v>0</v>
      </c>
      <c r="V31" s="29">
        <f t="shared" si="4"/>
        <v>0</v>
      </c>
      <c r="W31" s="31">
        <f t="shared" si="5"/>
        <v>0</v>
      </c>
      <c r="Y31" s="182"/>
      <c r="Z31" s="182"/>
      <c r="AA31" s="182"/>
      <c r="AB31" s="182"/>
      <c r="AC31" s="182"/>
      <c r="AD31" s="182"/>
      <c r="AE31" s="182"/>
      <c r="AF31" s="182"/>
      <c r="AG31" s="182"/>
      <c r="AH31" s="182"/>
    </row>
    <row r="32" spans="1:34" s="33" customFormat="1" x14ac:dyDescent="0.25">
      <c r="A32" s="25" t="s">
        <v>55</v>
      </c>
      <c r="B32" s="26" t="s">
        <v>56</v>
      </c>
      <c r="C32" s="27">
        <f>'[28]ТЕ_2ст_тариф_з ЦТП'!E67</f>
        <v>0</v>
      </c>
      <c r="D32" s="27">
        <f t="shared" si="12"/>
        <v>0</v>
      </c>
      <c r="E32" s="27">
        <f>C32/$C$41</f>
        <v>0</v>
      </c>
      <c r="F32" s="27">
        <f>C32/$C$41</f>
        <v>0</v>
      </c>
      <c r="G32" s="27">
        <f>C32/$C$41</f>
        <v>0</v>
      </c>
      <c r="H32" s="29">
        <f t="shared" si="2"/>
        <v>0</v>
      </c>
      <c r="I32" s="39">
        <f t="shared" si="8"/>
        <v>0</v>
      </c>
      <c r="J32" s="40">
        <f t="shared" si="9"/>
        <v>0</v>
      </c>
      <c r="K32" s="40">
        <f t="shared" si="9"/>
        <v>0</v>
      </c>
      <c r="L32" s="40">
        <f t="shared" si="9"/>
        <v>0</v>
      </c>
      <c r="M32" s="40">
        <f t="shared" si="9"/>
        <v>0</v>
      </c>
      <c r="N32" s="39">
        <f t="shared" si="10"/>
        <v>0</v>
      </c>
      <c r="O32" s="40">
        <f t="shared" si="11"/>
        <v>0</v>
      </c>
      <c r="P32" s="40">
        <f t="shared" si="11"/>
        <v>0</v>
      </c>
      <c r="Q32" s="40">
        <f t="shared" si="11"/>
        <v>0</v>
      </c>
      <c r="R32" s="40">
        <f t="shared" si="11"/>
        <v>0</v>
      </c>
      <c r="U32" s="32">
        <f t="shared" si="1"/>
        <v>0</v>
      </c>
      <c r="V32" s="29">
        <f t="shared" si="4"/>
        <v>0</v>
      </c>
      <c r="W32" s="31">
        <f t="shared" si="5"/>
        <v>0</v>
      </c>
      <c r="Y32" s="182"/>
      <c r="Z32" s="182"/>
      <c r="AA32" s="182"/>
      <c r="AB32" s="182"/>
      <c r="AC32" s="182"/>
      <c r="AD32" s="182"/>
      <c r="AE32" s="182"/>
      <c r="AF32" s="182"/>
      <c r="AG32" s="182"/>
      <c r="AH32" s="182"/>
    </row>
    <row r="33" spans="1:34" s="33" customFormat="1" x14ac:dyDescent="0.25">
      <c r="A33" s="25" t="s">
        <v>57</v>
      </c>
      <c r="B33" s="26" t="s">
        <v>58</v>
      </c>
      <c r="C33" s="27">
        <f>C10+C26+C31+C32</f>
        <v>155839.38648694899</v>
      </c>
      <c r="D33" s="27">
        <f>D10+D26+D31+D32</f>
        <v>1320.9516020983804</v>
      </c>
      <c r="E33" s="27">
        <f>E10+E26+E31+E32</f>
        <v>2302.7734434143067</v>
      </c>
      <c r="F33" s="27">
        <f>F10+F26+F31+F32</f>
        <v>2302.7734434143058</v>
      </c>
      <c r="G33" s="27">
        <f>G10+G26+G31+G32</f>
        <v>2302.7734434143067</v>
      </c>
      <c r="H33" s="29"/>
      <c r="I33" s="39"/>
      <c r="J33" s="40"/>
      <c r="K33" s="40"/>
      <c r="L33" s="40"/>
      <c r="M33" s="40"/>
      <c r="N33" s="39"/>
      <c r="O33" s="40"/>
      <c r="P33" s="40"/>
      <c r="Q33" s="40"/>
      <c r="R33" s="40"/>
      <c r="S33" s="31">
        <f>S10+S26+S31+S32</f>
        <v>155839.38000000003</v>
      </c>
      <c r="T33" s="31">
        <f>ROUND(D10,2)+ROUND(D26,2)+ROUND(D31,2)+ROUND(D32,2)</f>
        <v>1320.95</v>
      </c>
      <c r="U33" s="32">
        <f t="shared" si="1"/>
        <v>1486.6440967041849</v>
      </c>
      <c r="V33" s="29">
        <f t="shared" si="4"/>
        <v>-165.69249460580454</v>
      </c>
      <c r="W33" s="31">
        <f t="shared" si="5"/>
        <v>-981.82184131592567</v>
      </c>
      <c r="Y33" s="182"/>
      <c r="Z33" s="182"/>
      <c r="AA33" s="182"/>
      <c r="AB33" s="182"/>
      <c r="AC33" s="182"/>
      <c r="AD33" s="182"/>
      <c r="AE33" s="182"/>
      <c r="AF33" s="182"/>
      <c r="AG33" s="182"/>
      <c r="AH33" s="182"/>
    </row>
    <row r="34" spans="1:34" s="33" customFormat="1" x14ac:dyDescent="0.25">
      <c r="A34" s="25" t="s">
        <v>59</v>
      </c>
      <c r="B34" s="26" t="s">
        <v>60</v>
      </c>
      <c r="C34" s="27">
        <v>0</v>
      </c>
      <c r="D34" s="27">
        <f t="shared" si="12"/>
        <v>0</v>
      </c>
      <c r="E34" s="27">
        <f>C34/$C$41</f>
        <v>0</v>
      </c>
      <c r="F34" s="27">
        <f>C34/$C$41</f>
        <v>0</v>
      </c>
      <c r="G34" s="27">
        <f>C34/$C$41</f>
        <v>0</v>
      </c>
      <c r="H34" s="29">
        <f t="shared" si="2"/>
        <v>0</v>
      </c>
      <c r="I34" s="39">
        <f t="shared" si="8"/>
        <v>0</v>
      </c>
      <c r="J34" s="40">
        <f t="shared" si="9"/>
        <v>0</v>
      </c>
      <c r="K34" s="40">
        <f t="shared" si="9"/>
        <v>0</v>
      </c>
      <c r="L34" s="40">
        <f t="shared" si="9"/>
        <v>0</v>
      </c>
      <c r="M34" s="40">
        <f t="shared" si="9"/>
        <v>0</v>
      </c>
      <c r="N34" s="39">
        <f t="shared" si="10"/>
        <v>0</v>
      </c>
      <c r="O34" s="40">
        <f t="shared" si="11"/>
        <v>0</v>
      </c>
      <c r="P34" s="40">
        <f t="shared" si="11"/>
        <v>0</v>
      </c>
      <c r="Q34" s="40">
        <f t="shared" si="11"/>
        <v>0</v>
      </c>
      <c r="R34" s="40">
        <f t="shared" si="11"/>
        <v>0</v>
      </c>
      <c r="U34" s="32">
        <f t="shared" si="1"/>
        <v>0</v>
      </c>
      <c r="V34" s="29">
        <f t="shared" si="4"/>
        <v>0</v>
      </c>
      <c r="W34" s="31">
        <f t="shared" si="5"/>
        <v>0</v>
      </c>
      <c r="Y34" s="182"/>
      <c r="Z34" s="182"/>
      <c r="AA34" s="182"/>
      <c r="AB34" s="182"/>
      <c r="AC34" s="182"/>
      <c r="AD34" s="182"/>
      <c r="AE34" s="182"/>
      <c r="AF34" s="182"/>
      <c r="AG34" s="182"/>
      <c r="AH34" s="182"/>
    </row>
    <row r="35" spans="1:34" s="33" customFormat="1" x14ac:dyDescent="0.25">
      <c r="A35" s="25" t="s">
        <v>61</v>
      </c>
      <c r="B35" s="26" t="s">
        <v>62</v>
      </c>
      <c r="C35" s="45">
        <f>'[28]ТЕ_2ст_тариф_з ЦТП'!E69</f>
        <v>0</v>
      </c>
      <c r="D35" s="75">
        <f>'[28]Д 2_Т на В'!L45/'[28]D1_2024-2025'!D41</f>
        <v>0</v>
      </c>
      <c r="E35" s="75">
        <f>'[28]Д 2_Т на В'!P45/'[28]D1_2024-2025'!E41</f>
        <v>0</v>
      </c>
      <c r="F35" s="75">
        <f>'[28]Д 2_Т на В'!T45/'[28]D1_2024-2025'!F41</f>
        <v>0</v>
      </c>
      <c r="G35" s="75">
        <f>'[28]Д 2_Т на В'!X45/'[28]D1_2024-2025'!G41</f>
        <v>0</v>
      </c>
      <c r="H35" s="29">
        <f t="shared" si="2"/>
        <v>0</v>
      </c>
      <c r="I35" s="39">
        <f t="shared" si="8"/>
        <v>0</v>
      </c>
      <c r="J35" s="40">
        <f t="shared" si="9"/>
        <v>0</v>
      </c>
      <c r="K35" s="40">
        <f t="shared" si="9"/>
        <v>0</v>
      </c>
      <c r="L35" s="40">
        <f t="shared" si="9"/>
        <v>0</v>
      </c>
      <c r="M35" s="40">
        <f t="shared" si="9"/>
        <v>0</v>
      </c>
      <c r="N35" s="39">
        <f t="shared" si="10"/>
        <v>0</v>
      </c>
      <c r="O35" s="40">
        <f t="shared" si="11"/>
        <v>0</v>
      </c>
      <c r="P35" s="40">
        <f t="shared" si="11"/>
        <v>0</v>
      </c>
      <c r="Q35" s="40">
        <f t="shared" si="11"/>
        <v>0</v>
      </c>
      <c r="R35" s="40">
        <f t="shared" si="11"/>
        <v>0</v>
      </c>
      <c r="U35" s="32">
        <f t="shared" si="1"/>
        <v>0</v>
      </c>
      <c r="V35" s="29">
        <f t="shared" si="4"/>
        <v>0</v>
      </c>
      <c r="W35" s="31">
        <f t="shared" si="5"/>
        <v>0</v>
      </c>
      <c r="Y35" s="182"/>
      <c r="Z35" s="182"/>
      <c r="AA35" s="182"/>
      <c r="AB35" s="182"/>
      <c r="AC35" s="182"/>
      <c r="AD35" s="182"/>
      <c r="AE35" s="182"/>
      <c r="AF35" s="182"/>
      <c r="AG35" s="182"/>
      <c r="AH35" s="182"/>
    </row>
    <row r="36" spans="1:34" s="33" customFormat="1" ht="29.25" x14ac:dyDescent="0.25">
      <c r="A36" s="25" t="s">
        <v>63</v>
      </c>
      <c r="B36" s="26" t="s">
        <v>64</v>
      </c>
      <c r="C36" s="27">
        <f>SUM(C37:C40)</f>
        <v>7221.8252274439801</v>
      </c>
      <c r="D36" s="27">
        <f>'[28]Д 2_Т на В'!L46/'[28]Д 2_Т на В'!L$60*1000</f>
        <v>61.214830341144442</v>
      </c>
      <c r="E36" s="27">
        <f>'[28]Д 2_Т на В'!P46/'[28]Д 2_Т на В'!P$60*1000</f>
        <v>106.71389128017519</v>
      </c>
      <c r="F36" s="27">
        <f>'[28]Д 2_Т на В'!T46/'[28]Д 2_Т на В'!T$60*1000</f>
        <v>106.71389128017513</v>
      </c>
      <c r="G36" s="27">
        <f>'[28]Д 2_Т на В'!X46/'[28]Д 2_Т на В'!X$60*1000</f>
        <v>106.71389128017519</v>
      </c>
      <c r="H36" s="29">
        <f t="shared" si="2"/>
        <v>0</v>
      </c>
      <c r="I36" s="39">
        <f t="shared" si="8"/>
        <v>1207.3516571709811</v>
      </c>
      <c r="J36" s="40">
        <f t="shared" si="9"/>
        <v>895.16641553338968</v>
      </c>
      <c r="K36" s="40">
        <f t="shared" si="9"/>
        <v>0</v>
      </c>
      <c r="L36" s="40">
        <f t="shared" si="9"/>
        <v>229.76063614153321</v>
      </c>
      <c r="M36" s="40">
        <f t="shared" si="9"/>
        <v>82.424605496058192</v>
      </c>
      <c r="N36" s="39">
        <f t="shared" si="10"/>
        <v>6014.4735702729959</v>
      </c>
      <c r="O36" s="40">
        <f t="shared" si="11"/>
        <v>4438.8355933754347</v>
      </c>
      <c r="P36" s="40">
        <f t="shared" si="11"/>
        <v>1.504220586030184</v>
      </c>
      <c r="Q36" s="40">
        <f t="shared" si="11"/>
        <v>1187.3871074331737</v>
      </c>
      <c r="R36" s="40">
        <f t="shared" si="11"/>
        <v>386.74664887835723</v>
      </c>
      <c r="U36" s="32">
        <f t="shared" si="1"/>
        <v>68.893263017998834</v>
      </c>
      <c r="V36" s="29">
        <f t="shared" si="4"/>
        <v>-7.678432676854392</v>
      </c>
      <c r="W36" s="31">
        <f t="shared" si="5"/>
        <v>-45.499060939030699</v>
      </c>
      <c r="Y36" s="182"/>
      <c r="Z36" s="182"/>
      <c r="AA36" s="182"/>
      <c r="AB36" s="182"/>
      <c r="AC36" s="182"/>
      <c r="AD36" s="182"/>
      <c r="AE36" s="182"/>
      <c r="AF36" s="182"/>
      <c r="AG36" s="182"/>
      <c r="AH36" s="182"/>
    </row>
    <row r="37" spans="1:34" x14ac:dyDescent="0.25">
      <c r="A37" s="44" t="s">
        <v>65</v>
      </c>
      <c r="B37" s="35" t="s">
        <v>66</v>
      </c>
      <c r="C37" s="36">
        <f>'[28]ТЕ_2ст_тариф_з ЦТП'!E71</f>
        <v>1299.9285409399163</v>
      </c>
      <c r="D37" s="36">
        <f>'[28]Д 2_Т на В'!L47/'[28]Д 2_Т на В'!L$60*1000</f>
        <v>11.018669461405995</v>
      </c>
      <c r="E37" s="36">
        <f>'[28]Д 2_Т на В'!P47/'[28]Д 2_Т на В'!P$60*1000</f>
        <v>19.208500430431535</v>
      </c>
      <c r="F37" s="36">
        <f>'[28]Д 2_Т на В'!T47/'[28]Д 2_Т на В'!T$60*1000</f>
        <v>19.208500430431521</v>
      </c>
      <c r="G37" s="36">
        <f>'[28]Д 2_Т на В'!X47/'[28]Д 2_Т на В'!X$60*1000</f>
        <v>19.208500430431531</v>
      </c>
      <c r="H37" s="29">
        <f t="shared" si="2"/>
        <v>0</v>
      </c>
      <c r="I37" s="39">
        <f t="shared" si="8"/>
        <v>217.32329829077653</v>
      </c>
      <c r="J37" s="40">
        <f t="shared" si="9"/>
        <v>161.12995479601008</v>
      </c>
      <c r="K37" s="40">
        <f t="shared" si="9"/>
        <v>0</v>
      </c>
      <c r="L37" s="40">
        <f t="shared" si="9"/>
        <v>41.35691450547597</v>
      </c>
      <c r="M37" s="40">
        <f t="shared" si="9"/>
        <v>14.836428989290471</v>
      </c>
      <c r="N37" s="39">
        <f t="shared" si="10"/>
        <v>1082.605242649139</v>
      </c>
      <c r="O37" s="40">
        <f t="shared" si="11"/>
        <v>798.99040680757798</v>
      </c>
      <c r="P37" s="40">
        <f t="shared" si="11"/>
        <v>0.27075970548543316</v>
      </c>
      <c r="Q37" s="40">
        <f t="shared" si="11"/>
        <v>213.72967933797122</v>
      </c>
      <c r="R37" s="40">
        <f t="shared" si="11"/>
        <v>69.614396798104295</v>
      </c>
      <c r="U37" s="32">
        <f t="shared" si="1"/>
        <v>12.400787343239788</v>
      </c>
      <c r="V37" s="29">
        <f t="shared" si="4"/>
        <v>-1.3821178818337927</v>
      </c>
      <c r="W37" s="31">
        <f t="shared" si="5"/>
        <v>-8.1898309690255218</v>
      </c>
    </row>
    <row r="38" spans="1:34" ht="30" x14ac:dyDescent="0.25">
      <c r="A38" s="44" t="s">
        <v>67</v>
      </c>
      <c r="B38" s="35" t="s">
        <v>68</v>
      </c>
      <c r="C38" s="36">
        <f>'[28]ТЕ_2ст_тариф_з ЦТП'!E72</f>
        <v>0</v>
      </c>
      <c r="D38" s="36">
        <f>'[28]Д 2_Т на В'!L48/'[28]Д 2_Т на В'!L$60*1000</f>
        <v>0</v>
      </c>
      <c r="E38" s="36">
        <f>'[28]Д 2_Т на В'!P48/'[28]Д 2_Т на В'!P$60*1000</f>
        <v>0</v>
      </c>
      <c r="F38" s="36">
        <f>'[28]Д 2_Т на В'!T48/'[28]Д 2_Т на В'!T$60*1000</f>
        <v>0</v>
      </c>
      <c r="G38" s="36">
        <f>'[28]Д 2_Т на В'!X48/'[28]Д 2_Т на В'!X$60*1000</f>
        <v>0</v>
      </c>
      <c r="H38" s="29">
        <f t="shared" si="2"/>
        <v>0</v>
      </c>
      <c r="I38" s="39">
        <f t="shared" si="8"/>
        <v>0</v>
      </c>
      <c r="J38" s="40">
        <f t="shared" si="9"/>
        <v>0</v>
      </c>
      <c r="K38" s="40">
        <f t="shared" si="9"/>
        <v>0</v>
      </c>
      <c r="L38" s="40">
        <f t="shared" si="9"/>
        <v>0</v>
      </c>
      <c r="M38" s="40">
        <f t="shared" si="9"/>
        <v>0</v>
      </c>
      <c r="N38" s="39">
        <f t="shared" si="10"/>
        <v>0</v>
      </c>
      <c r="O38" s="40">
        <f t="shared" si="11"/>
        <v>0</v>
      </c>
      <c r="P38" s="40">
        <f t="shared" si="11"/>
        <v>0</v>
      </c>
      <c r="Q38" s="40">
        <f t="shared" si="11"/>
        <v>0</v>
      </c>
      <c r="R38" s="40">
        <f t="shared" si="11"/>
        <v>0</v>
      </c>
      <c r="U38" s="32">
        <f t="shared" si="1"/>
        <v>0</v>
      </c>
      <c r="V38" s="29">
        <f t="shared" si="4"/>
        <v>0</v>
      </c>
      <c r="W38" s="31">
        <f t="shared" si="5"/>
        <v>0</v>
      </c>
    </row>
    <row r="39" spans="1:34" x14ac:dyDescent="0.25">
      <c r="A39" s="44" t="s">
        <v>69</v>
      </c>
      <c r="B39" s="35" t="s">
        <v>70</v>
      </c>
      <c r="C39" s="36">
        <f>'[28]ТЕ_2ст_тариф_з ЦТП'!E74</f>
        <v>0</v>
      </c>
      <c r="D39" s="36">
        <f>'[28]Д 2_Т на В'!L49/'[28]Д 2_Т на В'!L$60*1000</f>
        <v>0</v>
      </c>
      <c r="E39" s="36">
        <f>'[28]Д 2_Т на В'!P49/'[28]Д 2_Т на В'!P$60*1000</f>
        <v>0</v>
      </c>
      <c r="F39" s="36">
        <f>'[28]Д 2_Т на В'!T49/'[28]Д 2_Т на В'!T$60*1000</f>
        <v>0</v>
      </c>
      <c r="G39" s="36">
        <f>'[28]Д 2_Т на В'!X49/'[28]Д 2_Т на В'!X$60*1000</f>
        <v>0</v>
      </c>
      <c r="H39" s="29">
        <f t="shared" si="2"/>
        <v>0</v>
      </c>
      <c r="I39" s="39">
        <f t="shared" si="8"/>
        <v>0</v>
      </c>
      <c r="J39" s="40">
        <f t="shared" si="9"/>
        <v>0</v>
      </c>
      <c r="K39" s="40">
        <f t="shared" si="9"/>
        <v>0</v>
      </c>
      <c r="L39" s="40">
        <f t="shared" si="9"/>
        <v>0</v>
      </c>
      <c r="M39" s="40">
        <f t="shared" si="9"/>
        <v>0</v>
      </c>
      <c r="N39" s="39">
        <f t="shared" si="10"/>
        <v>0</v>
      </c>
      <c r="O39" s="40">
        <f t="shared" si="11"/>
        <v>0</v>
      </c>
      <c r="P39" s="40">
        <f t="shared" si="11"/>
        <v>0</v>
      </c>
      <c r="Q39" s="40">
        <f t="shared" si="11"/>
        <v>0</v>
      </c>
      <c r="R39" s="40">
        <f t="shared" si="11"/>
        <v>0</v>
      </c>
      <c r="U39" s="32">
        <f t="shared" si="1"/>
        <v>0</v>
      </c>
      <c r="V39" s="29">
        <f t="shared" si="4"/>
        <v>0</v>
      </c>
      <c r="W39" s="31">
        <f t="shared" si="5"/>
        <v>0</v>
      </c>
    </row>
    <row r="40" spans="1:34" ht="30" x14ac:dyDescent="0.25">
      <c r="A40" s="44" t="s">
        <v>71</v>
      </c>
      <c r="B40" s="35" t="s">
        <v>72</v>
      </c>
      <c r="C40" s="36">
        <f>'[28]ТЕ_2ст_тариф_з ЦТП'!E75</f>
        <v>5921.8966865040638</v>
      </c>
      <c r="D40" s="36">
        <f>'[28]Д 2_Т на В'!L51/'[28]Д 2_Т на В'!L$60*1000</f>
        <v>50.19616087973845</v>
      </c>
      <c r="E40" s="36">
        <f>'[28]Д 2_Т на В'!P51/'[28]Д 2_Т на В'!P$60*1000</f>
        <v>87.505390849743662</v>
      </c>
      <c r="F40" s="36">
        <f>'[28]Д 2_Т на В'!T51/'[28]Д 2_Т на В'!T$60*1000</f>
        <v>87.50539084974362</v>
      </c>
      <c r="G40" s="36">
        <f>'[28]Д 2_Т на В'!X51/'[28]Д 2_Т на В'!X$60*1000</f>
        <v>87.505390849743662</v>
      </c>
      <c r="H40" s="29">
        <f t="shared" si="2"/>
        <v>0</v>
      </c>
      <c r="I40" s="39">
        <f t="shared" si="8"/>
        <v>990.02835888020468</v>
      </c>
      <c r="J40" s="40">
        <f t="shared" si="9"/>
        <v>734.03646073737968</v>
      </c>
      <c r="K40" s="40">
        <f t="shared" si="9"/>
        <v>0</v>
      </c>
      <c r="L40" s="40">
        <f t="shared" si="9"/>
        <v>188.40372163605724</v>
      </c>
      <c r="M40" s="40">
        <f t="shared" si="9"/>
        <v>67.588176506767724</v>
      </c>
      <c r="N40" s="39">
        <f t="shared" si="10"/>
        <v>4931.868327623858</v>
      </c>
      <c r="O40" s="40">
        <f t="shared" si="11"/>
        <v>3639.8451865678571</v>
      </c>
      <c r="P40" s="40">
        <f t="shared" si="11"/>
        <v>1.2334608805447511</v>
      </c>
      <c r="Q40" s="40">
        <f t="shared" si="11"/>
        <v>973.65742809520248</v>
      </c>
      <c r="R40" s="40">
        <f t="shared" si="11"/>
        <v>317.13225208025295</v>
      </c>
      <c r="U40" s="32">
        <f t="shared" si="1"/>
        <v>56.492475674759042</v>
      </c>
      <c r="V40" s="29">
        <f t="shared" si="4"/>
        <v>-6.2963147950205922</v>
      </c>
      <c r="W40" s="31">
        <f t="shared" si="5"/>
        <v>-37.309229970005177</v>
      </c>
    </row>
    <row r="41" spans="1:34" s="33" customFormat="1" ht="33.75" customHeight="1" thickBot="1" x14ac:dyDescent="0.3">
      <c r="A41" s="48" t="s">
        <v>73</v>
      </c>
      <c r="B41" s="76" t="s">
        <v>74</v>
      </c>
      <c r="C41" s="50">
        <f>'[28]ТЕ_2ст_тариф_з ЦТП'!E30</f>
        <v>104.82629086035929</v>
      </c>
      <c r="D41" s="51">
        <f>'[28]ТЕ_2ст_тариф_з ЦТП'!H30</f>
        <v>87.135780319620878</v>
      </c>
      <c r="E41" s="51">
        <f>'[28]ТЕ_2ст_тариф_з ЦТП'!K30</f>
        <v>1.409582733780069E-2</v>
      </c>
      <c r="F41" s="51">
        <f>'[28]ТЕ_2ст_тариф_з ЦТП'!N30</f>
        <v>13.279880684455733</v>
      </c>
      <c r="G41" s="51">
        <f>'[28]ТЕ_2ст_тариф_з ЦТП'!Q30</f>
        <v>4.3965340289448882</v>
      </c>
      <c r="H41" s="32"/>
      <c r="U41" s="5">
        <f t="shared" si="1"/>
        <v>1</v>
      </c>
      <c r="V41" s="29"/>
      <c r="W41" s="31">
        <f>C41-D41-E41-F41-G41</f>
        <v>-7.1054273576010019E-15</v>
      </c>
      <c r="Y41" s="182"/>
      <c r="Z41" s="182"/>
      <c r="AA41" s="182"/>
      <c r="AB41" s="182"/>
      <c r="AC41" s="182"/>
      <c r="AD41" s="182"/>
      <c r="AE41" s="182"/>
      <c r="AF41" s="182"/>
      <c r="AG41" s="182"/>
      <c r="AH41" s="182"/>
    </row>
    <row r="42" spans="1:34" ht="43.5" thickBot="1" x14ac:dyDescent="0.3">
      <c r="A42" s="24" t="s">
        <v>75</v>
      </c>
      <c r="B42" s="52" t="s">
        <v>92</v>
      </c>
      <c r="C42" s="20">
        <f>'[28]Д 3.1_Т на Т без ЦТП'!G45</f>
        <v>56462.614466470608</v>
      </c>
      <c r="D42" s="53">
        <f>'[28]Д 5.1 Т на ТЕ без ЦТП'!E14</f>
        <v>690.74</v>
      </c>
      <c r="E42" s="53">
        <f>'[28]Д 5.1 Т на ТЕ без ЦТП'!F14</f>
        <v>809.74</v>
      </c>
      <c r="F42" s="53">
        <f>'[28]Д 5.1 Т на ТЕ без ЦТП'!G14</f>
        <v>809.74</v>
      </c>
      <c r="G42" s="53">
        <f>'[28]Д 5.1 Т на ТЕ без ЦТП'!H14</f>
        <v>809.74</v>
      </c>
      <c r="U42" s="5">
        <f>C42/C$75</f>
        <v>710.89674863999937</v>
      </c>
      <c r="V42" s="29">
        <f t="shared" si="4"/>
        <v>-20.156748639999364</v>
      </c>
      <c r="W42" s="31">
        <f t="shared" si="5"/>
        <v>-119</v>
      </c>
    </row>
    <row r="43" spans="1:34" ht="31.9" customHeight="1" thickBot="1" x14ac:dyDescent="0.3">
      <c r="A43" s="24"/>
      <c r="B43" s="193" t="s">
        <v>93</v>
      </c>
      <c r="C43" s="194"/>
      <c r="D43" s="194"/>
      <c r="E43" s="194"/>
      <c r="F43" s="194"/>
      <c r="G43" s="195"/>
      <c r="U43" s="5">
        <f t="shared" ref="U43:U75" si="13">C43/C$75</f>
        <v>0</v>
      </c>
      <c r="V43" s="29">
        <f t="shared" si="4"/>
        <v>0</v>
      </c>
      <c r="W43" s="31">
        <f t="shared" si="5"/>
        <v>0</v>
      </c>
    </row>
    <row r="44" spans="1:34" s="33" customFormat="1" x14ac:dyDescent="0.25">
      <c r="A44" s="25" t="s">
        <v>14</v>
      </c>
      <c r="B44" s="26" t="s">
        <v>78</v>
      </c>
      <c r="C44" s="27">
        <f>C45+C50+C51+C55</f>
        <v>51968.743304924064</v>
      </c>
      <c r="D44" s="27">
        <f>D45+D50+D51+D55</f>
        <v>635.05643531349403</v>
      </c>
      <c r="E44" s="27">
        <f>E45+E50+E51+E55</f>
        <v>748.77988280917293</v>
      </c>
      <c r="F44" s="27">
        <f>F45+F50+F51+F55</f>
        <v>748.77988280917293</v>
      </c>
      <c r="G44" s="27">
        <f>G45+G50+G51+G55</f>
        <v>748.77988280917293</v>
      </c>
      <c r="S44" s="31">
        <f>ROUND(C45,2)+ROUND(C50,2)+ROUND(C51,2)+ROUND(C55,2)</f>
        <v>51968.75</v>
      </c>
      <c r="U44" s="5">
        <f t="shared" si="13"/>
        <v>654.31632940617874</v>
      </c>
      <c r="V44" s="29">
        <f t="shared" si="4"/>
        <v>-19.259894092684704</v>
      </c>
      <c r="W44" s="31">
        <f t="shared" si="5"/>
        <v>-113.72344749567901</v>
      </c>
      <c r="Y44" s="182"/>
      <c r="Z44" s="182"/>
      <c r="AA44" s="182"/>
      <c r="AB44" s="182"/>
      <c r="AC44" s="182"/>
      <c r="AD44" s="182"/>
      <c r="AE44" s="182"/>
      <c r="AF44" s="182"/>
      <c r="AG44" s="182"/>
      <c r="AH44" s="182"/>
    </row>
    <row r="45" spans="1:34" x14ac:dyDescent="0.25">
      <c r="A45" s="34" t="s">
        <v>16</v>
      </c>
      <c r="B45" s="35" t="s">
        <v>79</v>
      </c>
      <c r="C45" s="36">
        <f>SUM(C46:C49)</f>
        <v>25381.936192280347</v>
      </c>
      <c r="D45" s="36">
        <f>SUM(D46:D49)</f>
        <v>300.31326212371982</v>
      </c>
      <c r="E45" s="36">
        <f>SUM(E46:E49)</f>
        <v>414.03670961939872</v>
      </c>
      <c r="F45" s="36">
        <f>SUM(F46:F49)</f>
        <v>414.03670961939872</v>
      </c>
      <c r="G45" s="36">
        <f>SUM(G46:G49)</f>
        <v>414.03670961939872</v>
      </c>
      <c r="U45" s="5">
        <f t="shared" si="13"/>
        <v>319.57315621640436</v>
      </c>
      <c r="V45" s="29">
        <f t="shared" si="4"/>
        <v>-19.259894092684533</v>
      </c>
      <c r="W45" s="31">
        <f t="shared" si="5"/>
        <v>-113.7234474956789</v>
      </c>
    </row>
    <row r="46" spans="1:34" ht="30" x14ac:dyDescent="0.25">
      <c r="A46" s="34" t="s">
        <v>18</v>
      </c>
      <c r="B46" s="35" t="s">
        <v>21</v>
      </c>
      <c r="C46" s="36">
        <f>'[28]Д 3.1_Т на Т без ЦТП'!G13</f>
        <v>11695.750543494762</v>
      </c>
      <c r="D46" s="36">
        <f>'[28]Д 3.1_Т на Т без ЦТП'!N13</f>
        <v>147.25621746071187</v>
      </c>
      <c r="E46" s="36">
        <f>'[28]Д 3.1_Т на Т без ЦТП'!O13</f>
        <v>147.25621746071187</v>
      </c>
      <c r="F46" s="36">
        <f>'[28]Д 3.1_Т на Т без ЦТП'!P13</f>
        <v>147.25621746071187</v>
      </c>
      <c r="G46" s="36">
        <f>'[28]Д 3.1_Т на Т без ЦТП'!Q13</f>
        <v>147.25621746071187</v>
      </c>
      <c r="U46" s="5">
        <f t="shared" si="13"/>
        <v>147.25621746071187</v>
      </c>
      <c r="V46" s="29">
        <f t="shared" si="4"/>
        <v>0</v>
      </c>
      <c r="W46" s="31">
        <f t="shared" si="5"/>
        <v>0</v>
      </c>
    </row>
    <row r="47" spans="1:34" ht="30" x14ac:dyDescent="0.25">
      <c r="A47" s="34" t="s">
        <v>20</v>
      </c>
      <c r="B47" s="35" t="s">
        <v>23</v>
      </c>
      <c r="C47" s="36">
        <f>'[28]Д 3.1_Т на Т без ЦТП'!G15</f>
        <v>724.14698341920621</v>
      </c>
      <c r="D47" s="36">
        <f>'[28]Д 3.1_Т на Т без ЦТП'!N15</f>
        <v>9.1174264761664379</v>
      </c>
      <c r="E47" s="36">
        <f>'[28]Д 3.1_Т на Т без ЦТП'!O15</f>
        <v>9.1174264761664361</v>
      </c>
      <c r="F47" s="36">
        <f>'[28]Д 3.1_Т на Т без ЦТП'!P15</f>
        <v>9.1174264761664379</v>
      </c>
      <c r="G47" s="36">
        <f>'[28]Д 3.1_Т на Т без ЦТП'!Q15</f>
        <v>9.1174264761664379</v>
      </c>
      <c r="U47" s="5">
        <f t="shared" si="13"/>
        <v>9.1174264761664379</v>
      </c>
      <c r="V47" s="29">
        <f t="shared" si="4"/>
        <v>0</v>
      </c>
      <c r="W47" s="31">
        <f t="shared" si="5"/>
        <v>0</v>
      </c>
    </row>
    <row r="48" spans="1:34" x14ac:dyDescent="0.25">
      <c r="A48" s="34" t="s">
        <v>22</v>
      </c>
      <c r="B48" s="54" t="s">
        <v>80</v>
      </c>
      <c r="C48" s="36">
        <f>'[28]Д 3.1_Т на Т без ЦТП'!G16-'[28]Д 3.1_Т на Т без ЦТП'!G17</f>
        <v>551.54023740321281</v>
      </c>
      <c r="D48" s="36">
        <f>'[28]Д 3.1_Т на Т без ЦТП'!N16-'[28]Д 3.1_Т на Т без ЦТП'!N17</f>
        <v>6.9442083973442834</v>
      </c>
      <c r="E48" s="36">
        <f>'[28]Д 3.1_Т на Т без ЦТП'!O16-'[28]Д 3.1_Т на Т без ЦТП'!O17</f>
        <v>6.944208397344255</v>
      </c>
      <c r="F48" s="36">
        <f>'[28]Д 3.1_Т на Т без ЦТП'!P16-'[28]Д 3.1_Т на Т без ЦТП'!P17</f>
        <v>6.9442083973441981</v>
      </c>
      <c r="G48" s="36">
        <f>'[28]Д 3.1_Т на Т без ЦТП'!Q16-'[28]Д 3.1_Т на Т без ЦТП'!Q17</f>
        <v>6.9442083973441981</v>
      </c>
      <c r="U48" s="5">
        <f t="shared" si="13"/>
        <v>6.9442083973442719</v>
      </c>
      <c r="V48" s="29">
        <f t="shared" si="4"/>
        <v>1.1546319456101628E-14</v>
      </c>
      <c r="W48" s="31">
        <f t="shared" si="5"/>
        <v>1.4210854715202004E-13</v>
      </c>
    </row>
    <row r="49" spans="1:34" ht="30" x14ac:dyDescent="0.25">
      <c r="A49" s="34" t="s">
        <v>24</v>
      </c>
      <c r="B49" s="54" t="s">
        <v>81</v>
      </c>
      <c r="C49" s="36">
        <f>'[28]Д 3.1_Т на Т без ЦТП'!G17</f>
        <v>12410.498427963166</v>
      </c>
      <c r="D49" s="36">
        <f>'[28]Д 3.1_Т на Т без ЦТП'!N17</f>
        <v>136.99540978949722</v>
      </c>
      <c r="E49" s="36">
        <f>'[28]Д 3.1_Т на Т без ЦТП'!O17</f>
        <v>250.71885728517617</v>
      </c>
      <c r="F49" s="36">
        <f>'[28]Д 3.1_Т на Т без ЦТП'!P17</f>
        <v>250.71885728517623</v>
      </c>
      <c r="G49" s="36">
        <f>'[28]Д 3.1_Т на Т без ЦТП'!Q17</f>
        <v>250.71885728517623</v>
      </c>
      <c r="U49" s="5">
        <f t="shared" si="13"/>
        <v>156.25530388218178</v>
      </c>
      <c r="V49" s="29">
        <f t="shared" si="4"/>
        <v>-19.259894092684561</v>
      </c>
      <c r="W49" s="31">
        <f t="shared" si="5"/>
        <v>-113.72344749567907</v>
      </c>
    </row>
    <row r="50" spans="1:34" x14ac:dyDescent="0.25">
      <c r="A50" s="34" t="s">
        <v>26</v>
      </c>
      <c r="B50" s="35" t="s">
        <v>27</v>
      </c>
      <c r="C50" s="36">
        <f>'[28]Д 3.1_Т на Т без ЦТП'!G18</f>
        <v>14184.969196778477</v>
      </c>
      <c r="D50" s="36">
        <f>'[28]Д 3.1_Т на Т без ЦТП'!N18</f>
        <v>178.59691012956208</v>
      </c>
      <c r="E50" s="36">
        <f>'[28]Д 3.1_Т на Т без ЦТП'!O18</f>
        <v>178.59691012956205</v>
      </c>
      <c r="F50" s="36">
        <f>'[28]Д 3.1_Т на Т без ЦТП'!P18</f>
        <v>178.59691012956205</v>
      </c>
      <c r="G50" s="36">
        <f>'[28]Д 3.1_Т на Т без ЦТП'!Q18</f>
        <v>178.59691012956208</v>
      </c>
      <c r="S50" s="41">
        <f>ROUND(C50,2)</f>
        <v>14184.97</v>
      </c>
      <c r="U50" s="5">
        <f t="shared" si="13"/>
        <v>178.59691012956208</v>
      </c>
      <c r="V50" s="29">
        <f t="shared" si="4"/>
        <v>0</v>
      </c>
      <c r="W50" s="31">
        <f t="shared" si="5"/>
        <v>0</v>
      </c>
    </row>
    <row r="51" spans="1:34" x14ac:dyDescent="0.25">
      <c r="A51" s="34" t="s">
        <v>28</v>
      </c>
      <c r="B51" s="35" t="s">
        <v>29</v>
      </c>
      <c r="C51" s="36">
        <f>'[28]Д 3.1_Т на Т без ЦТП'!G19</f>
        <v>10111.590939296537</v>
      </c>
      <c r="D51" s="36">
        <f>'[28]Д 3.1_Т на Т без ЦТП'!N19</f>
        <v>127.31073809187914</v>
      </c>
      <c r="E51" s="36">
        <f>'[28]Д 3.1_Т на Т без ЦТП'!O19</f>
        <v>127.31073809187912</v>
      </c>
      <c r="F51" s="36">
        <f>'[28]Д 3.1_Т на Т без ЦТП'!P19</f>
        <v>127.31073809187912</v>
      </c>
      <c r="G51" s="36">
        <f>'[28]Д 3.1_Т на Т без ЦТП'!Q19</f>
        <v>127.31073809187912</v>
      </c>
      <c r="S51" s="31">
        <f>ROUND(C52,2)+ROUND(C53,2)+ROUND(C54,2)</f>
        <v>10111.58</v>
      </c>
      <c r="U51" s="5">
        <f t="shared" si="13"/>
        <v>127.31073809187913</v>
      </c>
      <c r="V51" s="29">
        <f t="shared" si="4"/>
        <v>0</v>
      </c>
      <c r="W51" s="31">
        <f t="shared" si="5"/>
        <v>0</v>
      </c>
    </row>
    <row r="52" spans="1:34" x14ac:dyDescent="0.25">
      <c r="A52" s="34" t="s">
        <v>30</v>
      </c>
      <c r="B52" s="35" t="s">
        <v>31</v>
      </c>
      <c r="C52" s="36">
        <f>'[28]Д 3.1_Т на Т без ЦТП'!G20</f>
        <v>3079.1225825975143</v>
      </c>
      <c r="D52" s="36">
        <f>'[28]Д 3.1_Т на Т без ЦТП'!N20</f>
        <v>38.767921983712533</v>
      </c>
      <c r="E52" s="36">
        <f>'[28]Д 3.1_Т на Т без ЦТП'!O20</f>
        <v>38.767921983712526</v>
      </c>
      <c r="F52" s="36">
        <f>'[28]Д 3.1_Т на Т без ЦТП'!P20</f>
        <v>38.767921983712526</v>
      </c>
      <c r="G52" s="36">
        <f>'[28]Д 3.1_Т на Т без ЦТП'!Q20</f>
        <v>38.767921983712526</v>
      </c>
      <c r="S52" s="31"/>
      <c r="U52" s="5">
        <f t="shared" si="13"/>
        <v>38.767921983712526</v>
      </c>
      <c r="V52" s="29">
        <f t="shared" si="4"/>
        <v>0</v>
      </c>
      <c r="W52" s="31">
        <f t="shared" si="5"/>
        <v>0</v>
      </c>
    </row>
    <row r="53" spans="1:34" x14ac:dyDescent="0.25">
      <c r="A53" s="34" t="s">
        <v>32</v>
      </c>
      <c r="B53" s="35" t="s">
        <v>33</v>
      </c>
      <c r="C53" s="36">
        <f>'[28]Д 3.1_Т на Т без ЦТП'!G21</f>
        <v>5508.6438091694854</v>
      </c>
      <c r="D53" s="36">
        <f>'[28]Д 3.1_Т на Т без ЦТП'!N21</f>
        <v>69.356989759656727</v>
      </c>
      <c r="E53" s="36">
        <f>'[28]Д 3.1_Т на Т без ЦТП'!O21</f>
        <v>69.356989759656727</v>
      </c>
      <c r="F53" s="36">
        <f>'[28]Д 3.1_Т на Т без ЦТП'!P21</f>
        <v>69.356989759656727</v>
      </c>
      <c r="G53" s="36">
        <f>'[28]Д 3.1_Т на Т без ЦТП'!Q21</f>
        <v>69.356989759656727</v>
      </c>
      <c r="U53" s="5">
        <f t="shared" si="13"/>
        <v>69.356989759656742</v>
      </c>
      <c r="V53" s="29">
        <f t="shared" si="4"/>
        <v>0</v>
      </c>
      <c r="W53" s="31">
        <f t="shared" si="5"/>
        <v>0</v>
      </c>
    </row>
    <row r="54" spans="1:34" x14ac:dyDescent="0.25">
      <c r="A54" s="34" t="s">
        <v>34</v>
      </c>
      <c r="B54" s="35" t="s">
        <v>35</v>
      </c>
      <c r="C54" s="36">
        <f>'[28]Д 3.1_Т на Т без ЦТП'!G22</f>
        <v>1523.8245475295371</v>
      </c>
      <c r="D54" s="36">
        <f>'[28]Д 3.1_Т на Т без ЦТП'!N22</f>
        <v>19.185826348509867</v>
      </c>
      <c r="E54" s="36">
        <f>'[28]Д 3.1_Т на Т без ЦТП'!O22</f>
        <v>19.185826348509867</v>
      </c>
      <c r="F54" s="36">
        <f>'[28]Д 3.1_Т на Т без ЦТП'!P22</f>
        <v>19.185826348509867</v>
      </c>
      <c r="G54" s="36">
        <f>'[28]Д 3.1_Т на Т без ЦТП'!Q22</f>
        <v>19.185826348509863</v>
      </c>
      <c r="U54" s="5">
        <f t="shared" si="13"/>
        <v>19.185826348509867</v>
      </c>
      <c r="V54" s="29">
        <f t="shared" si="4"/>
        <v>0</v>
      </c>
      <c r="W54" s="31">
        <f t="shared" si="5"/>
        <v>0</v>
      </c>
    </row>
    <row r="55" spans="1:34" s="33" customFormat="1" x14ac:dyDescent="0.25">
      <c r="A55" s="42" t="s">
        <v>36</v>
      </c>
      <c r="B55" s="26" t="s">
        <v>37</v>
      </c>
      <c r="C55" s="27">
        <f>SUM(C56:C59)</f>
        <v>2290.2469765686956</v>
      </c>
      <c r="D55" s="27">
        <f>'[28]Д 3.1_Т на Т без ЦТП'!N23</f>
        <v>28.835524968333022</v>
      </c>
      <c r="E55" s="27">
        <f>'[28]Д 3.1_Т на Т без ЦТП'!O23</f>
        <v>28.835524968333022</v>
      </c>
      <c r="F55" s="27">
        <f>'[28]Д 3.1_Т на Т без ЦТП'!P23</f>
        <v>28.835524968333022</v>
      </c>
      <c r="G55" s="27">
        <f>'[28]Д 3.1_Т на Т без ЦТП'!Q23</f>
        <v>28.835524968333022</v>
      </c>
      <c r="S55" s="31">
        <f>ROUND(C56,2)+ROUND(C57,2)+ROUND(C58,2)+ROUND(C59,2)</f>
        <v>2290.25</v>
      </c>
      <c r="U55" s="5">
        <f t="shared" si="13"/>
        <v>28.835524968333022</v>
      </c>
      <c r="V55" s="29">
        <f t="shared" si="4"/>
        <v>0</v>
      </c>
      <c r="W55" s="31">
        <f t="shared" si="5"/>
        <v>0</v>
      </c>
      <c r="Y55" s="182"/>
      <c r="Z55" s="182"/>
      <c r="AA55" s="182"/>
      <c r="AB55" s="182"/>
      <c r="AC55" s="182"/>
      <c r="AD55" s="182"/>
      <c r="AE55" s="182"/>
      <c r="AF55" s="182"/>
      <c r="AG55" s="182"/>
      <c r="AH55" s="182"/>
    </row>
    <row r="56" spans="1:34" x14ac:dyDescent="0.25">
      <c r="A56" s="44" t="s">
        <v>38</v>
      </c>
      <c r="B56" s="35" t="s">
        <v>39</v>
      </c>
      <c r="C56" s="36">
        <f>'[28]Д 3.1_Т на Т без ЦТП'!G24</f>
        <v>1110.7770286479392</v>
      </c>
      <c r="D56" s="36">
        <f>'[28]Д 3.1_Т на Т без ЦТП'!N24</f>
        <v>13.985320828505714</v>
      </c>
      <c r="E56" s="36">
        <f>'[28]Д 3.1_Т на Т без ЦТП'!O24</f>
        <v>13.985320828505714</v>
      </c>
      <c r="F56" s="36">
        <f>'[28]Д 3.1_Т на Т без ЦТП'!P24</f>
        <v>13.985320828505714</v>
      </c>
      <c r="G56" s="36">
        <f>'[28]Д 3.1_Т на Т без ЦТП'!Q24</f>
        <v>13.985320828505714</v>
      </c>
      <c r="U56" s="5">
        <f t="shared" si="13"/>
        <v>13.985320828505714</v>
      </c>
      <c r="V56" s="29">
        <f t="shared" si="4"/>
        <v>0</v>
      </c>
      <c r="W56" s="31">
        <f t="shared" si="5"/>
        <v>0</v>
      </c>
    </row>
    <row r="57" spans="1:34" x14ac:dyDescent="0.25">
      <c r="A57" s="44" t="s">
        <v>40</v>
      </c>
      <c r="B57" s="35" t="s">
        <v>41</v>
      </c>
      <c r="C57" s="36">
        <f>'[28]Д 3.1_Т на Т без ЦТП'!G25</f>
        <v>236.3707544432643</v>
      </c>
      <c r="D57" s="36">
        <f>'[28]Д 3.1_Т на Т без ЦТП'!N25</f>
        <v>2.9760435713986504</v>
      </c>
      <c r="E57" s="36">
        <f>'[28]Д 3.1_Т на Т без ЦТП'!O25</f>
        <v>2.9760435713986495</v>
      </c>
      <c r="F57" s="36">
        <f>'[28]Д 3.1_Т на Т без ЦТП'!P25</f>
        <v>2.9760435713986499</v>
      </c>
      <c r="G57" s="36">
        <f>'[28]Д 3.1_Т на Т без ЦТП'!Q25</f>
        <v>2.9760435713986499</v>
      </c>
      <c r="U57" s="5">
        <f t="shared" si="13"/>
        <v>2.9760435713986504</v>
      </c>
      <c r="V57" s="29">
        <f t="shared" si="4"/>
        <v>0</v>
      </c>
      <c r="W57" s="31">
        <f t="shared" si="5"/>
        <v>0</v>
      </c>
    </row>
    <row r="58" spans="1:34" x14ac:dyDescent="0.25">
      <c r="A58" s="44" t="s">
        <v>42</v>
      </c>
      <c r="B58" s="35" t="s">
        <v>33</v>
      </c>
      <c r="C58" s="36">
        <f>'[28]Д 3.1_Т на Т без ЦТП'!M47</f>
        <v>0</v>
      </c>
      <c r="D58" s="36">
        <f>'[28]Д 3.1_Т на Т без ЦТП'!N47</f>
        <v>0</v>
      </c>
      <c r="E58" s="36">
        <f>'[28]Д 3.1_Т на Т без ЦТП'!O47</f>
        <v>0</v>
      </c>
      <c r="F58" s="36">
        <f>'[28]Д 3.1_Т на Т без ЦТП'!P47</f>
        <v>0</v>
      </c>
      <c r="G58" s="36">
        <f>'[28]Д 3.1_Т на Т без ЦТП'!Q47</f>
        <v>0</v>
      </c>
      <c r="J58" s="3">
        <f>C58/C75</f>
        <v>0</v>
      </c>
      <c r="U58" s="5">
        <f t="shared" si="13"/>
        <v>0</v>
      </c>
      <c r="V58" s="29">
        <f t="shared" si="4"/>
        <v>0</v>
      </c>
      <c r="W58" s="31">
        <f t="shared" si="5"/>
        <v>0</v>
      </c>
    </row>
    <row r="59" spans="1:34" x14ac:dyDescent="0.25">
      <c r="A59" s="44" t="s">
        <v>43</v>
      </c>
      <c r="B59" s="35" t="s">
        <v>44</v>
      </c>
      <c r="C59" s="36">
        <f>'[28]Д 3.1_Т на Т без ЦТП'!G26-C58</f>
        <v>943.09919347749201</v>
      </c>
      <c r="D59" s="36">
        <f>'[28]Д 3.1_Т на Т без ЦТП'!N26-D58</f>
        <v>11.874160568428659</v>
      </c>
      <c r="E59" s="36">
        <f>'[28]Д 3.1_Т на Т без ЦТП'!O26-E58</f>
        <v>11.874160568428657</v>
      </c>
      <c r="F59" s="36">
        <f>'[28]Д 3.1_Т на Т без ЦТП'!P26-F58</f>
        <v>11.874160568428657</v>
      </c>
      <c r="G59" s="36">
        <f>'[28]Д 3.1_Т на Т без ЦТП'!Q26-G58</f>
        <v>11.874160568428657</v>
      </c>
      <c r="U59" s="5">
        <f t="shared" si="13"/>
        <v>11.874160568428657</v>
      </c>
      <c r="V59" s="29">
        <f t="shared" si="4"/>
        <v>0</v>
      </c>
      <c r="W59" s="31">
        <f t="shared" si="5"/>
        <v>0</v>
      </c>
    </row>
    <row r="60" spans="1:34" s="33" customFormat="1" x14ac:dyDescent="0.25">
      <c r="A60" s="25" t="s">
        <v>45</v>
      </c>
      <c r="B60" s="26" t="s">
        <v>46</v>
      </c>
      <c r="C60" s="27">
        <f>C61+C62+C64+C63</f>
        <v>1993.1959287657928</v>
      </c>
      <c r="D60" s="27">
        <f>'[28]Д 3.1_Т на Т без ЦТП'!N27</f>
        <v>25.095481648366146</v>
      </c>
      <c r="E60" s="27">
        <f>'[28]Д 3.1_Т на Т без ЦТП'!O27</f>
        <v>25.095481648366146</v>
      </c>
      <c r="F60" s="27">
        <f>'[28]Д 3.1_Т на Т без ЦТП'!P27</f>
        <v>25.095481648366146</v>
      </c>
      <c r="G60" s="27">
        <f>'[28]Д 3.1_Т на Т без ЦТП'!Q27</f>
        <v>25.09548164836615</v>
      </c>
      <c r="I60" s="55"/>
      <c r="S60" s="31">
        <f>ROUND(C61,2)+ROUND(C62,2)+ROUND(C63,2)+ROUND(C64,2)</f>
        <v>1993.19</v>
      </c>
      <c r="U60" s="5">
        <f t="shared" si="13"/>
        <v>25.095481648366146</v>
      </c>
      <c r="V60" s="29">
        <f t="shared" si="4"/>
        <v>0</v>
      </c>
      <c r="W60" s="31">
        <f t="shared" si="5"/>
        <v>0</v>
      </c>
      <c r="Y60" s="182"/>
      <c r="Z60" s="182"/>
      <c r="AA60" s="182"/>
      <c r="AB60" s="182"/>
      <c r="AC60" s="182"/>
      <c r="AD60" s="182"/>
      <c r="AE60" s="182"/>
      <c r="AF60" s="182"/>
      <c r="AG60" s="182"/>
      <c r="AH60" s="182"/>
    </row>
    <row r="61" spans="1:34" x14ac:dyDescent="0.25">
      <c r="A61" s="44" t="s">
        <v>47</v>
      </c>
      <c r="B61" s="35" t="s">
        <v>48</v>
      </c>
      <c r="C61" s="36">
        <f>'[28]Д 3.1_Т на Т без ЦТП'!G28</f>
        <v>1497.6527719559574</v>
      </c>
      <c r="D61" s="36">
        <f>'[28]Д 3.1_Т на Т без ЦТП'!N28</f>
        <v>18.856308660793825</v>
      </c>
      <c r="E61" s="36">
        <f>'[28]Д 3.1_Т на Т без ЦТП'!O28</f>
        <v>18.856308660793829</v>
      </c>
      <c r="F61" s="36">
        <f>'[28]Д 3.1_Т на Т без ЦТП'!P28</f>
        <v>18.856308660793825</v>
      </c>
      <c r="G61" s="36">
        <f>'[28]Д 3.1_Т на Т без ЦТП'!Q28</f>
        <v>18.856308660793825</v>
      </c>
      <c r="U61" s="5">
        <f t="shared" si="13"/>
        <v>18.856308660793829</v>
      </c>
      <c r="V61" s="29">
        <f t="shared" si="4"/>
        <v>0</v>
      </c>
      <c r="W61" s="31">
        <f t="shared" si="5"/>
        <v>0</v>
      </c>
    </row>
    <row r="62" spans="1:34" x14ac:dyDescent="0.25">
      <c r="A62" s="44" t="s">
        <v>49</v>
      </c>
      <c r="B62" s="35" t="s">
        <v>31</v>
      </c>
      <c r="C62" s="36">
        <f>'[28]Д 3.1_Т на Т без ЦТП'!G29</f>
        <v>329.48360983031063</v>
      </c>
      <c r="D62" s="36">
        <f>'[28]Д 3.1_Т на Т без ЦТП'!N29</f>
        <v>4.1483879053746424</v>
      </c>
      <c r="E62" s="36">
        <f>'[28]Д 3.1_Т на Т без ЦТП'!O29</f>
        <v>4.1483879053746415</v>
      </c>
      <c r="F62" s="36">
        <f>'[28]Д 3.1_Т на Т без ЦТП'!P29</f>
        <v>4.1483879053746415</v>
      </c>
      <c r="G62" s="36">
        <f>'[28]Д 3.1_Т на Т без ЦТП'!Q29</f>
        <v>4.1483879053746415</v>
      </c>
      <c r="U62" s="5">
        <f t="shared" si="13"/>
        <v>4.1483879053746424</v>
      </c>
      <c r="V62" s="29">
        <f t="shared" si="4"/>
        <v>0</v>
      </c>
      <c r="W62" s="31">
        <f t="shared" si="5"/>
        <v>0</v>
      </c>
    </row>
    <row r="63" spans="1:34" x14ac:dyDescent="0.25">
      <c r="A63" s="44" t="s">
        <v>50</v>
      </c>
      <c r="B63" s="35" t="s">
        <v>33</v>
      </c>
      <c r="C63" s="36">
        <f>'[28]Д 3.1_Т на Т без ЦТП'!M48</f>
        <v>0</v>
      </c>
      <c r="D63" s="36">
        <f>'[28]Д 3.1_Т на Т без ЦТП'!N48</f>
        <v>0</v>
      </c>
      <c r="E63" s="36">
        <f>'[28]Д 3.1_Т на Т без ЦТП'!O48</f>
        <v>0</v>
      </c>
      <c r="F63" s="36">
        <f>'[28]Д 3.1_Т на Т без ЦТП'!P48</f>
        <v>0</v>
      </c>
      <c r="G63" s="36">
        <f>'[28]Д 3.1_Т на Т без ЦТП'!Q48</f>
        <v>0</v>
      </c>
      <c r="U63" s="5">
        <f t="shared" si="13"/>
        <v>0</v>
      </c>
      <c r="V63" s="29">
        <f t="shared" si="4"/>
        <v>0</v>
      </c>
      <c r="W63" s="31">
        <f t="shared" si="5"/>
        <v>0</v>
      </c>
    </row>
    <row r="64" spans="1:34" x14ac:dyDescent="0.25">
      <c r="A64" s="44" t="s">
        <v>51</v>
      </c>
      <c r="B64" s="35" t="s">
        <v>52</v>
      </c>
      <c r="C64" s="36">
        <f>'[28]Д 3.1_Т на Т без ЦТП'!G30-C63</f>
        <v>166.05954697952478</v>
      </c>
      <c r="D64" s="36">
        <f>'[28]Д 3.1_Т на Т без ЦТП'!N30-D63</f>
        <v>2.0907850821976752</v>
      </c>
      <c r="E64" s="36">
        <f>'[28]Д 3.1_Т на Т без ЦТП'!O30-E63</f>
        <v>2.0907850821976752</v>
      </c>
      <c r="F64" s="36">
        <f>'[28]Д 3.1_Т на Т без ЦТП'!P30-F63</f>
        <v>2.0907850821976752</v>
      </c>
      <c r="G64" s="36">
        <f>'[28]Д 3.1_Т на Т без ЦТП'!Q30-G63</f>
        <v>2.0907850821976752</v>
      </c>
      <c r="U64" s="5">
        <f t="shared" si="13"/>
        <v>2.0907850821976752</v>
      </c>
      <c r="V64" s="29">
        <f t="shared" si="4"/>
        <v>0</v>
      </c>
      <c r="W64" s="31">
        <f t="shared" si="5"/>
        <v>0</v>
      </c>
    </row>
    <row r="65" spans="1:34" s="33" customFormat="1" x14ac:dyDescent="0.25">
      <c r="A65" s="25" t="s">
        <v>53</v>
      </c>
      <c r="B65" s="26" t="s">
        <v>54</v>
      </c>
      <c r="C65" s="27">
        <v>0</v>
      </c>
      <c r="D65" s="27">
        <f>'[28]Д 3.1_Т на Т без ЦТП'!N31</f>
        <v>0</v>
      </c>
      <c r="E65" s="27">
        <f>'[28]Д 3.1_Т на Т без ЦТП'!O31</f>
        <v>0</v>
      </c>
      <c r="F65" s="27">
        <f>'[28]Д 3.1_Т на Т без ЦТП'!P31</f>
        <v>0</v>
      </c>
      <c r="G65" s="27">
        <f>'[28]Д 3.1_Т на Т без ЦТП'!Q31</f>
        <v>0</v>
      </c>
      <c r="U65" s="5">
        <f t="shared" si="13"/>
        <v>0</v>
      </c>
      <c r="V65" s="29">
        <f t="shared" si="4"/>
        <v>0</v>
      </c>
      <c r="W65" s="31">
        <f t="shared" si="5"/>
        <v>0</v>
      </c>
      <c r="Y65" s="182"/>
      <c r="Z65" s="182"/>
      <c r="AA65" s="182"/>
      <c r="AB65" s="182"/>
      <c r="AC65" s="182"/>
      <c r="AD65" s="182"/>
      <c r="AE65" s="182"/>
      <c r="AF65" s="182"/>
      <c r="AG65" s="182"/>
      <c r="AH65" s="182"/>
    </row>
    <row r="66" spans="1:34" s="33" customFormat="1" x14ac:dyDescent="0.25">
      <c r="A66" s="25" t="s">
        <v>55</v>
      </c>
      <c r="B66" s="26" t="s">
        <v>56</v>
      </c>
      <c r="C66" s="27">
        <v>0</v>
      </c>
      <c r="D66" s="27">
        <v>0</v>
      </c>
      <c r="E66" s="27">
        <v>0</v>
      </c>
      <c r="F66" s="27">
        <v>0</v>
      </c>
      <c r="G66" s="27">
        <v>0</v>
      </c>
      <c r="I66" s="31"/>
      <c r="U66" s="5">
        <f t="shared" si="13"/>
        <v>0</v>
      </c>
      <c r="V66" s="29">
        <f t="shared" si="4"/>
        <v>0</v>
      </c>
      <c r="W66" s="31">
        <f t="shared" si="5"/>
        <v>0</v>
      </c>
      <c r="Y66" s="182"/>
      <c r="Z66" s="182"/>
      <c r="AA66" s="182"/>
      <c r="AB66" s="182"/>
      <c r="AC66" s="182"/>
      <c r="AD66" s="182"/>
      <c r="AE66" s="182"/>
      <c r="AF66" s="182"/>
      <c r="AG66" s="182"/>
      <c r="AH66" s="182"/>
    </row>
    <row r="67" spans="1:34" s="33" customFormat="1" x14ac:dyDescent="0.25">
      <c r="A67" s="25">
        <v>5</v>
      </c>
      <c r="B67" s="26" t="s">
        <v>58</v>
      </c>
      <c r="C67" s="27">
        <f>C44+C60+C65</f>
        <v>53961.93923368986</v>
      </c>
      <c r="D67" s="27">
        <f>D44+D60+D65</f>
        <v>660.15191696186014</v>
      </c>
      <c r="E67" s="27">
        <f>E44+E60+E65</f>
        <v>773.87536445753904</v>
      </c>
      <c r="F67" s="27">
        <f>F44+F60+F65</f>
        <v>773.87536445753904</v>
      </c>
      <c r="G67" s="27">
        <f>G44+G60+G65</f>
        <v>773.87536445753904</v>
      </c>
      <c r="S67" s="31">
        <f>S44+S60+S65+S66</f>
        <v>53961.94</v>
      </c>
      <c r="U67" s="5">
        <f t="shared" si="13"/>
        <v>679.41181105454484</v>
      </c>
      <c r="V67" s="29">
        <f t="shared" si="4"/>
        <v>-19.259894092684704</v>
      </c>
      <c r="W67" s="31">
        <f t="shared" si="5"/>
        <v>-113.72344749567901</v>
      </c>
      <c r="Y67" s="182"/>
      <c r="Z67" s="182"/>
      <c r="AA67" s="182"/>
      <c r="AB67" s="182"/>
      <c r="AC67" s="182"/>
      <c r="AD67" s="182"/>
      <c r="AE67" s="182"/>
      <c r="AF67" s="182"/>
      <c r="AG67" s="182"/>
      <c r="AH67" s="182"/>
    </row>
    <row r="68" spans="1:34" s="33" customFormat="1" x14ac:dyDescent="0.25">
      <c r="A68" s="25">
        <v>6</v>
      </c>
      <c r="B68" s="26" t="s">
        <v>60</v>
      </c>
      <c r="C68" s="27">
        <v>0</v>
      </c>
      <c r="D68" s="27">
        <v>0</v>
      </c>
      <c r="E68" s="27">
        <v>0</v>
      </c>
      <c r="F68" s="27">
        <v>0</v>
      </c>
      <c r="G68" s="27">
        <v>0</v>
      </c>
      <c r="U68" s="5">
        <f t="shared" si="13"/>
        <v>0</v>
      </c>
      <c r="V68" s="29">
        <f t="shared" si="4"/>
        <v>0</v>
      </c>
      <c r="W68" s="31">
        <f t="shared" si="5"/>
        <v>0</v>
      </c>
      <c r="Y68" s="182"/>
      <c r="Z68" s="182"/>
      <c r="AA68" s="182"/>
      <c r="AB68" s="182"/>
      <c r="AC68" s="182"/>
      <c r="AD68" s="182"/>
      <c r="AE68" s="182"/>
      <c r="AF68" s="182"/>
      <c r="AG68" s="182"/>
      <c r="AH68" s="182"/>
    </row>
    <row r="69" spans="1:34" s="33" customFormat="1" x14ac:dyDescent="0.25">
      <c r="A69" s="25">
        <v>7</v>
      </c>
      <c r="B69" s="26" t="s">
        <v>62</v>
      </c>
      <c r="C69" s="27">
        <f>'[28]Д 3.1_Т на Т без ЦТП'!G38</f>
        <v>0</v>
      </c>
      <c r="D69" s="27">
        <f>'[28]Д 3.1_Т на Т без ЦТП'!N38</f>
        <v>0</v>
      </c>
      <c r="E69" s="27">
        <f>'[28]Д 3.1_Т на Т без ЦТП'!O38</f>
        <v>0</v>
      </c>
      <c r="F69" s="27">
        <f>'[28]Д 3.1_Т на Т без ЦТП'!P38</f>
        <v>0</v>
      </c>
      <c r="G69" s="27">
        <f>'[28]Д 3.1_Т на Т без ЦТП'!Q38</f>
        <v>0</v>
      </c>
      <c r="U69" s="5">
        <f t="shared" si="13"/>
        <v>0</v>
      </c>
      <c r="V69" s="29">
        <f t="shared" si="4"/>
        <v>0</v>
      </c>
      <c r="W69" s="31">
        <f t="shared" si="5"/>
        <v>0</v>
      </c>
      <c r="Y69" s="182"/>
      <c r="Z69" s="182"/>
      <c r="AA69" s="182"/>
      <c r="AB69" s="182"/>
      <c r="AC69" s="182"/>
      <c r="AD69" s="182"/>
      <c r="AE69" s="182"/>
      <c r="AF69" s="182"/>
      <c r="AG69" s="182"/>
      <c r="AH69" s="182"/>
    </row>
    <row r="70" spans="1:34" s="33" customFormat="1" ht="29.25" x14ac:dyDescent="0.25">
      <c r="A70" s="25">
        <v>8</v>
      </c>
      <c r="B70" s="26" t="s">
        <v>64</v>
      </c>
      <c r="C70" s="27">
        <f>SUM(C71:C74)</f>
        <v>2500.6752327807494</v>
      </c>
      <c r="D70" s="27">
        <f>'[28]Д 3.1_Т на Т без ЦТП'!N39</f>
        <v>30.592405907988642</v>
      </c>
      <c r="E70" s="27">
        <f>'[28]Д 3.1_Т на Т без ЦТП'!O39</f>
        <v>35.862516889495701</v>
      </c>
      <c r="F70" s="27">
        <f>'[28]Д 3.1_Т на Т без ЦТП'!P39</f>
        <v>35.862516889495708</v>
      </c>
      <c r="G70" s="27">
        <f>'[28]Д 3.1_Т на Т без ЦТП'!Q39</f>
        <v>35.862516889495708</v>
      </c>
      <c r="I70" s="55"/>
      <c r="U70" s="5">
        <f t="shared" si="13"/>
        <v>31.484937585454517</v>
      </c>
      <c r="V70" s="29">
        <f t="shared" si="4"/>
        <v>-0.89253167746587536</v>
      </c>
      <c r="W70" s="31">
        <f t="shared" si="5"/>
        <v>-5.2701109815070737</v>
      </c>
      <c r="Y70" s="182"/>
      <c r="Z70" s="182"/>
      <c r="AA70" s="182"/>
      <c r="AB70" s="182"/>
      <c r="AC70" s="182"/>
      <c r="AD70" s="182"/>
      <c r="AE70" s="182"/>
      <c r="AF70" s="182"/>
      <c r="AG70" s="182"/>
      <c r="AH70" s="182"/>
    </row>
    <row r="71" spans="1:34" x14ac:dyDescent="0.25">
      <c r="A71" s="44" t="s">
        <v>65</v>
      </c>
      <c r="B71" s="35" t="s">
        <v>66</v>
      </c>
      <c r="C71" s="36">
        <f>'[28]Д 3.1_Т на Т без ЦТП'!G40</f>
        <v>450.12154190053479</v>
      </c>
      <c r="D71" s="36">
        <f>'[28]Д 3.1_Т на Т без ЦТП'!N40</f>
        <v>5.5066330634379534</v>
      </c>
      <c r="E71" s="36">
        <f>'[28]Д 3.1_Т на Т без ЦТП'!O40</f>
        <v>6.4552530401092225</v>
      </c>
      <c r="F71" s="36">
        <f>'[28]Д 3.1_Т на Т без ЦТП'!P40</f>
        <v>6.4552530401092261</v>
      </c>
      <c r="G71" s="36">
        <f>'[28]Д 3.1_Т на Т без ЦТП'!Q40</f>
        <v>6.4552530401092243</v>
      </c>
      <c r="U71" s="5">
        <f t="shared" si="13"/>
        <v>5.6672887653818114</v>
      </c>
      <c r="V71" s="29">
        <f t="shared" si="4"/>
        <v>-0.16065570194385792</v>
      </c>
      <c r="W71" s="31">
        <f t="shared" si="5"/>
        <v>-0.9486199766712744</v>
      </c>
    </row>
    <row r="72" spans="1:34" ht="30" x14ac:dyDescent="0.25">
      <c r="A72" s="44" t="s">
        <v>67</v>
      </c>
      <c r="B72" s="35" t="s">
        <v>68</v>
      </c>
      <c r="C72" s="36">
        <f>'[28]Д 3.1_Т на Т без ЦТП'!G41</f>
        <v>0</v>
      </c>
      <c r="D72" s="36">
        <f>'[28]Д 3.1_Т на Т без ЦТП'!N41</f>
        <v>0</v>
      </c>
      <c r="E72" s="36">
        <f>'[28]Д 3.1_Т на Т без ЦТП'!O41</f>
        <v>0</v>
      </c>
      <c r="F72" s="36">
        <f>'[28]Д 3.1_Т на Т без ЦТП'!P41</f>
        <v>0</v>
      </c>
      <c r="G72" s="36">
        <f>'[28]Д 3.1_Т на Т без ЦТП'!Q41</f>
        <v>0</v>
      </c>
      <c r="U72" s="5">
        <f t="shared" si="13"/>
        <v>0</v>
      </c>
      <c r="V72" s="29">
        <f t="shared" si="4"/>
        <v>0</v>
      </c>
      <c r="W72" s="31">
        <f t="shared" si="5"/>
        <v>0</v>
      </c>
    </row>
    <row r="73" spans="1:34" x14ac:dyDescent="0.25">
      <c r="A73" s="44" t="s">
        <v>69</v>
      </c>
      <c r="B73" s="35" t="s">
        <v>70</v>
      </c>
      <c r="C73" s="36">
        <f>'[28]Д 3.1_Т на Т без ЦТП'!G42</f>
        <v>0</v>
      </c>
      <c r="D73" s="36">
        <f>'[28]Д 3.1_Т на Т без ЦТП'!N42</f>
        <v>0</v>
      </c>
      <c r="E73" s="36">
        <f>'[28]Д 3.1_Т на Т без ЦТП'!O42</f>
        <v>0</v>
      </c>
      <c r="F73" s="36">
        <f>'[28]Д 3.1_Т на Т без ЦТП'!P42</f>
        <v>0</v>
      </c>
      <c r="G73" s="36">
        <f>'[28]Д 3.1_Т на Т без ЦТП'!Q42</f>
        <v>0</v>
      </c>
      <c r="U73" s="5">
        <f t="shared" si="13"/>
        <v>0</v>
      </c>
      <c r="V73" s="29">
        <f t="shared" si="4"/>
        <v>0</v>
      </c>
      <c r="W73" s="31">
        <f t="shared" si="5"/>
        <v>0</v>
      </c>
    </row>
    <row r="74" spans="1:34" ht="30" x14ac:dyDescent="0.25">
      <c r="A74" s="44" t="s">
        <v>71</v>
      </c>
      <c r="B74" s="35" t="s">
        <v>72</v>
      </c>
      <c r="C74" s="36">
        <f>'[28]Д 3.1_Т на Т без ЦТП'!G44</f>
        <v>2050.5536908802146</v>
      </c>
      <c r="D74" s="36">
        <f>'[28]Д 3.1_Т на Т без ЦТП'!N44</f>
        <v>25.085772844550689</v>
      </c>
      <c r="E74" s="36">
        <f>'[28]Д 3.1_Т на Т без ЦТП'!O44</f>
        <v>29.407263849386482</v>
      </c>
      <c r="F74" s="36">
        <f>'[28]Д 3.1_Т на Т без ЦТП'!P44</f>
        <v>29.407263849386482</v>
      </c>
      <c r="G74" s="36">
        <f>'[28]Д 3.1_Т на Т без ЦТП'!Q44</f>
        <v>29.407263849386485</v>
      </c>
      <c r="U74" s="5">
        <f t="shared" si="13"/>
        <v>25.817648820072705</v>
      </c>
      <c r="V74" s="29">
        <f t="shared" si="4"/>
        <v>-0.73187597552201566</v>
      </c>
      <c r="W74" s="31">
        <f t="shared" si="5"/>
        <v>-4.3214910048357957</v>
      </c>
    </row>
    <row r="75" spans="1:34" s="33" customFormat="1" ht="30.75" thickBot="1" x14ac:dyDescent="0.3">
      <c r="A75" s="48" t="s">
        <v>73</v>
      </c>
      <c r="B75" s="56" t="s">
        <v>82</v>
      </c>
      <c r="C75" s="50">
        <f>'[28]Д 3.1_Т на Т без ЦТП'!G56/1000</f>
        <v>79.424493886753552</v>
      </c>
      <c r="D75" s="51">
        <f>'[28]Д 3.1_Т на Т без ЦТП'!G57/1000</f>
        <v>65.97337739046489</v>
      </c>
      <c r="E75" s="51">
        <f>'[28]Д 3.1_Т на Т без ЦТП'!G58/1000</f>
        <v>1.2822760533333331E-2</v>
      </c>
      <c r="F75" s="51">
        <f>'[28]Д 3.1_Т на Т без ЦТП'!G59/1000</f>
        <v>10.141463661966666</v>
      </c>
      <c r="G75" s="51">
        <f>'[28]Д 3.1_Т на Т без ЦТП'!G60/1000</f>
        <v>3.2968300737886667</v>
      </c>
      <c r="U75" s="5">
        <f t="shared" si="13"/>
        <v>1</v>
      </c>
      <c r="V75" s="29"/>
      <c r="W75" s="31">
        <f>C75-D75-E75-F75-G75</f>
        <v>-4.4408920985006262E-15</v>
      </c>
      <c r="Y75" s="182"/>
      <c r="Z75" s="182"/>
      <c r="AA75" s="182"/>
      <c r="AB75" s="182"/>
      <c r="AC75" s="182"/>
      <c r="AD75" s="182"/>
      <c r="AE75" s="182"/>
      <c r="AF75" s="182"/>
      <c r="AG75" s="182"/>
      <c r="AH75" s="182"/>
    </row>
    <row r="76" spans="1:34" ht="21" customHeight="1" thickBot="1" x14ac:dyDescent="0.3">
      <c r="A76" s="18" t="s">
        <v>83</v>
      </c>
      <c r="B76" s="57" t="s">
        <v>84</v>
      </c>
      <c r="C76" s="20">
        <f>(C78+C90+C100)</f>
        <v>2181.6933915791105</v>
      </c>
      <c r="D76" s="53">
        <f>'[28]Д 5.1 Т на ТЕ без ЦТП'!E18</f>
        <v>22.904451316164593</v>
      </c>
      <c r="E76" s="53">
        <f>'[28]Д 5.1 Т на ТЕ без ЦТП'!F18</f>
        <v>22.904451316164593</v>
      </c>
      <c r="F76" s="53">
        <f>'[28]Д 5.1 Т на ТЕ без ЦТП'!G18</f>
        <v>22.904451316164593</v>
      </c>
      <c r="G76" s="53">
        <f>'[28]Д 5.1 Т на ТЕ без ЦТП'!H18</f>
        <v>22.904451316164593</v>
      </c>
      <c r="H76" s="22">
        <f>I76+N76</f>
        <v>95.248646933674195</v>
      </c>
      <c r="I76" s="23">
        <f>'[28]Додаток 4 до рішення'!C40</f>
        <v>15.824153046920648</v>
      </c>
      <c r="J76" s="23">
        <f>'[28]Додаток 4 до рішення'!D40</f>
        <v>13.186215797140648</v>
      </c>
      <c r="K76" s="23">
        <f>'[28]Додаток 4 до рішення'!E40</f>
        <v>0</v>
      </c>
      <c r="L76" s="23">
        <f>'[28]Додаток 4 до рішення'!F40</f>
        <v>1.9414567371333333</v>
      </c>
      <c r="M76" s="23">
        <f>'[28]Додаток 4 до рішення'!G40</f>
        <v>0.69648051264666666</v>
      </c>
      <c r="N76" s="23">
        <f>'[28]Додаток 5 до рішення'!C40</f>
        <v>79.424493886753552</v>
      </c>
      <c r="O76" s="23">
        <f>'[28]Додаток 5 до рішення'!D40</f>
        <v>65.97337739046489</v>
      </c>
      <c r="P76" s="23">
        <f>'[28]Додаток 5 до рішення'!E40</f>
        <v>1.2822760533333331E-2</v>
      </c>
      <c r="Q76" s="23">
        <f>'[28]Додаток 5 до рішення'!F40</f>
        <v>10.141463661966666</v>
      </c>
      <c r="R76" s="23">
        <f>'[28]Додаток 5 до рішення'!G40</f>
        <v>3.2968300737886667</v>
      </c>
      <c r="U76" s="5">
        <f>C76/C$105</f>
        <v>22.905242875505827</v>
      </c>
      <c r="V76" s="29">
        <f t="shared" ref="V76:V104" si="14">D76-U76</f>
        <v>-7.9155934123420479E-4</v>
      </c>
      <c r="W76" s="31">
        <f t="shared" ref="W76:W104" si="15">D76+E76-F76-G76</f>
        <v>0</v>
      </c>
    </row>
    <row r="77" spans="1:34" ht="18.75" customHeight="1" thickBot="1" x14ac:dyDescent="0.3">
      <c r="A77" s="24"/>
      <c r="B77" s="190" t="s">
        <v>85</v>
      </c>
      <c r="C77" s="191"/>
      <c r="D77" s="191"/>
      <c r="E77" s="191"/>
      <c r="F77" s="191"/>
      <c r="G77" s="192"/>
      <c r="H77" s="5"/>
      <c r="U77" s="5">
        <f t="shared" ref="U77:U105" si="16">C77/C$105</f>
        <v>0</v>
      </c>
      <c r="V77" s="29">
        <f t="shared" si="14"/>
        <v>0</v>
      </c>
      <c r="W77" s="31">
        <f t="shared" si="15"/>
        <v>0</v>
      </c>
    </row>
    <row r="78" spans="1:34" s="33" customFormat="1" x14ac:dyDescent="0.25">
      <c r="A78" s="25" t="s">
        <v>14</v>
      </c>
      <c r="B78" s="58" t="s">
        <v>78</v>
      </c>
      <c r="C78" s="27">
        <f>C79+C80+C81+C85</f>
        <v>1985.0488902673419</v>
      </c>
      <c r="D78" s="59">
        <f>D79+D80+D81+D85</f>
        <v>20.840704347743845</v>
      </c>
      <c r="E78" s="59">
        <f>E79+E80+E81+E85</f>
        <v>20.840704347743845</v>
      </c>
      <c r="F78" s="59">
        <f>F79+F80+F81+F85</f>
        <v>20.840704347743845</v>
      </c>
      <c r="G78" s="59">
        <f>G79+G80+G81+G85</f>
        <v>20.840704347743845</v>
      </c>
      <c r="H78" s="29">
        <f>I78+N78-C78</f>
        <v>0</v>
      </c>
      <c r="I78" s="60">
        <f t="shared" ref="I78:R78" si="17">I79+I80+I81+I85</f>
        <v>329.7864952043231</v>
      </c>
      <c r="J78" s="60">
        <f t="shared" si="17"/>
        <v>274.81002489375766</v>
      </c>
      <c r="K78" s="60">
        <f t="shared" si="17"/>
        <v>0</v>
      </c>
      <c r="L78" s="60">
        <f t="shared" si="17"/>
        <v>40.461325862531233</v>
      </c>
      <c r="M78" s="60">
        <f t="shared" si="17"/>
        <v>14.515144448034246</v>
      </c>
      <c r="N78" s="60">
        <f t="shared" si="17"/>
        <v>1655.2623950630189</v>
      </c>
      <c r="O78" s="60">
        <f t="shared" si="17"/>
        <v>1374.9316530168071</v>
      </c>
      <c r="P78" s="60">
        <f t="shared" si="17"/>
        <v>0.2672353611971181</v>
      </c>
      <c r="Q78" s="60">
        <f t="shared" si="17"/>
        <v>211.35524583243489</v>
      </c>
      <c r="R78" s="60">
        <f t="shared" si="17"/>
        <v>68.708260852580111</v>
      </c>
      <c r="U78" s="5">
        <f t="shared" si="16"/>
        <v>20.840704347743845</v>
      </c>
      <c r="V78" s="29">
        <f t="shared" si="14"/>
        <v>0</v>
      </c>
      <c r="W78" s="31">
        <f t="shared" si="15"/>
        <v>0</v>
      </c>
      <c r="Y78" s="182"/>
      <c r="Z78" s="182"/>
      <c r="AA78" s="182"/>
      <c r="AB78" s="182"/>
      <c r="AC78" s="182"/>
      <c r="AD78" s="182"/>
      <c r="AE78" s="182"/>
      <c r="AF78" s="182"/>
      <c r="AG78" s="182"/>
      <c r="AH78" s="182"/>
    </row>
    <row r="79" spans="1:34" x14ac:dyDescent="0.25">
      <c r="A79" s="34" t="s">
        <v>16</v>
      </c>
      <c r="B79" s="61" t="s">
        <v>79</v>
      </c>
      <c r="C79" s="36">
        <f>'[28]Д 4_Т на П'!G12</f>
        <v>0</v>
      </c>
      <c r="D79" s="36">
        <f t="shared" ref="D79:D84" si="18">C79/$C$105</f>
        <v>0</v>
      </c>
      <c r="E79" s="36">
        <f t="shared" ref="E79:E84" si="19">C79/$C$105</f>
        <v>0</v>
      </c>
      <c r="F79" s="36">
        <f t="shared" ref="F79:F84" si="20">C79/$C$105</f>
        <v>0</v>
      </c>
      <c r="G79" s="36">
        <f t="shared" ref="G79:G84" si="21">C79/$C$105</f>
        <v>0</v>
      </c>
      <c r="H79" s="29">
        <f t="shared" ref="H79:H104" si="22">I79+N79-C79</f>
        <v>0</v>
      </c>
      <c r="I79" s="39">
        <f>SUM(J79:M79)</f>
        <v>0</v>
      </c>
      <c r="J79" s="40">
        <f>J$76*D79</f>
        <v>0</v>
      </c>
      <c r="K79" s="40">
        <f t="shared" ref="K79:M94" si="23">K$76*E79</f>
        <v>0</v>
      </c>
      <c r="L79" s="40">
        <f t="shared" si="23"/>
        <v>0</v>
      </c>
      <c r="M79" s="40">
        <f t="shared" si="23"/>
        <v>0</v>
      </c>
      <c r="N79" s="39">
        <f>SUM(O79:R79)</f>
        <v>0</v>
      </c>
      <c r="O79" s="40">
        <f>O$76*D79</f>
        <v>0</v>
      </c>
      <c r="P79" s="40">
        <f t="shared" ref="P79:R94" si="24">P$76*E79</f>
        <v>0</v>
      </c>
      <c r="Q79" s="40">
        <f t="shared" si="24"/>
        <v>0</v>
      </c>
      <c r="R79" s="40">
        <f t="shared" si="24"/>
        <v>0</v>
      </c>
      <c r="U79" s="5">
        <f t="shared" si="16"/>
        <v>0</v>
      </c>
      <c r="V79" s="29">
        <f t="shared" si="14"/>
        <v>0</v>
      </c>
      <c r="W79" s="31">
        <f t="shared" si="15"/>
        <v>0</v>
      </c>
    </row>
    <row r="80" spans="1:34" x14ac:dyDescent="0.25">
      <c r="A80" s="34" t="s">
        <v>26</v>
      </c>
      <c r="B80" s="61" t="s">
        <v>27</v>
      </c>
      <c r="C80" s="36">
        <f>'[28]Д 4_Т на П'!G13</f>
        <v>862.81692300000009</v>
      </c>
      <c r="D80" s="36">
        <f t="shared" si="18"/>
        <v>9.0585740666827252</v>
      </c>
      <c r="E80" s="36">
        <f t="shared" si="19"/>
        <v>9.0585740666827252</v>
      </c>
      <c r="F80" s="36">
        <f t="shared" si="20"/>
        <v>9.0585740666827252</v>
      </c>
      <c r="G80" s="36">
        <f t="shared" si="21"/>
        <v>9.0585740666827252</v>
      </c>
      <c r="H80" s="29">
        <f t="shared" si="22"/>
        <v>0</v>
      </c>
      <c r="I80" s="39">
        <f>SUM(J80:M80)</f>
        <v>143.34426241805383</v>
      </c>
      <c r="J80" s="40">
        <f t="shared" ref="J80:M104" si="25">J$76*D80</f>
        <v>119.44831245766035</v>
      </c>
      <c r="K80" s="40">
        <f t="shared" si="23"/>
        <v>0</v>
      </c>
      <c r="L80" s="40">
        <f t="shared" si="23"/>
        <v>17.586829650582473</v>
      </c>
      <c r="M80" s="40">
        <f t="shared" si="23"/>
        <v>6.309120309810984</v>
      </c>
      <c r="N80" s="39">
        <f>SUM(O80:R80)</f>
        <v>719.47266058194634</v>
      </c>
      <c r="O80" s="40">
        <f t="shared" ref="O80:R104" si="26">O$76*D80</f>
        <v>597.62472552073768</v>
      </c>
      <c r="P80" s="40">
        <f t="shared" si="24"/>
        <v>0.11615592603053607</v>
      </c>
      <c r="Q80" s="40">
        <f t="shared" si="24"/>
        <v>91.867199726496466</v>
      </c>
      <c r="R80" s="40">
        <f t="shared" si="24"/>
        <v>29.86457940868171</v>
      </c>
      <c r="U80" s="5">
        <f t="shared" si="16"/>
        <v>9.0585740666827252</v>
      </c>
      <c r="V80" s="29">
        <f t="shared" si="14"/>
        <v>0</v>
      </c>
      <c r="W80" s="31">
        <f t="shared" si="15"/>
        <v>0</v>
      </c>
    </row>
    <row r="81" spans="1:34" x14ac:dyDescent="0.25">
      <c r="A81" s="34" t="s">
        <v>28</v>
      </c>
      <c r="B81" s="61" t="s">
        <v>29</v>
      </c>
      <c r="C81" s="36">
        <f>'[28]Д 4_Т на П'!G14</f>
        <v>986.81333224380592</v>
      </c>
      <c r="D81" s="36">
        <f t="shared" si="18"/>
        <v>10.360392131669517</v>
      </c>
      <c r="E81" s="36">
        <f t="shared" si="19"/>
        <v>10.360392131669517</v>
      </c>
      <c r="F81" s="36">
        <f t="shared" si="20"/>
        <v>10.360392131669517</v>
      </c>
      <c r="G81" s="36">
        <f t="shared" si="21"/>
        <v>10.360392131669517</v>
      </c>
      <c r="H81" s="29">
        <f t="shared" si="22"/>
        <v>0</v>
      </c>
      <c r="I81" s="39">
        <f t="shared" ref="I81:I104" si="27">SUM(J81:M81)</f>
        <v>163.94443071765087</v>
      </c>
      <c r="J81" s="40">
        <f t="shared" si="25"/>
        <v>136.61436639119225</v>
      </c>
      <c r="K81" s="40">
        <f t="shared" si="23"/>
        <v>0</v>
      </c>
      <c r="L81" s="40">
        <f t="shared" si="23"/>
        <v>20.11425310337296</v>
      </c>
      <c r="M81" s="40">
        <f t="shared" si="23"/>
        <v>7.2158112230856766</v>
      </c>
      <c r="N81" s="39">
        <f t="shared" ref="N81:N104" si="28">SUM(O81:R81)</f>
        <v>822.86890152615513</v>
      </c>
      <c r="O81" s="40">
        <f t="shared" si="26"/>
        <v>683.51006001583607</v>
      </c>
      <c r="P81" s="40">
        <f t="shared" si="24"/>
        <v>0.13284882733582906</v>
      </c>
      <c r="Q81" s="40">
        <f t="shared" si="24"/>
        <v>105.06954032705178</v>
      </c>
      <c r="R81" s="40">
        <f t="shared" si="24"/>
        <v>34.156452355931535</v>
      </c>
      <c r="U81" s="5">
        <f t="shared" si="16"/>
        <v>10.360392131669517</v>
      </c>
      <c r="V81" s="29">
        <f t="shared" si="14"/>
        <v>0</v>
      </c>
      <c r="W81" s="31">
        <f t="shared" si="15"/>
        <v>0</v>
      </c>
    </row>
    <row r="82" spans="1:34" x14ac:dyDescent="0.25">
      <c r="A82" s="34" t="s">
        <v>30</v>
      </c>
      <c r="B82" s="61" t="s">
        <v>86</v>
      </c>
      <c r="C82" s="36">
        <f>'[28]Д 4_Т на П'!G15</f>
        <v>189.81972306000003</v>
      </c>
      <c r="D82" s="36">
        <f t="shared" si="18"/>
        <v>1.9928862946701997</v>
      </c>
      <c r="E82" s="36">
        <f t="shared" si="19"/>
        <v>1.9928862946701997</v>
      </c>
      <c r="F82" s="36">
        <f t="shared" si="20"/>
        <v>1.9928862946701997</v>
      </c>
      <c r="G82" s="36">
        <f t="shared" si="21"/>
        <v>1.9928862946701997</v>
      </c>
      <c r="H82" s="29">
        <f t="shared" si="22"/>
        <v>0</v>
      </c>
      <c r="I82" s="39">
        <f t="shared" si="27"/>
        <v>31.535737731971839</v>
      </c>
      <c r="J82" s="40">
        <f t="shared" si="25"/>
        <v>26.278628740685278</v>
      </c>
      <c r="K82" s="40">
        <f t="shared" si="23"/>
        <v>0</v>
      </c>
      <c r="L82" s="40">
        <f t="shared" si="23"/>
        <v>3.8691025231281446</v>
      </c>
      <c r="M82" s="40">
        <f t="shared" si="23"/>
        <v>1.3880064681584168</v>
      </c>
      <c r="N82" s="39">
        <f t="shared" si="28"/>
        <v>158.28398532802822</v>
      </c>
      <c r="O82" s="40">
        <f t="shared" si="26"/>
        <v>131.47743961456231</v>
      </c>
      <c r="P82" s="40">
        <f t="shared" si="24"/>
        <v>2.5554303726717936E-2</v>
      </c>
      <c r="Q82" s="40">
        <f t="shared" si="24"/>
        <v>20.210783939829223</v>
      </c>
      <c r="R82" s="40">
        <f t="shared" si="24"/>
        <v>6.5702074699099775</v>
      </c>
      <c r="U82" s="5">
        <f t="shared" si="16"/>
        <v>1.9928862946701997</v>
      </c>
      <c r="V82" s="29">
        <f t="shared" si="14"/>
        <v>0</v>
      </c>
      <c r="W82" s="31">
        <f t="shared" si="15"/>
        <v>0</v>
      </c>
    </row>
    <row r="83" spans="1:34" x14ac:dyDescent="0.25">
      <c r="A83" s="34" t="s">
        <v>32</v>
      </c>
      <c r="B83" s="61" t="s">
        <v>33</v>
      </c>
      <c r="C83" s="36">
        <f>'[28]Д 4_Т на П'!G16</f>
        <v>770.17516000000012</v>
      </c>
      <c r="D83" s="36">
        <f t="shared" si="18"/>
        <v>8.0859433156704785</v>
      </c>
      <c r="E83" s="36">
        <f t="shared" si="19"/>
        <v>8.0859433156704785</v>
      </c>
      <c r="F83" s="36">
        <f t="shared" si="20"/>
        <v>8.0859433156704785</v>
      </c>
      <c r="G83" s="36">
        <f t="shared" si="21"/>
        <v>8.0859433156704785</v>
      </c>
      <c r="H83" s="29">
        <f t="shared" si="22"/>
        <v>0</v>
      </c>
      <c r="I83" s="39">
        <f t="shared" si="27"/>
        <v>127.95320455589464</v>
      </c>
      <c r="J83" s="40">
        <f t="shared" si="25"/>
        <v>106.62299348387789</v>
      </c>
      <c r="K83" s="40">
        <f t="shared" si="23"/>
        <v>0</v>
      </c>
      <c r="L83" s="40">
        <f t="shared" si="23"/>
        <v>15.698509126286694</v>
      </c>
      <c r="M83" s="40">
        <f t="shared" si="23"/>
        <v>5.6317019457300628</v>
      </c>
      <c r="N83" s="39">
        <f t="shared" si="28"/>
        <v>642.22195544410579</v>
      </c>
      <c r="O83" s="40">
        <f t="shared" si="26"/>
        <v>533.45698992263544</v>
      </c>
      <c r="P83" s="40">
        <f t="shared" si="24"/>
        <v>0.10368411482294987</v>
      </c>
      <c r="Q83" s="40">
        <f t="shared" si="24"/>
        <v>82.003300308594419</v>
      </c>
      <c r="R83" s="40">
        <f t="shared" si="24"/>
        <v>26.657981098052879</v>
      </c>
      <c r="U83" s="5">
        <f t="shared" si="16"/>
        <v>8.0859433156704785</v>
      </c>
      <c r="V83" s="29">
        <f t="shared" si="14"/>
        <v>0</v>
      </c>
      <c r="W83" s="31">
        <f t="shared" si="15"/>
        <v>0</v>
      </c>
    </row>
    <row r="84" spans="1:34" x14ac:dyDescent="0.25">
      <c r="A84" s="34" t="s">
        <v>34</v>
      </c>
      <c r="B84" s="61" t="s">
        <v>35</v>
      </c>
      <c r="C84" s="36">
        <f>'[28]Д 4_Т на П'!G17</f>
        <v>26.818449183805797</v>
      </c>
      <c r="D84" s="36">
        <f t="shared" si="18"/>
        <v>0.28156252132884008</v>
      </c>
      <c r="E84" s="36">
        <f t="shared" si="19"/>
        <v>0.28156252132884008</v>
      </c>
      <c r="F84" s="36">
        <f t="shared" si="20"/>
        <v>0.28156252132884008</v>
      </c>
      <c r="G84" s="36">
        <f t="shared" si="21"/>
        <v>0.28156252132884008</v>
      </c>
      <c r="H84" s="29">
        <f t="shared" si="22"/>
        <v>0</v>
      </c>
      <c r="I84" s="39">
        <f t="shared" si="27"/>
        <v>4.4554884297844248</v>
      </c>
      <c r="J84" s="40">
        <f t="shared" si="25"/>
        <v>3.7127441666291014</v>
      </c>
      <c r="K84" s="40">
        <f t="shared" si="23"/>
        <v>0</v>
      </c>
      <c r="L84" s="40">
        <f t="shared" si="23"/>
        <v>0.54664145395812447</v>
      </c>
      <c r="M84" s="40">
        <f t="shared" si="23"/>
        <v>0.19610280919719855</v>
      </c>
      <c r="N84" s="39">
        <f t="shared" si="28"/>
        <v>22.36296075402138</v>
      </c>
      <c r="O84" s="40">
        <f t="shared" si="26"/>
        <v>18.575630478638388</v>
      </c>
      <c r="P84" s="40">
        <f t="shared" si="24"/>
        <v>3.6104087861612748E-3</v>
      </c>
      <c r="Q84" s="40">
        <f t="shared" si="24"/>
        <v>2.855456078628146</v>
      </c>
      <c r="R84" s="40">
        <f t="shared" si="24"/>
        <v>0.92826378796868281</v>
      </c>
      <c r="U84" s="5">
        <f t="shared" si="16"/>
        <v>0.28156252132884008</v>
      </c>
      <c r="V84" s="29">
        <f t="shared" si="14"/>
        <v>0</v>
      </c>
      <c r="W84" s="31">
        <f t="shared" si="15"/>
        <v>0</v>
      </c>
    </row>
    <row r="85" spans="1:34" s="33" customFormat="1" x14ac:dyDescent="0.25">
      <c r="A85" s="42" t="s">
        <v>36</v>
      </c>
      <c r="B85" s="58" t="s">
        <v>37</v>
      </c>
      <c r="C85" s="27">
        <f>C86+C87+C88+C89</f>
        <v>135.41863502353587</v>
      </c>
      <c r="D85" s="59">
        <f>D86+D87+D88+D89</f>
        <v>1.4217381493916004</v>
      </c>
      <c r="E85" s="59">
        <f>E86+E87+E88+E89</f>
        <v>1.4217381493916004</v>
      </c>
      <c r="F85" s="59">
        <f>F86+F87+F88+F89</f>
        <v>1.4217381493916004</v>
      </c>
      <c r="G85" s="59">
        <f>G86+G87+G88+G89</f>
        <v>1.4217381493916004</v>
      </c>
      <c r="H85" s="29">
        <f t="shared" si="22"/>
        <v>0</v>
      </c>
      <c r="I85" s="39">
        <f t="shared" si="27"/>
        <v>22.497802068618416</v>
      </c>
      <c r="J85" s="40">
        <f t="shared" si="25"/>
        <v>18.747346044905029</v>
      </c>
      <c r="K85" s="40">
        <f t="shared" si="23"/>
        <v>0</v>
      </c>
      <c r="L85" s="40">
        <f t="shared" si="23"/>
        <v>2.7602431085757999</v>
      </c>
      <c r="M85" s="40">
        <f t="shared" si="23"/>
        <v>0.99021291513758503</v>
      </c>
      <c r="N85" s="39">
        <f t="shared" si="28"/>
        <v>112.92083295491749</v>
      </c>
      <c r="O85" s="40">
        <f t="shared" si="26"/>
        <v>93.796867480233203</v>
      </c>
      <c r="P85" s="40">
        <f t="shared" si="24"/>
        <v>1.823060783075298E-2</v>
      </c>
      <c r="Q85" s="40">
        <f t="shared" si="24"/>
        <v>14.418505778886651</v>
      </c>
      <c r="R85" s="40">
        <f t="shared" si="24"/>
        <v>4.6872290879668723</v>
      </c>
      <c r="U85" s="5">
        <f t="shared" si="16"/>
        <v>1.4217381493916004</v>
      </c>
      <c r="V85" s="29">
        <f t="shared" si="14"/>
        <v>0</v>
      </c>
      <c r="W85" s="31">
        <f t="shared" si="15"/>
        <v>0</v>
      </c>
      <c r="Y85" s="182"/>
      <c r="Z85" s="182"/>
      <c r="AA85" s="182"/>
      <c r="AB85" s="182"/>
      <c r="AC85" s="182"/>
      <c r="AD85" s="182"/>
      <c r="AE85" s="182"/>
      <c r="AF85" s="182"/>
      <c r="AG85" s="182"/>
      <c r="AH85" s="182"/>
    </row>
    <row r="86" spans="1:34" x14ac:dyDescent="0.25">
      <c r="A86" s="44" t="s">
        <v>38</v>
      </c>
      <c r="B86" s="61" t="s">
        <v>39</v>
      </c>
      <c r="C86" s="36">
        <f>'[28]Д 4_Т на П'!G19</f>
        <v>55.128445711204243</v>
      </c>
      <c r="D86" s="36">
        <f>C86/$C$105</f>
        <v>0.57878455480414959</v>
      </c>
      <c r="E86" s="36">
        <f>C86/$C$105</f>
        <v>0.57878455480414959</v>
      </c>
      <c r="F86" s="36">
        <f>C86/$C$105</f>
        <v>0.57878455480414959</v>
      </c>
      <c r="G86" s="36">
        <f>C86/$C$105</f>
        <v>0.57878455480414959</v>
      </c>
      <c r="H86" s="29">
        <f t="shared" si="22"/>
        <v>0</v>
      </c>
      <c r="I86" s="39">
        <f t="shared" si="27"/>
        <v>9.1587753764146953</v>
      </c>
      <c r="J86" s="40">
        <f t="shared" si="25"/>
        <v>7.6319780396994945</v>
      </c>
      <c r="K86" s="40">
        <f t="shared" si="23"/>
        <v>0</v>
      </c>
      <c r="L86" s="40">
        <f t="shared" si="23"/>
        <v>1.1236851732732331</v>
      </c>
      <c r="M86" s="40">
        <f t="shared" si="23"/>
        <v>0.40311216344196682</v>
      </c>
      <c r="N86" s="39">
        <f t="shared" si="28"/>
        <v>45.969670334789555</v>
      </c>
      <c r="O86" s="40">
        <f t="shared" si="26"/>
        <v>38.184371861866367</v>
      </c>
      <c r="P86" s="40">
        <f t="shared" si="24"/>
        <v>7.4216157466455521E-3</v>
      </c>
      <c r="Q86" s="40">
        <f t="shared" si="24"/>
        <v>5.8697225306538376</v>
      </c>
      <c r="R86" s="40">
        <f t="shared" si="24"/>
        <v>1.908154326522705</v>
      </c>
      <c r="U86" s="5">
        <f t="shared" si="16"/>
        <v>0.57878455480414959</v>
      </c>
      <c r="V86" s="29">
        <f t="shared" si="14"/>
        <v>0</v>
      </c>
      <c r="W86" s="31">
        <f t="shared" si="15"/>
        <v>0</v>
      </c>
    </row>
    <row r="87" spans="1:34" x14ac:dyDescent="0.25">
      <c r="A87" s="44" t="s">
        <v>40</v>
      </c>
      <c r="B87" s="61" t="s">
        <v>41</v>
      </c>
      <c r="C87" s="36">
        <f>'[28]Д 4_Т на П'!G20</f>
        <v>11.731204344316684</v>
      </c>
      <c r="D87" s="36">
        <f>C87/$C$105</f>
        <v>0.12316399993047289</v>
      </c>
      <c r="E87" s="36">
        <f>C87/$C$105</f>
        <v>0.12316399993047289</v>
      </c>
      <c r="F87" s="36">
        <f>C87/$C$105</f>
        <v>0.12316399993047289</v>
      </c>
      <c r="G87" s="36">
        <f>C87/$C$105</f>
        <v>0.12316399993047289</v>
      </c>
      <c r="H87" s="29">
        <f t="shared" si="22"/>
        <v>0</v>
      </c>
      <c r="I87" s="39">
        <f t="shared" si="27"/>
        <v>1.9489659847707268</v>
      </c>
      <c r="J87" s="40">
        <f t="shared" si="25"/>
        <v>1.6240670815222311</v>
      </c>
      <c r="K87" s="40">
        <f t="shared" si="23"/>
        <v>0</v>
      </c>
      <c r="L87" s="40">
        <f t="shared" si="23"/>
        <v>0.23911757743730599</v>
      </c>
      <c r="M87" s="40">
        <f t="shared" si="23"/>
        <v>8.5781325811189774E-2</v>
      </c>
      <c r="N87" s="39">
        <f t="shared" si="28"/>
        <v>9.7822383595459605</v>
      </c>
      <c r="O87" s="40">
        <f t="shared" si="26"/>
        <v>8.1255450483322793</v>
      </c>
      <c r="P87" s="40">
        <f t="shared" si="24"/>
        <v>1.579302477435937E-3</v>
      </c>
      <c r="Q87" s="40">
        <f t="shared" si="24"/>
        <v>1.2490632297573558</v>
      </c>
      <c r="R87" s="40">
        <f t="shared" si="24"/>
        <v>0.40605077897888825</v>
      </c>
      <c r="U87" s="5">
        <f t="shared" si="16"/>
        <v>0.12316399993047289</v>
      </c>
      <c r="V87" s="29">
        <f t="shared" si="14"/>
        <v>0</v>
      </c>
      <c r="W87" s="31">
        <f t="shared" si="15"/>
        <v>0</v>
      </c>
    </row>
    <row r="88" spans="1:34" x14ac:dyDescent="0.25">
      <c r="A88" s="44" t="s">
        <v>42</v>
      </c>
      <c r="B88" s="61" t="s">
        <v>33</v>
      </c>
      <c r="C88" s="36">
        <f>[28]ЗВВ_2ст!K37+[28]ЗВВ_2ст!K38</f>
        <v>0</v>
      </c>
      <c r="D88" s="36">
        <f>C88/$C$105</f>
        <v>0</v>
      </c>
      <c r="E88" s="36">
        <f>C88/$C$105</f>
        <v>0</v>
      </c>
      <c r="F88" s="36">
        <f>C88/$C$105</f>
        <v>0</v>
      </c>
      <c r="G88" s="36">
        <f>C88/$C$105</f>
        <v>0</v>
      </c>
      <c r="H88" s="29">
        <f t="shared" si="22"/>
        <v>0</v>
      </c>
      <c r="I88" s="39">
        <f t="shared" si="27"/>
        <v>0</v>
      </c>
      <c r="J88" s="40">
        <f t="shared" si="25"/>
        <v>0</v>
      </c>
      <c r="K88" s="40">
        <f t="shared" si="23"/>
        <v>0</v>
      </c>
      <c r="L88" s="40">
        <f t="shared" si="23"/>
        <v>0</v>
      </c>
      <c r="M88" s="40">
        <f t="shared" si="23"/>
        <v>0</v>
      </c>
      <c r="N88" s="39">
        <f t="shared" si="28"/>
        <v>0</v>
      </c>
      <c r="O88" s="40">
        <f t="shared" si="26"/>
        <v>0</v>
      </c>
      <c r="P88" s="40">
        <f t="shared" si="24"/>
        <v>0</v>
      </c>
      <c r="Q88" s="40">
        <f t="shared" si="24"/>
        <v>0</v>
      </c>
      <c r="R88" s="40">
        <f t="shared" si="24"/>
        <v>0</v>
      </c>
      <c r="U88" s="5">
        <f t="shared" si="16"/>
        <v>0</v>
      </c>
      <c r="V88" s="29">
        <f t="shared" si="14"/>
        <v>0</v>
      </c>
      <c r="W88" s="31">
        <f t="shared" si="15"/>
        <v>0</v>
      </c>
    </row>
    <row r="89" spans="1:34" x14ac:dyDescent="0.25">
      <c r="A89" s="44" t="s">
        <v>43</v>
      </c>
      <c r="B89" s="61" t="s">
        <v>44</v>
      </c>
      <c r="C89" s="36">
        <f>'[28]Д 4_Т на П'!G21-'[28]D1_2024-2025'!C88</f>
        <v>68.55898496801494</v>
      </c>
      <c r="D89" s="36">
        <f>C89/$C$105</f>
        <v>0.71978959465697789</v>
      </c>
      <c r="E89" s="36">
        <f>C89/$C$105</f>
        <v>0.71978959465697789</v>
      </c>
      <c r="F89" s="36">
        <f>C89/$C$105</f>
        <v>0.71978959465697789</v>
      </c>
      <c r="G89" s="36">
        <f>C89/$C$105</f>
        <v>0.71978959465697789</v>
      </c>
      <c r="H89" s="29">
        <f t="shared" si="22"/>
        <v>0</v>
      </c>
      <c r="I89" s="39">
        <f t="shared" si="27"/>
        <v>11.390060707432994</v>
      </c>
      <c r="J89" s="40">
        <f t="shared" si="25"/>
        <v>9.4913009236833048</v>
      </c>
      <c r="K89" s="40">
        <f t="shared" si="23"/>
        <v>0</v>
      </c>
      <c r="L89" s="40">
        <f t="shared" si="23"/>
        <v>1.3974403578652608</v>
      </c>
      <c r="M89" s="40">
        <f t="shared" si="23"/>
        <v>0.50131942588442835</v>
      </c>
      <c r="N89" s="39">
        <f t="shared" si="28"/>
        <v>57.168924260581953</v>
      </c>
      <c r="O89" s="40">
        <f t="shared" si="26"/>
        <v>47.486950570034551</v>
      </c>
      <c r="P89" s="40">
        <f t="shared" si="24"/>
        <v>9.2296896066714918E-3</v>
      </c>
      <c r="Q89" s="40">
        <f t="shared" si="24"/>
        <v>7.2997200184754574</v>
      </c>
      <c r="R89" s="40">
        <f t="shared" si="24"/>
        <v>2.3730239824652788</v>
      </c>
      <c r="U89" s="5">
        <f t="shared" si="16"/>
        <v>0.71978959465697789</v>
      </c>
      <c r="V89" s="29">
        <f t="shared" si="14"/>
        <v>0</v>
      </c>
      <c r="W89" s="31">
        <f t="shared" si="15"/>
        <v>0</v>
      </c>
    </row>
    <row r="90" spans="1:34" s="33" customFormat="1" x14ac:dyDescent="0.25">
      <c r="A90" s="25" t="s">
        <v>45</v>
      </c>
      <c r="B90" s="58" t="s">
        <v>46</v>
      </c>
      <c r="C90" s="27">
        <f>C91+C92+C93+C94</f>
        <v>100.01938606700617</v>
      </c>
      <c r="D90" s="59">
        <f>D91+D92+D93+D94</f>
        <v>1.0500872115973896</v>
      </c>
      <c r="E90" s="59">
        <f>E91+E92+E93+E94</f>
        <v>1.0500872115973896</v>
      </c>
      <c r="F90" s="59">
        <f>F91+F92+F93+F94</f>
        <v>1.0500872115973896</v>
      </c>
      <c r="G90" s="59">
        <f>G91+G92+G93+G94</f>
        <v>1.0500872115973896</v>
      </c>
      <c r="H90" s="29">
        <f t="shared" si="22"/>
        <v>0</v>
      </c>
      <c r="I90" s="39">
        <f t="shared" si="27"/>
        <v>16.616740748931239</v>
      </c>
      <c r="J90" s="40">
        <f t="shared" si="25"/>
        <v>13.846676577940872</v>
      </c>
      <c r="K90" s="40">
        <f t="shared" si="23"/>
        <v>0</v>
      </c>
      <c r="L90" s="40">
        <f t="shared" si="23"/>
        <v>2.0386988915333082</v>
      </c>
      <c r="M90" s="40">
        <f t="shared" si="23"/>
        <v>0.73136527945705865</v>
      </c>
      <c r="N90" s="39">
        <f t="shared" si="28"/>
        <v>83.40264531807496</v>
      </c>
      <c r="O90" s="40">
        <f t="shared" si="26"/>
        <v>69.277799903615545</v>
      </c>
      <c r="P90" s="40">
        <f t="shared" si="24"/>
        <v>1.3465016853429055E-2</v>
      </c>
      <c r="Q90" s="40">
        <f t="shared" si="24"/>
        <v>10.649421298310829</v>
      </c>
      <c r="R90" s="40">
        <f t="shared" si="24"/>
        <v>3.4619590992951572</v>
      </c>
      <c r="U90" s="5">
        <f t="shared" si="16"/>
        <v>1.0500872115973896</v>
      </c>
      <c r="V90" s="29">
        <f t="shared" si="14"/>
        <v>0</v>
      </c>
      <c r="W90" s="31">
        <f t="shared" si="15"/>
        <v>0</v>
      </c>
      <c r="Y90" s="182"/>
      <c r="Z90" s="182"/>
      <c r="AA90" s="182"/>
      <c r="AB90" s="182"/>
      <c r="AC90" s="182"/>
      <c r="AD90" s="182"/>
      <c r="AE90" s="182"/>
      <c r="AF90" s="182"/>
      <c r="AG90" s="182"/>
      <c r="AH90" s="182"/>
    </row>
    <row r="91" spans="1:34" x14ac:dyDescent="0.25">
      <c r="A91" s="44" t="s">
        <v>47</v>
      </c>
      <c r="B91" s="61" t="s">
        <v>48</v>
      </c>
      <c r="C91" s="36">
        <f>'[28]Д 4_Т на П'!G23</f>
        <v>75.152827993853577</v>
      </c>
      <c r="D91" s="36">
        <f>C91/$C$105</f>
        <v>0.78901727649932707</v>
      </c>
      <c r="E91" s="36">
        <f>C91/$C$105</f>
        <v>0.78901727649932707</v>
      </c>
      <c r="F91" s="36">
        <f>C91/$C$105</f>
        <v>0.78901727649932707</v>
      </c>
      <c r="G91" s="36">
        <f>C91/$C$105</f>
        <v>0.78901727649932707</v>
      </c>
      <c r="H91" s="29">
        <f t="shared" si="22"/>
        <v>0</v>
      </c>
      <c r="I91" s="39">
        <f t="shared" si="27"/>
        <v>12.485530139989857</v>
      </c>
      <c r="J91" s="40">
        <f t="shared" si="25"/>
        <v>10.404152075592316</v>
      </c>
      <c r="K91" s="40">
        <f t="shared" si="23"/>
        <v>0</v>
      </c>
      <c r="L91" s="40">
        <f t="shared" si="23"/>
        <v>1.5318429071742126</v>
      </c>
      <c r="M91" s="40">
        <f t="shared" si="23"/>
        <v>0.54953515722332802</v>
      </c>
      <c r="N91" s="39">
        <f t="shared" si="28"/>
        <v>62.667297853863737</v>
      </c>
      <c r="O91" s="40">
        <f t="shared" si="26"/>
        <v>52.054134550086886</v>
      </c>
      <c r="P91" s="40">
        <f t="shared" si="24"/>
        <v>1.0117379593213724E-2</v>
      </c>
      <c r="Q91" s="40">
        <f t="shared" si="24"/>
        <v>8.0017900382818308</v>
      </c>
      <c r="R91" s="40">
        <f t="shared" si="24"/>
        <v>2.6012558859018093</v>
      </c>
      <c r="U91" s="5">
        <f t="shared" si="16"/>
        <v>0.78901727649932707</v>
      </c>
      <c r="V91" s="29">
        <f t="shared" si="14"/>
        <v>0</v>
      </c>
      <c r="W91" s="31">
        <f t="shared" si="15"/>
        <v>0</v>
      </c>
    </row>
    <row r="92" spans="1:34" x14ac:dyDescent="0.25">
      <c r="A92" s="44" t="s">
        <v>49</v>
      </c>
      <c r="B92" s="61" t="s">
        <v>31</v>
      </c>
      <c r="C92" s="36">
        <f>'[28]Д 4_Т на П'!G24</f>
        <v>16.533622158647788</v>
      </c>
      <c r="D92" s="36">
        <f>C92/$C$105</f>
        <v>0.17358380082985195</v>
      </c>
      <c r="E92" s="36">
        <f>C92/$C$105</f>
        <v>0.17358380082985195</v>
      </c>
      <c r="F92" s="36">
        <f>C92/$C$105</f>
        <v>0.17358380082985195</v>
      </c>
      <c r="G92" s="36">
        <f>C92/$C$105</f>
        <v>0.17358380082985195</v>
      </c>
      <c r="H92" s="29">
        <f t="shared" si="22"/>
        <v>0</v>
      </c>
      <c r="I92" s="39">
        <f t="shared" si="27"/>
        <v>2.7468166307977682</v>
      </c>
      <c r="J92" s="40">
        <f t="shared" si="25"/>
        <v>2.2889134566303095</v>
      </c>
      <c r="K92" s="40">
        <f t="shared" si="23"/>
        <v>0</v>
      </c>
      <c r="L92" s="40">
        <f t="shared" si="23"/>
        <v>0.33700543957832674</v>
      </c>
      <c r="M92" s="40">
        <f t="shared" si="23"/>
        <v>0.12089773458913217</v>
      </c>
      <c r="N92" s="39">
        <f t="shared" si="28"/>
        <v>13.786805527850024</v>
      </c>
      <c r="O92" s="40">
        <f t="shared" si="26"/>
        <v>11.451909601019116</v>
      </c>
      <c r="P92" s="40">
        <f t="shared" si="24"/>
        <v>2.2258235105070191E-3</v>
      </c>
      <c r="Q92" s="40">
        <f t="shared" si="24"/>
        <v>1.7603938084220028</v>
      </c>
      <c r="R92" s="40">
        <f t="shared" si="24"/>
        <v>0.57227629489839804</v>
      </c>
      <c r="U92" s="5">
        <f t="shared" si="16"/>
        <v>0.17358380082985195</v>
      </c>
      <c r="V92" s="29">
        <f t="shared" si="14"/>
        <v>0</v>
      </c>
      <c r="W92" s="31">
        <f t="shared" si="15"/>
        <v>0</v>
      </c>
    </row>
    <row r="93" spans="1:34" x14ac:dyDescent="0.25">
      <c r="A93" s="44" t="s">
        <v>50</v>
      </c>
      <c r="B93" s="61" t="s">
        <v>33</v>
      </c>
      <c r="C93" s="36">
        <f>[28]Адміністративні_2ст!K36+[28]Адміністративні_2ст!K37</f>
        <v>0</v>
      </c>
      <c r="D93" s="36">
        <f>C93/$C$105</f>
        <v>0</v>
      </c>
      <c r="E93" s="36">
        <f>C93/$C$105</f>
        <v>0</v>
      </c>
      <c r="F93" s="36">
        <f>C93/$C$105</f>
        <v>0</v>
      </c>
      <c r="G93" s="36">
        <f>C93/$C$105</f>
        <v>0</v>
      </c>
      <c r="H93" s="29">
        <f t="shared" si="22"/>
        <v>0</v>
      </c>
      <c r="I93" s="39">
        <f t="shared" si="27"/>
        <v>0</v>
      </c>
      <c r="J93" s="40">
        <f t="shared" si="25"/>
        <v>0</v>
      </c>
      <c r="K93" s="40">
        <f t="shared" si="23"/>
        <v>0</v>
      </c>
      <c r="L93" s="40">
        <f t="shared" si="23"/>
        <v>0</v>
      </c>
      <c r="M93" s="40">
        <f t="shared" si="23"/>
        <v>0</v>
      </c>
      <c r="N93" s="39">
        <f t="shared" si="28"/>
        <v>0</v>
      </c>
      <c r="O93" s="40">
        <f t="shared" si="26"/>
        <v>0</v>
      </c>
      <c r="P93" s="40">
        <f t="shared" si="24"/>
        <v>0</v>
      </c>
      <c r="Q93" s="40">
        <f t="shared" si="24"/>
        <v>0</v>
      </c>
      <c r="R93" s="40">
        <f t="shared" si="24"/>
        <v>0</v>
      </c>
      <c r="U93" s="5">
        <f t="shared" si="16"/>
        <v>0</v>
      </c>
      <c r="V93" s="29">
        <f t="shared" si="14"/>
        <v>0</v>
      </c>
      <c r="W93" s="31">
        <f t="shared" si="15"/>
        <v>0</v>
      </c>
    </row>
    <row r="94" spans="1:34" x14ac:dyDescent="0.25">
      <c r="A94" s="44" t="s">
        <v>51</v>
      </c>
      <c r="B94" s="61" t="s">
        <v>52</v>
      </c>
      <c r="C94" s="36">
        <f>'[28]Д 4_Т на П'!G25-'[28]D1_2024-2025'!C93</f>
        <v>8.3329359145048016</v>
      </c>
      <c r="D94" s="36">
        <f>C94/$C$105</f>
        <v>8.7486134268210558E-2</v>
      </c>
      <c r="E94" s="36">
        <f>C94/$C$105</f>
        <v>8.7486134268210558E-2</v>
      </c>
      <c r="F94" s="36">
        <f>C94/$C$105</f>
        <v>8.7486134268210558E-2</v>
      </c>
      <c r="G94" s="36">
        <f>C94/$C$105</f>
        <v>8.7486134268210558E-2</v>
      </c>
      <c r="H94" s="29">
        <f t="shared" si="22"/>
        <v>0</v>
      </c>
      <c r="I94" s="39">
        <f t="shared" si="27"/>
        <v>1.384393978143613</v>
      </c>
      <c r="J94" s="40">
        <f t="shared" si="25"/>
        <v>1.1536110457182458</v>
      </c>
      <c r="K94" s="40">
        <f t="shared" si="23"/>
        <v>0</v>
      </c>
      <c r="L94" s="40">
        <f t="shared" si="23"/>
        <v>0.16985054478076878</v>
      </c>
      <c r="M94" s="40">
        <f t="shared" si="23"/>
        <v>6.09323876445984E-2</v>
      </c>
      <c r="N94" s="39">
        <f t="shared" si="28"/>
        <v>6.94854193636119</v>
      </c>
      <c r="O94" s="40">
        <f t="shared" si="26"/>
        <v>5.771755752509538</v>
      </c>
      <c r="P94" s="40">
        <f t="shared" si="24"/>
        <v>1.121813749708311E-3</v>
      </c>
      <c r="Q94" s="40">
        <f t="shared" si="24"/>
        <v>0.88723745160699408</v>
      </c>
      <c r="R94" s="40">
        <f t="shared" si="24"/>
        <v>0.28842691849494984</v>
      </c>
      <c r="U94" s="5">
        <f t="shared" si="16"/>
        <v>8.7486134268210558E-2</v>
      </c>
      <c r="V94" s="29">
        <f t="shared" si="14"/>
        <v>0</v>
      </c>
      <c r="W94" s="31">
        <f t="shared" si="15"/>
        <v>0</v>
      </c>
    </row>
    <row r="95" spans="1:34" s="33" customFormat="1" x14ac:dyDescent="0.25">
      <c r="A95" s="25" t="s">
        <v>53</v>
      </c>
      <c r="B95" s="58" t="s">
        <v>54</v>
      </c>
      <c r="C95" s="27">
        <v>0</v>
      </c>
      <c r="D95" s="27">
        <v>0</v>
      </c>
      <c r="E95" s="27">
        <v>0</v>
      </c>
      <c r="F95" s="27">
        <v>0</v>
      </c>
      <c r="G95" s="27">
        <v>0</v>
      </c>
      <c r="H95" s="29">
        <f t="shared" si="22"/>
        <v>0</v>
      </c>
      <c r="I95" s="39">
        <f t="shared" si="27"/>
        <v>0</v>
      </c>
      <c r="J95" s="40">
        <f t="shared" si="25"/>
        <v>0</v>
      </c>
      <c r="K95" s="40">
        <f t="shared" si="25"/>
        <v>0</v>
      </c>
      <c r="L95" s="40">
        <f t="shared" si="25"/>
        <v>0</v>
      </c>
      <c r="M95" s="40">
        <f t="shared" si="25"/>
        <v>0</v>
      </c>
      <c r="N95" s="39">
        <f t="shared" si="28"/>
        <v>0</v>
      </c>
      <c r="O95" s="40">
        <f t="shared" si="26"/>
        <v>0</v>
      </c>
      <c r="P95" s="40">
        <f t="shared" si="26"/>
        <v>0</v>
      </c>
      <c r="Q95" s="40">
        <f t="shared" si="26"/>
        <v>0</v>
      </c>
      <c r="R95" s="40">
        <f t="shared" si="26"/>
        <v>0</v>
      </c>
      <c r="U95" s="5">
        <f t="shared" si="16"/>
        <v>0</v>
      </c>
      <c r="V95" s="29">
        <f t="shared" si="14"/>
        <v>0</v>
      </c>
      <c r="W95" s="31">
        <f t="shared" si="15"/>
        <v>0</v>
      </c>
      <c r="Y95" s="182"/>
      <c r="Z95" s="182"/>
      <c r="AA95" s="182"/>
      <c r="AB95" s="182"/>
      <c r="AC95" s="182"/>
      <c r="AD95" s="182"/>
      <c r="AE95" s="182"/>
      <c r="AF95" s="182"/>
      <c r="AG95" s="182"/>
      <c r="AH95" s="182"/>
    </row>
    <row r="96" spans="1:34" s="33" customFormat="1" x14ac:dyDescent="0.25">
      <c r="A96" s="25" t="s">
        <v>55</v>
      </c>
      <c r="B96" s="58" t="s">
        <v>56</v>
      </c>
      <c r="C96" s="27">
        <v>0</v>
      </c>
      <c r="D96" s="27">
        <v>0</v>
      </c>
      <c r="E96" s="27">
        <v>0</v>
      </c>
      <c r="F96" s="27">
        <v>0</v>
      </c>
      <c r="G96" s="27">
        <v>0</v>
      </c>
      <c r="H96" s="29">
        <f t="shared" si="22"/>
        <v>0</v>
      </c>
      <c r="I96" s="39">
        <f t="shared" si="27"/>
        <v>0</v>
      </c>
      <c r="J96" s="40">
        <f t="shared" si="25"/>
        <v>0</v>
      </c>
      <c r="K96" s="40">
        <f t="shared" si="25"/>
        <v>0</v>
      </c>
      <c r="L96" s="40">
        <f t="shared" si="25"/>
        <v>0</v>
      </c>
      <c r="M96" s="40">
        <f t="shared" si="25"/>
        <v>0</v>
      </c>
      <c r="N96" s="39">
        <f t="shared" si="28"/>
        <v>0</v>
      </c>
      <c r="O96" s="40">
        <f t="shared" si="26"/>
        <v>0</v>
      </c>
      <c r="P96" s="40">
        <f t="shared" si="26"/>
        <v>0</v>
      </c>
      <c r="Q96" s="40">
        <f t="shared" si="26"/>
        <v>0</v>
      </c>
      <c r="R96" s="40">
        <f t="shared" si="26"/>
        <v>0</v>
      </c>
      <c r="U96" s="5">
        <f t="shared" si="16"/>
        <v>0</v>
      </c>
      <c r="V96" s="29">
        <f t="shared" si="14"/>
        <v>0</v>
      </c>
      <c r="W96" s="31">
        <f t="shared" si="15"/>
        <v>0</v>
      </c>
      <c r="Y96" s="182"/>
      <c r="Z96" s="182"/>
      <c r="AA96" s="182"/>
      <c r="AB96" s="182"/>
      <c r="AC96" s="182"/>
      <c r="AD96" s="182"/>
      <c r="AE96" s="182"/>
      <c r="AF96" s="182"/>
      <c r="AG96" s="182"/>
      <c r="AH96" s="182"/>
    </row>
    <row r="97" spans="1:34" s="33" customFormat="1" x14ac:dyDescent="0.25">
      <c r="A97" s="25" t="s">
        <v>57</v>
      </c>
      <c r="B97" s="62" t="s">
        <v>58</v>
      </c>
      <c r="C97" s="27">
        <f>C90+C78</f>
        <v>2085.068276334348</v>
      </c>
      <c r="D97" s="27">
        <f>D90+D78</f>
        <v>21.890791559341235</v>
      </c>
      <c r="E97" s="27">
        <f>E90+E78</f>
        <v>21.890791559341235</v>
      </c>
      <c r="F97" s="27">
        <f>F90+F78</f>
        <v>21.890791559341235</v>
      </c>
      <c r="G97" s="27">
        <f>G90+G78</f>
        <v>21.890791559341235</v>
      </c>
      <c r="H97" s="29"/>
      <c r="I97" s="39"/>
      <c r="J97" s="40"/>
      <c r="K97" s="40"/>
      <c r="L97" s="40"/>
      <c r="M97" s="40"/>
      <c r="N97" s="39"/>
      <c r="O97" s="40"/>
      <c r="P97" s="40"/>
      <c r="Q97" s="40"/>
      <c r="R97" s="40"/>
      <c r="U97" s="5"/>
      <c r="V97" s="29"/>
      <c r="W97" s="31"/>
      <c r="Y97" s="182"/>
      <c r="Z97" s="182"/>
      <c r="AA97" s="182"/>
      <c r="AB97" s="182"/>
      <c r="AC97" s="182"/>
      <c r="AD97" s="182"/>
      <c r="AE97" s="182"/>
      <c r="AF97" s="182"/>
      <c r="AG97" s="182"/>
      <c r="AH97" s="182"/>
    </row>
    <row r="98" spans="1:34" s="33" customFormat="1" x14ac:dyDescent="0.25">
      <c r="A98" s="25" t="s">
        <v>59</v>
      </c>
      <c r="B98" s="58" t="s">
        <v>60</v>
      </c>
      <c r="C98" s="27">
        <v>0</v>
      </c>
      <c r="D98" s="27">
        <v>0</v>
      </c>
      <c r="E98" s="27">
        <v>0</v>
      </c>
      <c r="F98" s="27">
        <v>0</v>
      </c>
      <c r="G98" s="27">
        <v>0</v>
      </c>
      <c r="H98" s="29">
        <f t="shared" si="22"/>
        <v>0</v>
      </c>
      <c r="I98" s="39">
        <f t="shared" si="27"/>
        <v>0</v>
      </c>
      <c r="J98" s="40">
        <f t="shared" si="25"/>
        <v>0</v>
      </c>
      <c r="K98" s="40">
        <f t="shared" si="25"/>
        <v>0</v>
      </c>
      <c r="L98" s="40">
        <f t="shared" si="25"/>
        <v>0</v>
      </c>
      <c r="M98" s="40">
        <f t="shared" si="25"/>
        <v>0</v>
      </c>
      <c r="N98" s="39">
        <f t="shared" si="28"/>
        <v>0</v>
      </c>
      <c r="O98" s="40">
        <f t="shared" si="26"/>
        <v>0</v>
      </c>
      <c r="P98" s="40">
        <f t="shared" si="26"/>
        <v>0</v>
      </c>
      <c r="Q98" s="40">
        <f t="shared" si="26"/>
        <v>0</v>
      </c>
      <c r="R98" s="40">
        <f t="shared" si="26"/>
        <v>0</v>
      </c>
      <c r="U98" s="5">
        <f t="shared" si="16"/>
        <v>0</v>
      </c>
      <c r="V98" s="29">
        <f t="shared" si="14"/>
        <v>0</v>
      </c>
      <c r="W98" s="31">
        <f t="shared" si="15"/>
        <v>0</v>
      </c>
      <c r="Y98" s="182"/>
      <c r="Z98" s="182"/>
      <c r="AA98" s="182"/>
      <c r="AB98" s="182"/>
      <c r="AC98" s="182"/>
      <c r="AD98" s="182"/>
      <c r="AE98" s="182"/>
      <c r="AF98" s="182"/>
      <c r="AG98" s="182"/>
      <c r="AH98" s="182"/>
    </row>
    <row r="99" spans="1:34" s="33" customFormat="1" x14ac:dyDescent="0.25">
      <c r="A99" s="25" t="s">
        <v>61</v>
      </c>
      <c r="B99" s="58" t="s">
        <v>62</v>
      </c>
      <c r="C99" s="27">
        <v>0</v>
      </c>
      <c r="D99" s="27">
        <v>0</v>
      </c>
      <c r="E99" s="27">
        <v>0</v>
      </c>
      <c r="F99" s="27">
        <v>0</v>
      </c>
      <c r="G99" s="27">
        <v>0</v>
      </c>
      <c r="H99" s="29">
        <f t="shared" si="22"/>
        <v>0</v>
      </c>
      <c r="I99" s="39">
        <f t="shared" si="27"/>
        <v>0</v>
      </c>
      <c r="J99" s="40">
        <f t="shared" si="25"/>
        <v>0</v>
      </c>
      <c r="K99" s="40">
        <f t="shared" si="25"/>
        <v>0</v>
      </c>
      <c r="L99" s="40">
        <f t="shared" si="25"/>
        <v>0</v>
      </c>
      <c r="M99" s="40">
        <f t="shared" si="25"/>
        <v>0</v>
      </c>
      <c r="N99" s="39">
        <f t="shared" si="28"/>
        <v>0</v>
      </c>
      <c r="O99" s="40">
        <f t="shared" si="26"/>
        <v>0</v>
      </c>
      <c r="P99" s="40">
        <f t="shared" si="26"/>
        <v>0</v>
      </c>
      <c r="Q99" s="40">
        <f t="shared" si="26"/>
        <v>0</v>
      </c>
      <c r="R99" s="40">
        <f t="shared" si="26"/>
        <v>0</v>
      </c>
      <c r="U99" s="5">
        <f t="shared" si="16"/>
        <v>0</v>
      </c>
      <c r="V99" s="29">
        <f t="shared" si="14"/>
        <v>0</v>
      </c>
      <c r="W99" s="31">
        <f t="shared" si="15"/>
        <v>0</v>
      </c>
      <c r="Y99" s="182"/>
      <c r="Z99" s="182"/>
      <c r="AA99" s="182"/>
      <c r="AB99" s="182"/>
      <c r="AC99" s="182"/>
      <c r="AD99" s="182"/>
      <c r="AE99" s="182"/>
      <c r="AF99" s="182"/>
      <c r="AG99" s="182"/>
      <c r="AH99" s="182"/>
    </row>
    <row r="100" spans="1:34" s="33" customFormat="1" x14ac:dyDescent="0.25">
      <c r="A100" s="25" t="s">
        <v>63</v>
      </c>
      <c r="B100" s="58" t="s">
        <v>64</v>
      </c>
      <c r="C100" s="27">
        <f>SUM(C101:C104)</f>
        <v>96.625115244762455</v>
      </c>
      <c r="D100" s="27">
        <f>SUM(D101:D104)</f>
        <v>1.0144513161645936</v>
      </c>
      <c r="E100" s="27">
        <f>SUM(E101:E104)</f>
        <v>1.0144513161645936</v>
      </c>
      <c r="F100" s="27">
        <f>SUM(F101:F104)</f>
        <v>1.0144513161645936</v>
      </c>
      <c r="G100" s="27">
        <f>SUM(G101:G104)</f>
        <v>1.0144513161645936</v>
      </c>
      <c r="H100" s="29">
        <f t="shared" si="22"/>
        <v>0</v>
      </c>
      <c r="I100" s="39">
        <f t="shared" si="27"/>
        <v>16.052832885638615</v>
      </c>
      <c r="J100" s="40">
        <f t="shared" si="25"/>
        <v>13.376773970639686</v>
      </c>
      <c r="K100" s="40">
        <f t="shared" si="25"/>
        <v>0</v>
      </c>
      <c r="L100" s="40">
        <f t="shared" si="25"/>
        <v>1.9695133422615274</v>
      </c>
      <c r="M100" s="40">
        <f t="shared" si="25"/>
        <v>0.70654557273740193</v>
      </c>
      <c r="N100" s="39">
        <f t="shared" si="28"/>
        <v>80.572282359123875</v>
      </c>
      <c r="O100" s="40">
        <f t="shared" si="26"/>
        <v>66.926779525580557</v>
      </c>
      <c r="P100" s="40">
        <f t="shared" si="26"/>
        <v>1.3008066299903405E-2</v>
      </c>
      <c r="Q100" s="40">
        <f t="shared" si="26"/>
        <v>10.288021159717484</v>
      </c>
      <c r="R100" s="40">
        <f t="shared" si="26"/>
        <v>3.3444736075259272</v>
      </c>
      <c r="U100" s="5">
        <f t="shared" si="16"/>
        <v>1.0144513161645936</v>
      </c>
      <c r="V100" s="29">
        <f t="shared" si="14"/>
        <v>0</v>
      </c>
      <c r="W100" s="31">
        <f t="shared" si="15"/>
        <v>0</v>
      </c>
      <c r="Y100" s="182"/>
      <c r="Z100" s="182"/>
      <c r="AA100" s="182"/>
      <c r="AB100" s="182"/>
      <c r="AC100" s="182"/>
      <c r="AD100" s="182"/>
      <c r="AE100" s="182"/>
      <c r="AF100" s="182"/>
      <c r="AG100" s="182"/>
      <c r="AH100" s="182"/>
    </row>
    <row r="101" spans="1:34" x14ac:dyDescent="0.25">
      <c r="A101" s="44" t="s">
        <v>65</v>
      </c>
      <c r="B101" s="61" t="s">
        <v>66</v>
      </c>
      <c r="C101" s="36">
        <f>'[28]Д 4_Т на П'!G35</f>
        <v>17.392520744057236</v>
      </c>
      <c r="D101" s="36">
        <f>C101/$C$105</f>
        <v>0.18260123690962679</v>
      </c>
      <c r="E101" s="36">
        <f>C101/$C$105</f>
        <v>0.18260123690962679</v>
      </c>
      <c r="F101" s="36">
        <f>C101/$C$105</f>
        <v>0.18260123690962679</v>
      </c>
      <c r="G101" s="36">
        <f>C101/$C$105</f>
        <v>0.18260123690962679</v>
      </c>
      <c r="H101" s="29">
        <f t="shared" si="22"/>
        <v>0</v>
      </c>
      <c r="I101" s="39">
        <f t="shared" si="27"/>
        <v>2.8895099194149498</v>
      </c>
      <c r="J101" s="40">
        <f t="shared" si="25"/>
        <v>2.4078193147151428</v>
      </c>
      <c r="K101" s="40">
        <f t="shared" si="25"/>
        <v>0</v>
      </c>
      <c r="L101" s="40">
        <f t="shared" si="25"/>
        <v>0.35451240160707481</v>
      </c>
      <c r="M101" s="40">
        <f t="shared" si="25"/>
        <v>0.12717820309273228</v>
      </c>
      <c r="N101" s="39">
        <f t="shared" si="28"/>
        <v>14.503010824642292</v>
      </c>
      <c r="O101" s="40">
        <f t="shared" si="26"/>
        <v>12.046820314604496</v>
      </c>
      <c r="P101" s="40">
        <f t="shared" si="26"/>
        <v>2.3414519339826122E-3</v>
      </c>
      <c r="Q101" s="40">
        <f t="shared" si="26"/>
        <v>1.8518438087491464</v>
      </c>
      <c r="R101" s="40">
        <f t="shared" si="26"/>
        <v>0.6020052493546667</v>
      </c>
      <c r="U101" s="5">
        <f t="shared" si="16"/>
        <v>0.18260123690962679</v>
      </c>
      <c r="V101" s="29">
        <f t="shared" si="14"/>
        <v>0</v>
      </c>
      <c r="W101" s="31">
        <f t="shared" si="15"/>
        <v>0</v>
      </c>
    </row>
    <row r="102" spans="1:34" ht="30" x14ac:dyDescent="0.25">
      <c r="A102" s="44" t="s">
        <v>67</v>
      </c>
      <c r="B102" s="35" t="s">
        <v>68</v>
      </c>
      <c r="C102" s="36">
        <f>'[28]Д 4_Т на П'!G36</f>
        <v>0</v>
      </c>
      <c r="D102" s="36">
        <f>C102/$C$105</f>
        <v>0</v>
      </c>
      <c r="E102" s="36">
        <f>C102/$C$105</f>
        <v>0</v>
      </c>
      <c r="F102" s="36">
        <f>C102/$C$105</f>
        <v>0</v>
      </c>
      <c r="G102" s="36">
        <f>C102/$C$105</f>
        <v>0</v>
      </c>
      <c r="H102" s="29">
        <f t="shared" si="22"/>
        <v>0</v>
      </c>
      <c r="I102" s="39">
        <f t="shared" si="27"/>
        <v>0</v>
      </c>
      <c r="J102" s="40">
        <f t="shared" si="25"/>
        <v>0</v>
      </c>
      <c r="K102" s="40">
        <f t="shared" si="25"/>
        <v>0</v>
      </c>
      <c r="L102" s="40">
        <f t="shared" si="25"/>
        <v>0</v>
      </c>
      <c r="M102" s="40">
        <f t="shared" si="25"/>
        <v>0</v>
      </c>
      <c r="N102" s="39">
        <f t="shared" si="28"/>
        <v>0</v>
      </c>
      <c r="O102" s="40">
        <f t="shared" si="26"/>
        <v>0</v>
      </c>
      <c r="P102" s="40">
        <f t="shared" si="26"/>
        <v>0</v>
      </c>
      <c r="Q102" s="40">
        <f t="shared" si="26"/>
        <v>0</v>
      </c>
      <c r="R102" s="40">
        <f t="shared" si="26"/>
        <v>0</v>
      </c>
      <c r="U102" s="5">
        <f t="shared" si="16"/>
        <v>0</v>
      </c>
      <c r="V102" s="29">
        <f t="shared" si="14"/>
        <v>0</v>
      </c>
      <c r="W102" s="31">
        <f t="shared" si="15"/>
        <v>0</v>
      </c>
    </row>
    <row r="103" spans="1:34" x14ac:dyDescent="0.25">
      <c r="A103" s="44" t="s">
        <v>69</v>
      </c>
      <c r="B103" s="61" t="s">
        <v>70</v>
      </c>
      <c r="C103" s="36">
        <f>'[28]Д 4_Т на П'!G37</f>
        <v>0</v>
      </c>
      <c r="D103" s="36">
        <f>C103/$C$105</f>
        <v>0</v>
      </c>
      <c r="E103" s="36">
        <f>C103/$C$105</f>
        <v>0</v>
      </c>
      <c r="F103" s="36">
        <f>C103/$C$105</f>
        <v>0</v>
      </c>
      <c r="G103" s="36">
        <f>C103/$C$105</f>
        <v>0</v>
      </c>
      <c r="H103" s="29">
        <f t="shared" si="22"/>
        <v>0</v>
      </c>
      <c r="I103" s="39">
        <f t="shared" si="27"/>
        <v>0</v>
      </c>
      <c r="J103" s="40">
        <f t="shared" si="25"/>
        <v>0</v>
      </c>
      <c r="K103" s="40">
        <f t="shared" si="25"/>
        <v>0</v>
      </c>
      <c r="L103" s="40">
        <f t="shared" si="25"/>
        <v>0</v>
      </c>
      <c r="M103" s="40">
        <f t="shared" si="25"/>
        <v>0</v>
      </c>
      <c r="N103" s="39">
        <f t="shared" si="28"/>
        <v>0</v>
      </c>
      <c r="O103" s="40">
        <f t="shared" si="26"/>
        <v>0</v>
      </c>
      <c r="P103" s="40">
        <f t="shared" si="26"/>
        <v>0</v>
      </c>
      <c r="Q103" s="40">
        <f t="shared" si="26"/>
        <v>0</v>
      </c>
      <c r="R103" s="40">
        <f t="shared" si="26"/>
        <v>0</v>
      </c>
      <c r="U103" s="5">
        <f t="shared" si="16"/>
        <v>0</v>
      </c>
      <c r="V103" s="29">
        <f t="shared" si="14"/>
        <v>0</v>
      </c>
      <c r="W103" s="31">
        <f t="shared" si="15"/>
        <v>0</v>
      </c>
    </row>
    <row r="104" spans="1:34" ht="27.6" customHeight="1" x14ac:dyDescent="0.25">
      <c r="A104" s="44" t="s">
        <v>71</v>
      </c>
      <c r="B104" s="35" t="s">
        <v>72</v>
      </c>
      <c r="C104" s="36">
        <f>'[28]Д 4_Т на П'!G39</f>
        <v>79.232594500705218</v>
      </c>
      <c r="D104" s="36">
        <f>C104/$C$105</f>
        <v>0.83185007925496679</v>
      </c>
      <c r="E104" s="36">
        <f>C104/$C$105</f>
        <v>0.83185007925496679</v>
      </c>
      <c r="F104" s="36">
        <f>C104/$C$105</f>
        <v>0.83185007925496679</v>
      </c>
      <c r="G104" s="36">
        <f>C104/$C$105</f>
        <v>0.83185007925496679</v>
      </c>
      <c r="H104" s="29">
        <f t="shared" si="22"/>
        <v>0</v>
      </c>
      <c r="I104" s="39">
        <f t="shared" si="27"/>
        <v>13.163322966223665</v>
      </c>
      <c r="J104" s="40">
        <f t="shared" si="25"/>
        <v>10.968954655924543</v>
      </c>
      <c r="K104" s="40">
        <f t="shared" si="25"/>
        <v>0</v>
      </c>
      <c r="L104" s="40">
        <f t="shared" si="25"/>
        <v>1.6150009406544525</v>
      </c>
      <c r="M104" s="40">
        <f t="shared" si="25"/>
        <v>0.57936736964466962</v>
      </c>
      <c r="N104" s="39">
        <f t="shared" si="28"/>
        <v>66.069271534481572</v>
      </c>
      <c r="O104" s="40">
        <f t="shared" si="26"/>
        <v>54.879959210976054</v>
      </c>
      <c r="P104" s="40">
        <f t="shared" si="26"/>
        <v>1.0666614365920792E-2</v>
      </c>
      <c r="Q104" s="40">
        <f t="shared" si="26"/>
        <v>8.4361773509683378</v>
      </c>
      <c r="R104" s="40">
        <f t="shared" si="26"/>
        <v>2.7424683581712603</v>
      </c>
      <c r="U104" s="5">
        <f t="shared" si="16"/>
        <v>0.83185007925496679</v>
      </c>
      <c r="V104" s="29">
        <f t="shared" si="14"/>
        <v>0</v>
      </c>
      <c r="W104" s="31">
        <f t="shared" si="15"/>
        <v>0</v>
      </c>
    </row>
    <row r="105" spans="1:34" s="33" customFormat="1" ht="30.75" thickBot="1" x14ac:dyDescent="0.3">
      <c r="A105" s="48" t="s">
        <v>73</v>
      </c>
      <c r="B105" s="56" t="s">
        <v>82</v>
      </c>
      <c r="C105" s="50">
        <f>'[28]ТЕ_2ст_тариф_з ЦТП'!E14</f>
        <v>95.248646933674181</v>
      </c>
      <c r="D105" s="51">
        <f>'[28]ТЕ_2ст_тариф_з ЦТП'!H14</f>
        <v>79.159593187605509</v>
      </c>
      <c r="E105" s="51">
        <f>'[28]ТЕ_2ст_тариф_з ЦТП'!K14</f>
        <v>1.2822760533333331E-2</v>
      </c>
      <c r="F105" s="51">
        <f>'[28]ТЕ_2ст_тариф_з ЦТП'!N14</f>
        <v>12.082920399100001</v>
      </c>
      <c r="G105" s="51">
        <f>'[28]ТЕ_2ст_тариф_з ЦТП'!Q14</f>
        <v>3.9933105864353333</v>
      </c>
      <c r="H105" s="29"/>
      <c r="I105" s="39"/>
      <c r="J105" s="40"/>
      <c r="K105" s="40"/>
      <c r="L105" s="40"/>
      <c r="M105" s="40"/>
      <c r="N105" s="39"/>
      <c r="O105" s="40"/>
      <c r="P105" s="40"/>
      <c r="Q105" s="40"/>
      <c r="R105" s="40"/>
      <c r="U105" s="5">
        <f t="shared" si="16"/>
        <v>1</v>
      </c>
      <c r="V105" s="29"/>
      <c r="W105" s="31">
        <f>C105-D105-E105-F105-G105</f>
        <v>5.3290705182007514E-15</v>
      </c>
      <c r="Y105" s="182"/>
      <c r="Z105" s="182"/>
      <c r="AA105" s="182"/>
      <c r="AB105" s="182"/>
      <c r="AC105" s="182"/>
      <c r="AD105" s="182"/>
      <c r="AE105" s="182"/>
      <c r="AF105" s="182"/>
      <c r="AG105" s="182"/>
      <c r="AH105" s="182"/>
    </row>
    <row r="107" spans="1:34" ht="13.9" hidden="1" x14ac:dyDescent="0.25">
      <c r="C107" s="63"/>
      <c r="D107" s="64"/>
      <c r="E107" s="64"/>
      <c r="F107" s="64"/>
      <c r="G107" s="64"/>
    </row>
    <row r="108" spans="1:34" ht="29.45" customHeight="1" x14ac:dyDescent="0.25">
      <c r="B108" s="2" t="str">
        <f>'D1_2024-2025'!B108</f>
        <v>Начальниця управління економічного
розвитку та торгівлі</v>
      </c>
      <c r="C108" s="63">
        <f>'[28]ТЕ_2ст_тариф_з ЦТП'!E120</f>
        <v>13628.040965328251</v>
      </c>
      <c r="D108" s="65"/>
      <c r="E108" s="64"/>
      <c r="F108" s="206" t="str">
        <f>'[28]D1_2024-2025'!F108:G108</f>
        <v>Наталія ГЄНЧЕВА</v>
      </c>
      <c r="G108" s="206"/>
    </row>
    <row r="110" spans="1:34" ht="13.9" hidden="1" x14ac:dyDescent="0.25">
      <c r="C110" s="22">
        <f>C42-C67-C68-C69-C70</f>
        <v>0</v>
      </c>
      <c r="D110" s="22">
        <f>ROUND(D42,2)-ROUND(D67,2)-ROUND(D68,2)-ROUND(D69,2)-ROUND(D70,2)</f>
        <v>3.1974423109204508E-14</v>
      </c>
      <c r="E110" s="22">
        <f t="shared" ref="E110:G110" si="29">ROUND(E42,2)-ROUND(E67,2)-ROUND(E68,2)-ROUND(E69,2)-ROUND(E70,2)</f>
        <v>0</v>
      </c>
      <c r="F110" s="22">
        <f t="shared" si="29"/>
        <v>0</v>
      </c>
      <c r="G110" s="22">
        <f t="shared" si="29"/>
        <v>0</v>
      </c>
    </row>
    <row r="111" spans="1:34" ht="13.9" hidden="1" x14ac:dyDescent="0.25">
      <c r="D111" s="3"/>
    </row>
    <row r="112" spans="1:34" ht="13.9" hidden="1" x14ac:dyDescent="0.25">
      <c r="C112" s="69">
        <f>C33+C67+C97</f>
        <v>211886.3939969732</v>
      </c>
      <c r="D112" s="69">
        <f>D33+D67+D97</f>
        <v>2002.9943106195819</v>
      </c>
      <c r="E112" s="69">
        <f>E33+E67+E97</f>
        <v>3098.5395994311871</v>
      </c>
      <c r="F112" s="69">
        <f>F33+F67+F97</f>
        <v>3098.5395994311862</v>
      </c>
      <c r="G112" s="69">
        <f>G33+G67+G97</f>
        <v>3098.5395994311871</v>
      </c>
    </row>
    <row r="113" spans="3:25" ht="13.9" hidden="1" x14ac:dyDescent="0.25">
      <c r="C113" s="69">
        <f>C34+C68+C98</f>
        <v>0</v>
      </c>
    </row>
    <row r="114" spans="3:25" ht="13.9" hidden="1" x14ac:dyDescent="0.25">
      <c r="C114" s="69">
        <f t="shared" ref="C114:G119" si="30">C35+C69+C99</f>
        <v>0</v>
      </c>
    </row>
    <row r="115" spans="3:25" ht="13.9" hidden="1" x14ac:dyDescent="0.25">
      <c r="C115" s="69">
        <f t="shared" si="30"/>
        <v>9819.1255754694921</v>
      </c>
      <c r="D115" s="69">
        <f t="shared" si="30"/>
        <v>92.82168756529768</v>
      </c>
      <c r="E115" s="69">
        <f t="shared" si="30"/>
        <v>143.59085948583547</v>
      </c>
      <c r="F115" s="69">
        <f t="shared" si="30"/>
        <v>143.59085948583544</v>
      </c>
      <c r="G115" s="69">
        <f t="shared" si="30"/>
        <v>143.59085948583549</v>
      </c>
    </row>
    <row r="116" spans="3:25" ht="13.9" hidden="1" x14ac:dyDescent="0.25">
      <c r="C116" s="69">
        <f t="shared" si="30"/>
        <v>1767.4426035845083</v>
      </c>
      <c r="D116" s="69">
        <f t="shared" si="30"/>
        <v>16.707903761753574</v>
      </c>
      <c r="E116" s="69">
        <f t="shared" si="30"/>
        <v>25.846354707450384</v>
      </c>
      <c r="F116" s="69">
        <f t="shared" si="30"/>
        <v>25.846354707450374</v>
      </c>
      <c r="G116" s="69">
        <f t="shared" si="30"/>
        <v>25.846354707450381</v>
      </c>
    </row>
    <row r="117" spans="3:25" ht="13.9" hidden="1" x14ac:dyDescent="0.25">
      <c r="C117" s="69">
        <f>C116/C112</f>
        <v>8.3414634146341468E-3</v>
      </c>
      <c r="D117" s="69">
        <f>D116/D112</f>
        <v>8.3414634146341399E-3</v>
      </c>
      <c r="E117" s="69">
        <f>E116/E112</f>
        <v>8.3414634146341451E-3</v>
      </c>
      <c r="F117" s="69">
        <f>F116/F112</f>
        <v>8.3414634146341433E-3</v>
      </c>
      <c r="G117" s="69">
        <f>G116/G112</f>
        <v>8.3414634146341433E-3</v>
      </c>
    </row>
    <row r="118" spans="3:25" ht="13.9" hidden="1" x14ac:dyDescent="0.25">
      <c r="C118" s="69">
        <f t="shared" si="30"/>
        <v>0</v>
      </c>
    </row>
    <row r="119" spans="3:25" ht="13.9" hidden="1" x14ac:dyDescent="0.25">
      <c r="C119" s="69">
        <f t="shared" si="30"/>
        <v>8051.682971884984</v>
      </c>
      <c r="D119" s="69">
        <f t="shared" si="30"/>
        <v>76.113783803544095</v>
      </c>
      <c r="E119" s="69">
        <f t="shared" si="30"/>
        <v>117.74450477838511</v>
      </c>
      <c r="F119" s="69">
        <f t="shared" si="30"/>
        <v>117.74450477838506</v>
      </c>
      <c r="G119" s="69">
        <f t="shared" si="30"/>
        <v>117.74450477838511</v>
      </c>
    </row>
    <row r="120" spans="3:25" ht="13.9" hidden="1" x14ac:dyDescent="0.25">
      <c r="C120" s="69">
        <f>C119/C112</f>
        <v>3.8000000000000013E-2</v>
      </c>
      <c r="D120" s="69">
        <f>D119/D112</f>
        <v>3.7999999999999992E-2</v>
      </c>
      <c r="E120" s="69">
        <f>E119/E112</f>
        <v>3.7999999999999999E-2</v>
      </c>
      <c r="F120" s="69">
        <f>F119/F112</f>
        <v>3.7999999999999999E-2</v>
      </c>
      <c r="G120" s="69">
        <f>G119/G112</f>
        <v>3.7999999999999999E-2</v>
      </c>
    </row>
    <row r="121" spans="3:25" ht="13.9" hidden="1" x14ac:dyDescent="0.25">
      <c r="C121" s="69">
        <f>C117+C120</f>
        <v>4.634146341463416E-2</v>
      </c>
      <c r="D121" s="69">
        <f t="shared" ref="D121:X121" si="31">D117+D120</f>
        <v>4.6341463414634132E-2</v>
      </c>
      <c r="E121" s="69">
        <f t="shared" si="31"/>
        <v>4.6341463414634146E-2</v>
      </c>
      <c r="F121" s="69">
        <f t="shared" si="31"/>
        <v>4.6341463414634146E-2</v>
      </c>
      <c r="G121" s="69">
        <f t="shared" si="31"/>
        <v>4.6341463414634146E-2</v>
      </c>
      <c r="H121" s="69">
        <f t="shared" si="31"/>
        <v>0</v>
      </c>
      <c r="I121" s="69">
        <f t="shared" si="31"/>
        <v>0</v>
      </c>
      <c r="J121" s="69">
        <f t="shared" si="31"/>
        <v>0</v>
      </c>
      <c r="K121" s="69">
        <f t="shared" si="31"/>
        <v>0</v>
      </c>
      <c r="L121" s="69">
        <f t="shared" si="31"/>
        <v>0</v>
      </c>
      <c r="M121" s="69">
        <f t="shared" si="31"/>
        <v>0</v>
      </c>
      <c r="N121" s="69">
        <f t="shared" si="31"/>
        <v>0</v>
      </c>
      <c r="O121" s="69">
        <f t="shared" si="31"/>
        <v>0</v>
      </c>
      <c r="P121" s="69">
        <f t="shared" si="31"/>
        <v>0</v>
      </c>
      <c r="Q121" s="69">
        <f t="shared" si="31"/>
        <v>0</v>
      </c>
      <c r="R121" s="69">
        <f t="shared" si="31"/>
        <v>0</v>
      </c>
      <c r="S121" s="69">
        <f t="shared" si="31"/>
        <v>0</v>
      </c>
      <c r="T121" s="69">
        <f t="shared" si="31"/>
        <v>0</v>
      </c>
      <c r="U121" s="69">
        <f t="shared" si="31"/>
        <v>0</v>
      </c>
      <c r="V121" s="69">
        <f t="shared" si="31"/>
        <v>0</v>
      </c>
      <c r="W121" s="69">
        <f t="shared" si="31"/>
        <v>0</v>
      </c>
      <c r="X121" s="69">
        <f t="shared" si="31"/>
        <v>0</v>
      </c>
      <c r="Y121" s="184"/>
    </row>
    <row r="122" spans="3:25" ht="13.9" hidden="1" x14ac:dyDescent="0.25"/>
    <row r="123" spans="3:25" ht="13.9" hidden="1" x14ac:dyDescent="0.25">
      <c r="D123" s="77">
        <f>1809.62-D112</f>
        <v>-193.37431061958205</v>
      </c>
    </row>
    <row r="124" spans="3:25" ht="13.9" hidden="1" x14ac:dyDescent="0.25"/>
    <row r="125" spans="3:25" ht="13.9" hidden="1" x14ac:dyDescent="0.25"/>
  </sheetData>
  <mergeCells count="11">
    <mergeCell ref="B9:G9"/>
    <mergeCell ref="B43:G43"/>
    <mergeCell ref="B77:G77"/>
    <mergeCell ref="F108:G108"/>
    <mergeCell ref="F1:G1"/>
    <mergeCell ref="A2:G2"/>
    <mergeCell ref="E3:G3"/>
    <mergeCell ref="A4:A5"/>
    <mergeCell ref="B4:B5"/>
    <mergeCell ref="C4:C5"/>
    <mergeCell ref="D4:G4"/>
  </mergeCells>
  <pageMargins left="0.70866141732283472" right="0.39370078740157483" top="0.6692913385826772" bottom="0.51181102362204722" header="0.47244094488188981" footer="0.31496062992125984"/>
  <pageSetup paperSize="9" scale="81" fitToHeight="6" orientation="portrait" r:id="rId1"/>
  <headerFooter differentFirst="1">
    <oddHeader>&amp;C&amp;"Times New Roman,Обычный"&amp;12 &amp;P&amp;R&amp;"Times New Roman,Обычный"&amp;12Продовження Додатка 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23EA4-239C-49F4-B49D-B76074799C1C}">
  <sheetPr>
    <tabColor rgb="FF92D050"/>
    <pageSetUpPr fitToPage="1"/>
  </sheetPr>
  <dimension ref="A1:N149"/>
  <sheetViews>
    <sheetView workbookViewId="0">
      <selection activeCell="F1" sqref="F1:G1"/>
    </sheetView>
  </sheetViews>
  <sheetFormatPr defaultColWidth="8.85546875" defaultRowHeight="15" x14ac:dyDescent="0.25"/>
  <cols>
    <col min="1" max="1" width="5.28515625" style="125" customWidth="1"/>
    <col min="2" max="2" width="42.85546875" style="129" customWidth="1"/>
    <col min="3" max="3" width="9.140625" style="129" customWidth="1"/>
    <col min="4" max="4" width="13.28515625" style="3" customWidth="1"/>
    <col min="5" max="5" width="12.28515625" style="3" hidden="1" customWidth="1"/>
    <col min="6" max="6" width="11.85546875" style="3" customWidth="1"/>
    <col min="7" max="7" width="12" style="3" customWidth="1"/>
    <col min="8" max="8" width="0" style="3" hidden="1" customWidth="1"/>
    <col min="9" max="9" width="12" style="5" hidden="1" customWidth="1"/>
    <col min="10" max="12" width="12" style="3" hidden="1" customWidth="1"/>
    <col min="13" max="15" width="0" style="3" hidden="1" customWidth="1"/>
    <col min="16" max="16384" width="8.85546875" style="3"/>
  </cols>
  <sheetData>
    <row r="1" spans="1:14" s="81" customFormat="1" ht="92.45" customHeight="1" x14ac:dyDescent="0.25">
      <c r="A1" s="78"/>
      <c r="B1" s="79"/>
      <c r="C1" s="79"/>
      <c r="D1" s="80"/>
      <c r="E1" s="80"/>
      <c r="F1" s="197" t="s">
        <v>530</v>
      </c>
      <c r="G1" s="197"/>
      <c r="I1" s="82"/>
      <c r="L1" s="219"/>
      <c r="M1" s="219"/>
      <c r="N1" s="219"/>
    </row>
    <row r="2" spans="1:14" s="81" customFormat="1" ht="15.75" x14ac:dyDescent="0.25">
      <c r="A2" s="220" t="s">
        <v>94</v>
      </c>
      <c r="B2" s="220"/>
      <c r="C2" s="220"/>
      <c r="D2" s="220"/>
      <c r="E2" s="220"/>
      <c r="F2" s="220"/>
      <c r="G2" s="220"/>
      <c r="I2" s="82"/>
    </row>
    <row r="3" spans="1:14" s="81" customFormat="1" ht="63.6" customHeight="1" x14ac:dyDescent="0.25">
      <c r="A3" s="221" t="s">
        <v>499</v>
      </c>
      <c r="B3" s="221"/>
      <c r="C3" s="221"/>
      <c r="D3" s="221"/>
      <c r="E3" s="221"/>
      <c r="F3" s="221"/>
      <c r="G3" s="221"/>
      <c r="I3" s="82"/>
    </row>
    <row r="4" spans="1:14" s="81" customFormat="1" ht="14.45" customHeight="1" x14ac:dyDescent="0.25">
      <c r="A4" s="84"/>
      <c r="B4" s="85"/>
      <c r="C4" s="85"/>
      <c r="D4" s="222" t="s">
        <v>0</v>
      </c>
      <c r="E4" s="222"/>
      <c r="F4" s="222"/>
      <c r="G4" s="222"/>
      <c r="I4" s="82"/>
    </row>
    <row r="5" spans="1:14" s="86" customFormat="1" ht="15.75" x14ac:dyDescent="0.25">
      <c r="A5" s="223" t="s">
        <v>95</v>
      </c>
      <c r="B5" s="225" t="s">
        <v>96</v>
      </c>
      <c r="C5" s="225" t="s">
        <v>97</v>
      </c>
      <c r="D5" s="227" t="s">
        <v>98</v>
      </c>
      <c r="E5" s="228"/>
      <c r="F5" s="228"/>
      <c r="G5" s="229"/>
      <c r="I5" s="87"/>
    </row>
    <row r="6" spans="1:14" s="86" customFormat="1" ht="38.25" x14ac:dyDescent="0.25">
      <c r="A6" s="224"/>
      <c r="B6" s="226"/>
      <c r="C6" s="226"/>
      <c r="D6" s="88" t="s">
        <v>5</v>
      </c>
      <c r="E6" s="88" t="s">
        <v>6</v>
      </c>
      <c r="F6" s="88" t="s">
        <v>99</v>
      </c>
      <c r="G6" s="88" t="s">
        <v>8</v>
      </c>
      <c r="I6" s="87"/>
    </row>
    <row r="7" spans="1:14" s="86" customFormat="1" ht="15.75" x14ac:dyDescent="0.25">
      <c r="A7" s="89" t="s">
        <v>100</v>
      </c>
      <c r="B7" s="90">
        <v>1</v>
      </c>
      <c r="C7" s="90">
        <v>2</v>
      </c>
      <c r="D7" s="91">
        <v>3</v>
      </c>
      <c r="E7" s="91">
        <v>4</v>
      </c>
      <c r="F7" s="91">
        <v>4</v>
      </c>
      <c r="G7" s="91">
        <v>5</v>
      </c>
      <c r="I7" s="87"/>
    </row>
    <row r="8" spans="1:14" s="81" customFormat="1" ht="15.75" x14ac:dyDescent="0.25">
      <c r="A8" s="211" t="s">
        <v>101</v>
      </c>
      <c r="B8" s="211"/>
      <c r="C8" s="211"/>
      <c r="D8" s="211"/>
      <c r="E8" s="211"/>
      <c r="F8" s="211"/>
      <c r="G8" s="211"/>
      <c r="I8" s="82"/>
    </row>
    <row r="9" spans="1:14" s="81" customFormat="1" ht="38.25" x14ac:dyDescent="0.25">
      <c r="A9" s="89">
        <v>1</v>
      </c>
      <c r="B9" s="92" t="s">
        <v>102</v>
      </c>
      <c r="C9" s="93" t="s">
        <v>103</v>
      </c>
      <c r="D9" s="94">
        <f>'[28]ТЕ_2ст_тариф_з ЦТП'!I214</f>
        <v>1172.90885</v>
      </c>
      <c r="E9" s="94">
        <f>'[28]ТЕ_2ст_тариф_з ЦТП'!L214</f>
        <v>0</v>
      </c>
      <c r="F9" s="94">
        <f>'[28]ТЕ_2ст_тариф_з ЦТП'!O214</f>
        <v>2154.7309999999998</v>
      </c>
      <c r="G9" s="94">
        <f>'[28]ТЕ_2ст_тариф_з ЦТП'!R214</f>
        <v>2154.7309999999998</v>
      </c>
      <c r="I9" s="95">
        <f t="shared" ref="I9:L10" si="0">D9*1.2</f>
        <v>1407.49062</v>
      </c>
      <c r="J9" s="95">
        <f t="shared" si="0"/>
        <v>0</v>
      </c>
      <c r="K9" s="95">
        <f t="shared" si="0"/>
        <v>2585.6771999999996</v>
      </c>
      <c r="L9" s="95">
        <f t="shared" si="0"/>
        <v>2585.6771999999996</v>
      </c>
    </row>
    <row r="10" spans="1:14" s="81" customFormat="1" ht="42" customHeight="1" x14ac:dyDescent="0.25">
      <c r="A10" s="89">
        <v>2</v>
      </c>
      <c r="B10" s="92" t="s">
        <v>104</v>
      </c>
      <c r="C10" s="93" t="s">
        <v>105</v>
      </c>
      <c r="D10" s="94">
        <f>'[28]ТЕ_2ст_тариф_з ЦТП'!J224</f>
        <v>124664.05</v>
      </c>
      <c r="E10" s="94">
        <f>'[28]ТЕ_2ст_тариф_з ЦТП'!M224/12</f>
        <v>0</v>
      </c>
      <c r="F10" s="94">
        <f>'[28]ТЕ_2ст_тариф_з ЦТП'!P224</f>
        <v>142630.07</v>
      </c>
      <c r="G10" s="94">
        <f>'[28]ТЕ_2ст_тариф_з ЦТП'!S224</f>
        <v>142630.07</v>
      </c>
      <c r="I10" s="95">
        <f t="shared" si="0"/>
        <v>149596.85999999999</v>
      </c>
      <c r="J10" s="95">
        <f t="shared" si="0"/>
        <v>0</v>
      </c>
      <c r="K10" s="95">
        <f t="shared" si="0"/>
        <v>171156.084</v>
      </c>
      <c r="L10" s="95">
        <f t="shared" si="0"/>
        <v>171156.084</v>
      </c>
    </row>
    <row r="11" spans="1:14" s="81" customFormat="1" ht="15.75" x14ac:dyDescent="0.25">
      <c r="A11" s="212" t="s">
        <v>106</v>
      </c>
      <c r="B11" s="213"/>
      <c r="C11" s="213"/>
      <c r="D11" s="213"/>
      <c r="E11" s="213"/>
      <c r="F11" s="213"/>
      <c r="G11" s="214"/>
      <c r="I11" s="82"/>
    </row>
    <row r="12" spans="1:14" s="81" customFormat="1" ht="27" customHeight="1" x14ac:dyDescent="0.25">
      <c r="A12" s="89">
        <v>3</v>
      </c>
      <c r="B12" s="92" t="s">
        <v>107</v>
      </c>
      <c r="C12" s="88" t="s">
        <v>108</v>
      </c>
      <c r="D12" s="96">
        <f>'[28]ТЕ_2ст_тариф_з ЦТП'!I30</f>
        <v>87.135780319620878</v>
      </c>
      <c r="E12" s="96">
        <f>'[28]ТЕ_2ст_тариф_з ЦТП'!L30</f>
        <v>1.409582733780069E-2</v>
      </c>
      <c r="F12" s="96">
        <f>'[28]ТЕ_2ст_тариф_з ЦТП'!O30</f>
        <v>13.279880684455733</v>
      </c>
      <c r="G12" s="96">
        <f>'[28]ТЕ_2ст_тариф_з ЦТП'!R30</f>
        <v>4.3965340289448882</v>
      </c>
      <c r="I12" s="97">
        <f>'[28]ТЕ_2ст_тариф_з ЦТП'!E30-'[28]Рішення 3Д'!D16-'[28]Рішення 3Д'!E16-'[28]Рішення 3Д'!F16-'[28]Рішення 3Д'!G16</f>
        <v>-7.1054273576010019E-15</v>
      </c>
    </row>
    <row r="13" spans="1:14" s="81" customFormat="1" ht="25.5" x14ac:dyDescent="0.25">
      <c r="A13" s="98" t="s">
        <v>109</v>
      </c>
      <c r="B13" s="99" t="s">
        <v>110</v>
      </c>
      <c r="C13" s="100" t="s">
        <v>108</v>
      </c>
      <c r="D13" s="96">
        <f>'[28]ТЕ_2ст_тариф_з ЦТП'!I14</f>
        <v>79.159593187605509</v>
      </c>
      <c r="E13" s="96">
        <f>'[28]ТЕ_2ст_тариф_з ЦТП'!L14</f>
        <v>1.2822760533333331E-2</v>
      </c>
      <c r="F13" s="96">
        <f>'[28]ТЕ_2ст_тариф_з ЦТП'!O14</f>
        <v>12.082920399100001</v>
      </c>
      <c r="G13" s="96">
        <f>'[28]ТЕ_2ст_тариф_з ЦТП'!R14</f>
        <v>3.9933105864353333</v>
      </c>
      <c r="I13" s="101">
        <f>D28+D64+D100</f>
        <v>124664.05527529927</v>
      </c>
      <c r="J13" s="101" t="e">
        <f>E28+E64+E100</f>
        <v>#DIV/0!</v>
      </c>
      <c r="K13" s="101">
        <f>F28+F64+F100</f>
        <v>142630.07232853633</v>
      </c>
      <c r="L13" s="101">
        <f>G28+G64+G100</f>
        <v>142630.07232853633</v>
      </c>
    </row>
    <row r="14" spans="1:14" s="81" customFormat="1" ht="15.75" x14ac:dyDescent="0.25">
      <c r="A14" s="89" t="s">
        <v>111</v>
      </c>
      <c r="B14" s="99" t="s">
        <v>112</v>
      </c>
      <c r="C14" s="100" t="s">
        <v>108</v>
      </c>
      <c r="D14" s="96">
        <f>'[28]ТЕ_2ст_тариф_з ЦТП'!I15</f>
        <v>13.186215797140648</v>
      </c>
      <c r="E14" s="96">
        <f>'[28]ТЕ_2ст_тариф_з ЦТП'!L15</f>
        <v>0</v>
      </c>
      <c r="F14" s="96">
        <f>'[28]ТЕ_2ст_тариф_з ЦТП'!O15</f>
        <v>1.9414567371333333</v>
      </c>
      <c r="G14" s="96">
        <f>'[28]ТЕ_2ст_тариф_з ЦТП'!R15</f>
        <v>0.69648051264666666</v>
      </c>
      <c r="I14" s="101">
        <f>D20</f>
        <v>894.81649737925034</v>
      </c>
      <c r="J14" s="101">
        <f>E20</f>
        <v>1876.6383386951766</v>
      </c>
      <c r="K14" s="101">
        <f>F20</f>
        <v>1876.6383386951759</v>
      </c>
      <c r="L14" s="101">
        <f>G20</f>
        <v>1876.6383386951768</v>
      </c>
    </row>
    <row r="15" spans="1:14" s="81" customFormat="1" ht="15.75" x14ac:dyDescent="0.25">
      <c r="A15" s="89" t="s">
        <v>113</v>
      </c>
      <c r="B15" s="99" t="s">
        <v>114</v>
      </c>
      <c r="C15" s="100" t="s">
        <v>108</v>
      </c>
      <c r="D15" s="96">
        <f>'[28]ТЕ_2ст_тариф_з ЦТП'!I16</f>
        <v>65.97337739046489</v>
      </c>
      <c r="E15" s="96">
        <f>'[28]ТЕ_2ст_тариф_з ЦТП'!L16</f>
        <v>1.2822760533333331E-2</v>
      </c>
      <c r="F15" s="96">
        <f>'[28]ТЕ_2ст_тариф_з ЦТП'!O16</f>
        <v>10.141463661966666</v>
      </c>
      <c r="G15" s="96">
        <f>'[28]ТЕ_2ст_тариф_з ЦТП'!R16</f>
        <v>3.2968300737886667</v>
      </c>
      <c r="I15" s="101">
        <f>D59</f>
        <v>278.09284662475164</v>
      </c>
      <c r="J15" s="101" t="e">
        <f>E59</f>
        <v>#DIV/0!</v>
      </c>
      <c r="K15" s="101">
        <f>F59</f>
        <v>278.0928466247517</v>
      </c>
      <c r="L15" s="101">
        <f>G59</f>
        <v>278.09284662475164</v>
      </c>
    </row>
    <row r="16" spans="1:14" s="81" customFormat="1" ht="15.75" x14ac:dyDescent="0.25">
      <c r="A16" s="89">
        <v>4</v>
      </c>
      <c r="B16" s="99" t="s">
        <v>115</v>
      </c>
      <c r="C16" s="93" t="s">
        <v>116</v>
      </c>
      <c r="D16" s="96">
        <f>'[28]ТЕ_2ст_тариф_з ЦТП'!J17</f>
        <v>59.462181647000001</v>
      </c>
      <c r="E16" s="96">
        <f>'[28]ТЕ_2ст_тариф_з ЦТП'!M17</f>
        <v>9.6319999999999999E-3</v>
      </c>
      <c r="F16" s="96">
        <f>'[28]ТЕ_2ст_тариф_з ЦТП'!P17</f>
        <v>9.0762584999999998</v>
      </c>
      <c r="G16" s="96">
        <f>'[28]ТЕ_2ст_тариф_з ЦТП'!S17</f>
        <v>2.99963237</v>
      </c>
      <c r="I16" s="101">
        <f>D9</f>
        <v>1172.90885</v>
      </c>
      <c r="J16" s="101">
        <f>E9</f>
        <v>0</v>
      </c>
      <c r="K16" s="101">
        <f>F9</f>
        <v>2154.7309999999998</v>
      </c>
      <c r="L16" s="101">
        <f>G9</f>
        <v>2154.7309999999998</v>
      </c>
    </row>
    <row r="17" spans="1:9" s="81" customFormat="1" ht="15.75" x14ac:dyDescent="0.25">
      <c r="A17" s="89" t="s">
        <v>117</v>
      </c>
      <c r="B17" s="99" t="s">
        <v>112</v>
      </c>
      <c r="C17" s="93" t="s">
        <v>116</v>
      </c>
      <c r="D17" s="96">
        <f>'[28]ТЕ_2ст_тариф_з ЦТП'!J18</f>
        <v>9.9051718670000017</v>
      </c>
      <c r="E17" s="96">
        <f>'[28]ТЕ_2ст_тариф_з ЦТП'!M18</f>
        <v>0</v>
      </c>
      <c r="F17" s="96">
        <f>'[28]ТЕ_2ст_тариф_з ЦТП'!P18</f>
        <v>1.458353</v>
      </c>
      <c r="G17" s="96">
        <f>'[28]ТЕ_2ст_тариф_з ЦТП'!S18</f>
        <v>0.52317130000000001</v>
      </c>
      <c r="I17" s="82"/>
    </row>
    <row r="18" spans="1:9" s="81" customFormat="1" ht="15.75" x14ac:dyDescent="0.25">
      <c r="A18" s="89" t="s">
        <v>118</v>
      </c>
      <c r="B18" s="99" t="s">
        <v>114</v>
      </c>
      <c r="C18" s="93" t="s">
        <v>116</v>
      </c>
      <c r="D18" s="96">
        <f>'[28]ТЕ_2ст_тариф_з ЦТП'!J19</f>
        <v>49.557009780062103</v>
      </c>
      <c r="E18" s="96">
        <f>'[28]ТЕ_2ст_тариф_з ЦТП'!M19</f>
        <v>9.6319999999999999E-3</v>
      </c>
      <c r="F18" s="96">
        <f>'[28]ТЕ_2ст_тариф_з ЦТП'!P19</f>
        <v>7.6179055</v>
      </c>
      <c r="G18" s="96">
        <f>'[28]ТЕ_2ст_тариф_з ЦТП'!S19</f>
        <v>2.4764610699999996</v>
      </c>
      <c r="I18" s="82"/>
    </row>
    <row r="19" spans="1:9" s="81" customFormat="1" ht="15.75" x14ac:dyDescent="0.25">
      <c r="A19" s="215" t="s">
        <v>119</v>
      </c>
      <c r="B19" s="215"/>
      <c r="C19" s="215"/>
      <c r="D19" s="215"/>
      <c r="E19" s="215"/>
      <c r="F19" s="215"/>
      <c r="G19" s="215"/>
      <c r="I19" s="82"/>
    </row>
    <row r="20" spans="1:9" s="104" customFormat="1" ht="15.6" customHeight="1" x14ac:dyDescent="0.25">
      <c r="A20" s="89">
        <v>5</v>
      </c>
      <c r="B20" s="102" t="s">
        <v>120</v>
      </c>
      <c r="C20" s="93" t="s">
        <v>103</v>
      </c>
      <c r="D20" s="103">
        <f>'[28]ТЕ_2ст_тариф_без ЦТП'!I76/D$12</f>
        <v>894.81649737925034</v>
      </c>
      <c r="E20" s="103">
        <f>'[28]ТЕ_2ст_тариф_без ЦТП'!L76/E$12</f>
        <v>1876.6383386951766</v>
      </c>
      <c r="F20" s="103">
        <f>'[28]ТЕ_2ст_тариф_без ЦТП'!O76/F$12</f>
        <v>1876.6383386951759</v>
      </c>
      <c r="G20" s="103">
        <f>'[28]ТЕ_2ст_тариф_без ЦТП'!R76/G$12</f>
        <v>1876.6383386951768</v>
      </c>
      <c r="I20" s="105"/>
    </row>
    <row r="21" spans="1:9" s="81" customFormat="1" ht="15.75" x14ac:dyDescent="0.25">
      <c r="A21" s="89" t="s">
        <v>121</v>
      </c>
      <c r="B21" s="106" t="s">
        <v>122</v>
      </c>
      <c r="C21" s="93" t="s">
        <v>103</v>
      </c>
      <c r="D21" s="107">
        <f>'[28]ТЕ_2ст_тариф_з ЦТП'!I38/D$12</f>
        <v>894.81649737925034</v>
      </c>
      <c r="E21" s="107">
        <f>'[28]ТЕ_2ст_тариф_з ЦТП'!L38/E$12</f>
        <v>1876.6383386951766</v>
      </c>
      <c r="F21" s="107">
        <f>'[28]ТЕ_2ст_тариф_з ЦТП'!O38/F$12</f>
        <v>1876.6383386951759</v>
      </c>
      <c r="G21" s="107">
        <f>'[28]ТЕ_2ст_тариф_з ЦТП'!R38/G$12</f>
        <v>1876.6383386951768</v>
      </c>
      <c r="I21" s="82"/>
    </row>
    <row r="22" spans="1:9" s="81" customFormat="1" ht="15.75" x14ac:dyDescent="0.25">
      <c r="A22" s="108" t="s">
        <v>123</v>
      </c>
      <c r="B22" s="109" t="s">
        <v>124</v>
      </c>
      <c r="C22" s="93" t="s">
        <v>103</v>
      </c>
      <c r="D22" s="107">
        <f>'[28]ТЕ_2ст_тариф_з ЦТП'!I39/D$12</f>
        <v>833.03146707972485</v>
      </c>
      <c r="E22" s="107">
        <f>'[28]ТЕ_2ст_тариф_з ЦТП'!L39/E$12</f>
        <v>1814.8533083956511</v>
      </c>
      <c r="F22" s="107">
        <f>'[28]ТЕ_2ст_тариф_з ЦТП'!O39/F$12</f>
        <v>1814.8533083956504</v>
      </c>
      <c r="G22" s="107">
        <f>'[28]ТЕ_2ст_тариф_з ЦТП'!R39/G$12</f>
        <v>1814.8533083956511</v>
      </c>
      <c r="I22" s="82"/>
    </row>
    <row r="23" spans="1:9" s="81" customFormat="1" ht="15.75" x14ac:dyDescent="0.25">
      <c r="A23" s="89"/>
      <c r="B23" s="110" t="s">
        <v>125</v>
      </c>
      <c r="C23" s="93" t="s">
        <v>103</v>
      </c>
      <c r="D23" s="107">
        <f>'[28]ТЕ_2ст_тариф_з ЦТП'!I40/D$12</f>
        <v>815.06357331898118</v>
      </c>
      <c r="E23" s="107">
        <f>'[28]ТЕ_2ст_тариф_з ЦТП'!L40/E$12</f>
        <v>1796.8854146349076</v>
      </c>
      <c r="F23" s="107">
        <f>'[28]ТЕ_2ст_тариф_з ЦТП'!O40/F$12</f>
        <v>1796.885414634907</v>
      </c>
      <c r="G23" s="107">
        <f>'[28]ТЕ_2ст_тариф_з ЦТП'!R40/G$12</f>
        <v>1796.8854146349074</v>
      </c>
      <c r="I23" s="82"/>
    </row>
    <row r="24" spans="1:9" s="81" customFormat="1" ht="15.75" x14ac:dyDescent="0.25">
      <c r="A24" s="89"/>
      <c r="B24" s="110" t="s">
        <v>126</v>
      </c>
      <c r="C24" s="93" t="s">
        <v>103</v>
      </c>
      <c r="D24" s="107">
        <f>'[28]ТЕ_2ст_тариф_з ЦТП'!I41/D$12</f>
        <v>17.967893760743596</v>
      </c>
      <c r="E24" s="107">
        <f>'[28]ТЕ_2ст_тариф_з ЦТП'!L41/E$12</f>
        <v>17.9678937607436</v>
      </c>
      <c r="F24" s="107">
        <f>'[28]ТЕ_2ст_тариф_з ЦТП'!O41/F$12</f>
        <v>17.967893760743593</v>
      </c>
      <c r="G24" s="107">
        <f>'[28]ТЕ_2ст_тариф_з ЦТП'!R41/G$12</f>
        <v>17.9678937607436</v>
      </c>
      <c r="I24" s="82"/>
    </row>
    <row r="25" spans="1:9" s="81" customFormat="1" ht="15.75" x14ac:dyDescent="0.25">
      <c r="A25" s="89" t="s">
        <v>127</v>
      </c>
      <c r="B25" s="109" t="s">
        <v>128</v>
      </c>
      <c r="C25" s="93" t="s">
        <v>103</v>
      </c>
      <c r="D25" s="107">
        <f>'[28]ТЕ_2ст_тариф_з ЦТП'!I43/D$12</f>
        <v>61.785030299525502</v>
      </c>
      <c r="E25" s="107">
        <f>'[28]ТЕ_2ст_тариф_з ЦТП'!L43/E$12</f>
        <v>61.785030299525502</v>
      </c>
      <c r="F25" s="107">
        <f>'[28]ТЕ_2ст_тариф_з ЦТП'!O43/F$12</f>
        <v>61.785030299525495</v>
      </c>
      <c r="G25" s="107">
        <f>'[28]ТЕ_2ст_тариф_з ЦТП'!R43/G$12</f>
        <v>61.785030299525509</v>
      </c>
      <c r="I25" s="82"/>
    </row>
    <row r="26" spans="1:9" s="81" customFormat="1" ht="15.6" hidden="1" customHeight="1" x14ac:dyDescent="0.3">
      <c r="A26" s="98" t="s">
        <v>129</v>
      </c>
      <c r="B26" s="111" t="s">
        <v>130</v>
      </c>
      <c r="C26" s="93" t="s">
        <v>103</v>
      </c>
      <c r="D26" s="103">
        <f>'[28]ТЕ_2ст_тариф_без ЦТП'!I69/D$12</f>
        <v>0</v>
      </c>
      <c r="E26" s="103">
        <f>'[28]ТЕ_2ст_тариф_без ЦТП'!L69/E$12</f>
        <v>0</v>
      </c>
      <c r="F26" s="103">
        <f>'[28]ТЕ_2ст_тариф_без ЦТП'!O69/F$12</f>
        <v>0</v>
      </c>
      <c r="G26" s="103">
        <f>'[28]ТЕ_2ст_тариф_без ЦТП'!R69/G$12</f>
        <v>0</v>
      </c>
      <c r="I26" s="82"/>
    </row>
    <row r="27" spans="1:9" s="81" customFormat="1" ht="15.75" x14ac:dyDescent="0.25">
      <c r="A27" s="215" t="s">
        <v>131</v>
      </c>
      <c r="B27" s="215"/>
      <c r="C27" s="215"/>
      <c r="D27" s="215"/>
      <c r="E27" s="215"/>
      <c r="F27" s="215"/>
      <c r="G27" s="215"/>
      <c r="I27" s="82"/>
    </row>
    <row r="28" spans="1:9" s="81" customFormat="1" ht="25.5" x14ac:dyDescent="0.25">
      <c r="A28" s="89">
        <v>6</v>
      </c>
      <c r="B28" s="109" t="s">
        <v>132</v>
      </c>
      <c r="C28" s="93" t="s">
        <v>105</v>
      </c>
      <c r="D28" s="112">
        <f>'[28]ТЕ_2ст_тариф_без ЦТП'!J76/D$16*1000/12</f>
        <v>59503.304943645264</v>
      </c>
      <c r="E28" s="112">
        <f>'[28]ТЕ_2ст_тариф_без ЦТП'!M76/E$16*1000/12</f>
        <v>65047.742356324561</v>
      </c>
      <c r="F28" s="112">
        <f>'[28]ТЕ_2ст_тариф_без ЦТП'!P76/F$16*1000/12</f>
        <v>65047.742356324561</v>
      </c>
      <c r="G28" s="112">
        <f>'[28]ТЕ_2ст_тариф_без ЦТП'!S76/G$16*1000/12</f>
        <v>65047.742356324547</v>
      </c>
      <c r="I28" s="82"/>
    </row>
    <row r="29" spans="1:9" s="81" customFormat="1" ht="15.75" x14ac:dyDescent="0.25">
      <c r="A29" s="89">
        <v>7</v>
      </c>
      <c r="B29" s="106" t="s">
        <v>133</v>
      </c>
      <c r="C29" s="113" t="s">
        <v>134</v>
      </c>
      <c r="D29" s="112">
        <f>'[28]ТЕ_2ст_тариф_без ЦТП'!J37/D$16*1000/12</f>
        <v>43321.500672500784</v>
      </c>
      <c r="E29" s="112">
        <f>'[28]ТЕ_2ст_тариф_без ЦТП'!M37/E$16*1000/12</f>
        <v>43321.500672468566</v>
      </c>
      <c r="F29" s="112">
        <f>'[28]ТЕ_2ст_тариф_без ЦТП'!P37/F$16*1000/12</f>
        <v>43321.500672468566</v>
      </c>
      <c r="G29" s="112">
        <f>'[28]ТЕ_2ст_тариф_без ЦТП'!S37/G$16*1000/12</f>
        <v>43321.500672468559</v>
      </c>
      <c r="I29" s="82"/>
    </row>
    <row r="30" spans="1:9" s="81" customFormat="1" ht="15.75" x14ac:dyDescent="0.25">
      <c r="A30" s="89" t="s">
        <v>135</v>
      </c>
      <c r="B30" s="106" t="s">
        <v>122</v>
      </c>
      <c r="C30" s="113" t="s">
        <v>134</v>
      </c>
      <c r="D30" s="112">
        <f>'[28]ТЕ_2ст_тариф_без ЦТП'!J38/D$16*1000/12</f>
        <v>12767.468415762618</v>
      </c>
      <c r="E30" s="112">
        <f>'[28]ТЕ_2ст_тариф_без ЦТП'!M38/E$16*1000/12</f>
        <v>12767.468415762303</v>
      </c>
      <c r="F30" s="112">
        <f>'[28]ТЕ_2ст_тариф_без ЦТП'!P38/F$16*1000/12</f>
        <v>12767.4684157623</v>
      </c>
      <c r="G30" s="112">
        <f>'[28]ТЕ_2ст_тариф_без ЦТП'!S38/G$16*1000/12</f>
        <v>12767.4684157623</v>
      </c>
      <c r="I30" s="82"/>
    </row>
    <row r="31" spans="1:9" s="81" customFormat="1" ht="15.75" x14ac:dyDescent="0.25">
      <c r="A31" s="89" t="s">
        <v>136</v>
      </c>
      <c r="B31" s="109" t="s">
        <v>124</v>
      </c>
      <c r="C31" s="113" t="s">
        <v>134</v>
      </c>
      <c r="D31" s="112">
        <f>'[28]ТЕ_2ст_тариф_без ЦТП'!J39/D$16*1000/12</f>
        <v>12463.166132578384</v>
      </c>
      <c r="E31" s="112">
        <f>'[28]ТЕ_2ст_тариф_без ЦТП'!M39/E$16*1000/12</f>
        <v>12463.166132578384</v>
      </c>
      <c r="F31" s="112">
        <f>'[28]ТЕ_2ст_тариф_без ЦТП'!P39/F$16*1000/12</f>
        <v>12463.166132578384</v>
      </c>
      <c r="G31" s="112">
        <f>'[28]ТЕ_2ст_тариф_без ЦТП'!S39/G$16*1000/12</f>
        <v>12463.166132578384</v>
      </c>
      <c r="I31" s="82"/>
    </row>
    <row r="32" spans="1:9" s="81" customFormat="1" ht="15.75" x14ac:dyDescent="0.25">
      <c r="A32" s="89" t="s">
        <v>137</v>
      </c>
      <c r="B32" s="109" t="s">
        <v>138</v>
      </c>
      <c r="C32" s="113" t="s">
        <v>134</v>
      </c>
      <c r="D32" s="112">
        <f>'[28]ТЕ_2ст_тариф_без ЦТП'!J42/D$16*1000/12</f>
        <v>12463.166132578384</v>
      </c>
      <c r="E32" s="112">
        <f>'[28]ТЕ_2ст_тариф_без ЦТП'!M42/E$16*1000/12</f>
        <v>12463.166132578384</v>
      </c>
      <c r="F32" s="112">
        <f>'[28]ТЕ_2ст_тариф_без ЦТП'!P42/F$16*1000/12</f>
        <v>12463.166132578384</v>
      </c>
      <c r="G32" s="112">
        <f>'[28]ТЕ_2ст_тариф_без ЦТП'!S42/G$16*1000/12</f>
        <v>12463.166132578384</v>
      </c>
      <c r="I32" s="82"/>
    </row>
    <row r="33" spans="1:9" s="81" customFormat="1" ht="25.5" x14ac:dyDescent="0.25">
      <c r="A33" s="89" t="s">
        <v>139</v>
      </c>
      <c r="B33" s="106" t="s">
        <v>140</v>
      </c>
      <c r="C33" s="113" t="s">
        <v>134</v>
      </c>
      <c r="D33" s="112">
        <f>'[28]ТЕ_2ст_тариф_без ЦТП'!J47/D$16*1000/12</f>
        <v>68.359413004050353</v>
      </c>
      <c r="E33" s="112">
        <f>'[28]ТЕ_2ст_тариф_без ЦТП'!M47/E$16*1000/12</f>
        <v>68.359413003978958</v>
      </c>
      <c r="F33" s="112">
        <f>'[28]ТЕ_2ст_тариф_без ЦТП'!P47/F$16*1000/12</f>
        <v>68.359413003978958</v>
      </c>
      <c r="G33" s="112">
        <f>'[28]ТЕ_2ст_тариф_без ЦТП'!S47/G$16*1000/12</f>
        <v>68.359413003978929</v>
      </c>
      <c r="I33" s="82"/>
    </row>
    <row r="34" spans="1:9" s="81" customFormat="1" ht="15.75" x14ac:dyDescent="0.25">
      <c r="A34" s="89" t="s">
        <v>141</v>
      </c>
      <c r="B34" s="106" t="s">
        <v>80</v>
      </c>
      <c r="C34" s="113" t="s">
        <v>134</v>
      </c>
      <c r="D34" s="112">
        <f>'[28]ТЕ_2ст_тариф_без ЦТП'!J48/D$16*1000/12</f>
        <v>235.94287018018329</v>
      </c>
      <c r="E34" s="112">
        <f>'[28]ТЕ_2ст_тариф_без ЦТП'!M48/E$16*1000/12</f>
        <v>235.9428701799369</v>
      </c>
      <c r="F34" s="112">
        <f>'[28]ТЕ_2ст_тариф_без ЦТП'!P48/F$16*1000/12</f>
        <v>235.9428701799369</v>
      </c>
      <c r="G34" s="112">
        <f>'[28]ТЕ_2ст_тариф_без ЦТП'!S48/G$16*1000/12</f>
        <v>235.94287017993688</v>
      </c>
      <c r="I34" s="82"/>
    </row>
    <row r="35" spans="1:9" s="81" customFormat="1" ht="15.75" x14ac:dyDescent="0.25">
      <c r="A35" s="89" t="s">
        <v>142</v>
      </c>
      <c r="B35" s="106" t="s">
        <v>143</v>
      </c>
      <c r="C35" s="113" t="s">
        <v>134</v>
      </c>
      <c r="D35" s="112">
        <f>'[28]ТЕ_2ст_тариф_без ЦТП'!J49/D$16*1000/12</f>
        <v>14779.140779946692</v>
      </c>
      <c r="E35" s="112">
        <f>'[28]ТЕ_2ст_тариф_без ЦТП'!M49/E$16*1000/12</f>
        <v>14779.140779931258</v>
      </c>
      <c r="F35" s="112">
        <f>'[28]ТЕ_2ст_тариф_без ЦТП'!P49/F$16*1000/12</f>
        <v>14779.140779931258</v>
      </c>
      <c r="G35" s="112">
        <f>'[28]ТЕ_2ст_тариф_без ЦТП'!S49/G$16*1000/12</f>
        <v>14779.140779931253</v>
      </c>
      <c r="I35" s="82"/>
    </row>
    <row r="36" spans="1:9" s="81" customFormat="1" ht="15.75" x14ac:dyDescent="0.25">
      <c r="A36" s="89" t="s">
        <v>144</v>
      </c>
      <c r="B36" s="106" t="s">
        <v>145</v>
      </c>
      <c r="C36" s="113" t="s">
        <v>134</v>
      </c>
      <c r="D36" s="112">
        <f>'[28]ТЕ_2ст_тариф_без ЦТП'!J50/D$16*1000/12</f>
        <v>6963.0888089060982</v>
      </c>
      <c r="E36" s="112">
        <f>'[28]ТЕ_2ст_тариф_без ЦТП'!M50/E$16*1000/12</f>
        <v>6963.0888088988249</v>
      </c>
      <c r="F36" s="112">
        <f>'[28]ТЕ_2ст_тариф_без ЦТП'!P50/F$16*1000/12</f>
        <v>6963.0888088988249</v>
      </c>
      <c r="G36" s="112">
        <f>'[28]ТЕ_2ст_тариф_без ЦТП'!S50/G$16*1000/12</f>
        <v>6963.088808898824</v>
      </c>
      <c r="I36" s="82"/>
    </row>
    <row r="37" spans="1:9" s="81" customFormat="1" ht="25.5" x14ac:dyDescent="0.25">
      <c r="A37" s="89" t="s">
        <v>146</v>
      </c>
      <c r="B37" s="109" t="s">
        <v>147</v>
      </c>
      <c r="C37" s="113" t="s">
        <v>134</v>
      </c>
      <c r="D37" s="112">
        <f>'[28]ТЕ_2ст_тариф_без ЦТП'!J51/D$16*1000/12</f>
        <v>3251.4109715882719</v>
      </c>
      <c r="E37" s="112">
        <f>'[28]ТЕ_2ст_тариф_без ЦТП'!M51/E$16*1000/12</f>
        <v>3251.4109715848767</v>
      </c>
      <c r="F37" s="112">
        <f>'[28]ТЕ_2ст_тариф_без ЦТП'!P51/F$16*1000/12</f>
        <v>3251.4109715848767</v>
      </c>
      <c r="G37" s="112">
        <f>'[28]ТЕ_2ст_тариф_без ЦТП'!S51/G$16*1000/12</f>
        <v>3251.4109715848758</v>
      </c>
      <c r="I37" s="82"/>
    </row>
    <row r="38" spans="1:9" s="81" customFormat="1" ht="15.75" x14ac:dyDescent="0.25">
      <c r="A38" s="89" t="s">
        <v>148</v>
      </c>
      <c r="B38" s="109" t="s">
        <v>149</v>
      </c>
      <c r="C38" s="113" t="s">
        <v>134</v>
      </c>
      <c r="D38" s="112">
        <f>'[28]ТЕ_2ст_тариф_без ЦТП'!J52/D$16*1000/12</f>
        <v>2446.1482076635025</v>
      </c>
      <c r="E38" s="112">
        <f>'[28]ТЕ_2ст_тариф_без ЦТП'!M52/E$16*1000/12</f>
        <v>2446.1482076609477</v>
      </c>
      <c r="F38" s="112">
        <f>'[28]ТЕ_2ст_тариф_без ЦТП'!P52/F$16*1000/12</f>
        <v>2446.1482076609477</v>
      </c>
      <c r="G38" s="112">
        <f>'[28]ТЕ_2ст_тариф_без ЦТП'!S52/G$16*1000/12</f>
        <v>2446.1482076609473</v>
      </c>
      <c r="I38" s="82"/>
    </row>
    <row r="39" spans="1:9" s="81" customFormat="1" ht="15.75" x14ac:dyDescent="0.25">
      <c r="A39" s="89" t="s">
        <v>150</v>
      </c>
      <c r="B39" s="109" t="s">
        <v>151</v>
      </c>
      <c r="C39" s="113" t="s">
        <v>134</v>
      </c>
      <c r="D39" s="112">
        <f>'[28]ТЕ_2ст_тариф_без ЦТП'!J53/D$16*1000/12</f>
        <v>1265.5296296543227</v>
      </c>
      <c r="E39" s="112">
        <f>'[28]ТЕ_2ст_тариф_без ЦТП'!M53/E$16*1000/12</f>
        <v>1265.5296296530009</v>
      </c>
      <c r="F39" s="112">
        <f>'[28]ТЕ_2ст_тариф_без ЦТП'!P53/F$16*1000/12</f>
        <v>1265.5296296530012</v>
      </c>
      <c r="G39" s="112">
        <f>'[28]ТЕ_2ст_тариф_без ЦТП'!S53/G$16*1000/12</f>
        <v>1265.5296296530007</v>
      </c>
      <c r="I39" s="82"/>
    </row>
    <row r="40" spans="1:9" s="81" customFormat="1" ht="15.75" x14ac:dyDescent="0.25">
      <c r="A40" s="89" t="s">
        <v>152</v>
      </c>
      <c r="B40" s="109" t="s">
        <v>153</v>
      </c>
      <c r="C40" s="113" t="s">
        <v>134</v>
      </c>
      <c r="D40" s="112">
        <f>'[28]ТЕ_2ст_тариф_без ЦТП'!J54/D$16*1000/12</f>
        <v>8811.8026678853785</v>
      </c>
      <c r="E40" s="112">
        <f>'[28]ТЕ_2ст_тариф_без ЦТП'!M54/E$16*1000/12</f>
        <v>8811.8026678761762</v>
      </c>
      <c r="F40" s="112">
        <f>'[28]ТЕ_2ст_тариф_без ЦТП'!P54/F$16*1000/12</f>
        <v>8811.8026678761762</v>
      </c>
      <c r="G40" s="112">
        <f>'[28]ТЕ_2ст_тариф_без ЦТП'!S54/G$16*1000/12</f>
        <v>8811.8026678761744</v>
      </c>
      <c r="I40" s="82"/>
    </row>
    <row r="41" spans="1:9" s="81" customFormat="1" ht="15.75" x14ac:dyDescent="0.25">
      <c r="A41" s="89" t="s">
        <v>154</v>
      </c>
      <c r="B41" s="109" t="s">
        <v>48</v>
      </c>
      <c r="C41" s="113" t="s">
        <v>134</v>
      </c>
      <c r="D41" s="112">
        <f>'[28]ТЕ_2ст_тариф_без ЦТП'!J55/D$16*1000/12</f>
        <v>4887.775929378744</v>
      </c>
      <c r="E41" s="112">
        <f>'[28]ТЕ_2ст_тариф_без ЦТП'!M55/E$16*1000/12</f>
        <v>4887.7759293736399</v>
      </c>
      <c r="F41" s="112">
        <f>'[28]ТЕ_2ст_тариф_без ЦТП'!P55/F$16*1000/12</f>
        <v>4887.775929373639</v>
      </c>
      <c r="G41" s="112">
        <f>'[28]ТЕ_2ст_тариф_без ЦТП'!S55/G$16*1000/12</f>
        <v>4887.775929373639</v>
      </c>
      <c r="I41" s="82"/>
    </row>
    <row r="42" spans="1:9" s="81" customFormat="1" ht="25.5" x14ac:dyDescent="0.25">
      <c r="A42" s="89" t="s">
        <v>155</v>
      </c>
      <c r="B42" s="109" t="s">
        <v>147</v>
      </c>
      <c r="C42" s="113" t="s">
        <v>134</v>
      </c>
      <c r="D42" s="112">
        <f>'[28]ТЕ_2ст_тариф_без ЦТП'!J56/D$16*1000/12</f>
        <v>1040.1072890237649</v>
      </c>
      <c r="E42" s="112">
        <f>'[28]ТЕ_2ст_тариф_без ЦТП'!M56/E$16*1000/12</f>
        <v>1040.1072890226785</v>
      </c>
      <c r="F42" s="112">
        <f>'[28]ТЕ_2ст_тариф_без ЦТП'!P56/F$16*1000/12</f>
        <v>1040.1072890226785</v>
      </c>
      <c r="G42" s="112">
        <f>'[28]ТЕ_2ст_тариф_без ЦТП'!S56/G$16*1000/12</f>
        <v>1040.1072890226785</v>
      </c>
      <c r="I42" s="82"/>
    </row>
    <row r="43" spans="1:9" s="81" customFormat="1" ht="15.75" x14ac:dyDescent="0.25">
      <c r="A43" s="89" t="s">
        <v>156</v>
      </c>
      <c r="B43" s="109" t="s">
        <v>44</v>
      </c>
      <c r="C43" s="113" t="s">
        <v>134</v>
      </c>
      <c r="D43" s="112">
        <f>'[28]ТЕ_2ст_тариф_без ЦТП'!J57/D$16*1000/12</f>
        <v>2883.9194494828698</v>
      </c>
      <c r="E43" s="112">
        <f>'[28]ТЕ_2ст_тариф_без ЦТП'!M57/E$16*1000/12</f>
        <v>2883.9194494798576</v>
      </c>
      <c r="F43" s="112">
        <f>'[28]ТЕ_2ст_тариф_без ЦТП'!P57/F$16*1000/12</f>
        <v>2883.9194494798576</v>
      </c>
      <c r="G43" s="112">
        <f>'[28]ТЕ_2ст_тариф_без ЦТП'!S57/G$16*1000/12</f>
        <v>2883.9194494798571</v>
      </c>
      <c r="I43" s="82"/>
    </row>
    <row r="44" spans="1:9" s="81" customFormat="1" ht="15.75" x14ac:dyDescent="0.25">
      <c r="A44" s="89">
        <v>8</v>
      </c>
      <c r="B44" s="109" t="s">
        <v>157</v>
      </c>
      <c r="C44" s="113" t="s">
        <v>134</v>
      </c>
      <c r="D44" s="112">
        <f>'[28]ТЕ_2ст_тариф_без ЦТП'!J58/D$16*1000/12</f>
        <v>8706.9125550325643</v>
      </c>
      <c r="E44" s="112">
        <f>'[28]ТЕ_2ст_тариф_без ЦТП'!M58/E$16*1000/12</f>
        <v>8706.9125550234712</v>
      </c>
      <c r="F44" s="112">
        <f>'[28]ТЕ_2ст_тариф_без ЦТП'!P58/F$16*1000/12</f>
        <v>8706.9125550234712</v>
      </c>
      <c r="G44" s="112">
        <f>'[28]ТЕ_2ст_тариф_без ЦТП'!S58/G$16*1000/12</f>
        <v>8706.9125550234694</v>
      </c>
      <c r="I44" s="82"/>
    </row>
    <row r="45" spans="1:9" s="81" customFormat="1" ht="15.75" x14ac:dyDescent="0.25">
      <c r="A45" s="89" t="s">
        <v>65</v>
      </c>
      <c r="B45" s="109" t="s">
        <v>48</v>
      </c>
      <c r="C45" s="113" t="s">
        <v>134</v>
      </c>
      <c r="D45" s="112">
        <f>'[28]ТЕ_2ст_тариф_без ЦТП'!J59/D$16*1000/12</f>
        <v>6542.2227363754982</v>
      </c>
      <c r="E45" s="112">
        <f>'[28]ТЕ_2ст_тариф_без ЦТП'!M59/E$16*1000/12</f>
        <v>6542.2227363686652</v>
      </c>
      <c r="F45" s="112">
        <f>'[28]ТЕ_2ст_тариф_без ЦТП'!P59/F$16*1000/12</f>
        <v>6542.2227363686652</v>
      </c>
      <c r="G45" s="112">
        <f>'[28]ТЕ_2ст_тариф_без ЦТП'!S59/G$16*1000/12</f>
        <v>6542.2227363686643</v>
      </c>
      <c r="I45" s="82"/>
    </row>
    <row r="46" spans="1:9" s="81" customFormat="1" ht="25.5" x14ac:dyDescent="0.25">
      <c r="A46" s="89" t="s">
        <v>67</v>
      </c>
      <c r="B46" s="109" t="s">
        <v>147</v>
      </c>
      <c r="C46" s="113" t="s">
        <v>134</v>
      </c>
      <c r="D46" s="112">
        <f>'[28]ТЕ_2ст_тариф_без ЦТП'!J60/D$16*1000/12</f>
        <v>1439.2890020026095</v>
      </c>
      <c r="E46" s="112">
        <f>'[28]ТЕ_2ст_тариф_без ЦТП'!M60/E$16*1000/12</f>
        <v>1439.2890020011064</v>
      </c>
      <c r="F46" s="112">
        <f>'[28]ТЕ_2ст_тариф_без ЦТП'!P60/F$16*1000/12</f>
        <v>1439.2890020011062</v>
      </c>
      <c r="G46" s="112">
        <f>'[28]ТЕ_2ст_тариф_без ЦТП'!S60/G$16*1000/12</f>
        <v>1439.2890020011062</v>
      </c>
      <c r="I46" s="82"/>
    </row>
    <row r="47" spans="1:9" s="81" customFormat="1" ht="15.75" x14ac:dyDescent="0.25">
      <c r="A47" s="89" t="s">
        <v>69</v>
      </c>
      <c r="B47" s="109" t="s">
        <v>44</v>
      </c>
      <c r="C47" s="113" t="s">
        <v>134</v>
      </c>
      <c r="D47" s="112">
        <f>'[28]ТЕ_2ст_тариф_без ЦТП'!J61/D$16*1000/12</f>
        <v>725.40081665445666</v>
      </c>
      <c r="E47" s="112">
        <f>'[28]ТЕ_2ст_тариф_без ЦТП'!M61/E$16*1000/12</f>
        <v>725.40081665369883</v>
      </c>
      <c r="F47" s="112">
        <f>'[28]ТЕ_2ст_тариф_без ЦТП'!P61/F$16*1000/12</f>
        <v>725.40081665369883</v>
      </c>
      <c r="G47" s="112">
        <f>'[28]ТЕ_2ст_тариф_без ЦТП'!S61/G$16*1000/12</f>
        <v>725.40081665369883</v>
      </c>
      <c r="I47" s="82"/>
    </row>
    <row r="48" spans="1:9" s="81" customFormat="1" ht="15.75" x14ac:dyDescent="0.25">
      <c r="A48" s="89">
        <v>9</v>
      </c>
      <c r="B48" s="109" t="s">
        <v>158</v>
      </c>
      <c r="C48" s="113" t="s">
        <v>134</v>
      </c>
      <c r="D48" s="112">
        <f>'[28]ТЕ_2ст_тариф_без ЦТП'!J67/D$16*1000/12</f>
        <v>0</v>
      </c>
      <c r="E48" s="112">
        <f>'[28]ТЕ_2ст_тариф_без ЦТП'!M67/E$16*1000/12</f>
        <v>0</v>
      </c>
      <c r="F48" s="112">
        <f>'[28]ТЕ_2ст_тариф_без ЦТП'!P67/F$16*1000/12</f>
        <v>0</v>
      </c>
      <c r="G48" s="112">
        <f>'[28]ТЕ_2ст_тариф_без ЦТП'!S67/G$16*1000/12</f>
        <v>0</v>
      </c>
      <c r="I48" s="82"/>
    </row>
    <row r="49" spans="1:9" s="81" customFormat="1" ht="15.75" x14ac:dyDescent="0.25">
      <c r="A49" s="89">
        <v>10</v>
      </c>
      <c r="B49" s="109" t="s">
        <v>58</v>
      </c>
      <c r="C49" s="113" t="s">
        <v>134</v>
      </c>
      <c r="D49" s="112">
        <f>'[28]ТЕ_2ст_тариф_без ЦТП'!J68/D$16*1000/12</f>
        <v>52028.413227533347</v>
      </c>
      <c r="E49" s="112">
        <f>'[28]ТЕ_2ст_тариф_без ЦТП'!M68/E$16*1000/12</f>
        <v>52028.413227492034</v>
      </c>
      <c r="F49" s="112">
        <f>'[28]ТЕ_2ст_тариф_без ЦТП'!P68/F$16*1000/12</f>
        <v>52028.413227492034</v>
      </c>
      <c r="G49" s="112">
        <f>'[28]ТЕ_2ст_тариф_без ЦТП'!S68/G$16*1000/12</f>
        <v>52028.413227492019</v>
      </c>
      <c r="I49" s="82"/>
    </row>
    <row r="50" spans="1:9" s="81" customFormat="1" ht="15.75" x14ac:dyDescent="0.25">
      <c r="A50" s="89">
        <v>11</v>
      </c>
      <c r="B50" s="109" t="s">
        <v>159</v>
      </c>
      <c r="C50" s="113" t="s">
        <v>134</v>
      </c>
      <c r="D50" s="112">
        <v>0</v>
      </c>
      <c r="E50" s="112">
        <v>0</v>
      </c>
      <c r="F50" s="112">
        <v>0</v>
      </c>
      <c r="G50" s="112">
        <v>0</v>
      </c>
      <c r="I50" s="82"/>
    </row>
    <row r="51" spans="1:9" s="81" customFormat="1" ht="15.75" x14ac:dyDescent="0.25">
      <c r="A51" s="89">
        <v>12</v>
      </c>
      <c r="B51" s="109" t="s">
        <v>160</v>
      </c>
      <c r="C51" s="113" t="s">
        <v>134</v>
      </c>
      <c r="D51" s="112">
        <f>'[28]ТЕ_2ст_тариф_без ЦТП'!J69/D$16*1000/12</f>
        <v>0</v>
      </c>
      <c r="E51" s="112">
        <f>'[28]ТЕ_2ст_тариф_без ЦТП'!M69/E$16*1000/12</f>
        <v>0</v>
      </c>
      <c r="F51" s="112">
        <f>'[28]ТЕ_2ст_тариф_без ЦТП'!P69/F$16*1000/12</f>
        <v>0</v>
      </c>
      <c r="G51" s="112">
        <f>'[28]ТЕ_2ст_тариф_без ЦТП'!S69/G$16*1000/12</f>
        <v>0</v>
      </c>
      <c r="I51" s="82"/>
    </row>
    <row r="52" spans="1:9" s="81" customFormat="1" ht="15.75" x14ac:dyDescent="0.25">
      <c r="A52" s="89">
        <v>13</v>
      </c>
      <c r="B52" s="114" t="s">
        <v>161</v>
      </c>
      <c r="C52" s="113" t="s">
        <v>134</v>
      </c>
      <c r="D52" s="112">
        <f>'[28]ТЕ_2ст_тариф_без ЦТП'!J70/D$16*1000/12</f>
        <v>7474.8917161119161</v>
      </c>
      <c r="E52" s="112">
        <f>'[28]ТЕ_2ст_тариф_без ЦТП'!M70/E$16*1000/12</f>
        <v>13019.329128832529</v>
      </c>
      <c r="F52" s="112">
        <f>'[28]ТЕ_2ст_тариф_без ЦТП'!P70/F$16*1000/12</f>
        <v>13019.329128832527</v>
      </c>
      <c r="G52" s="112">
        <f>'[28]ТЕ_2ст_тариф_без ЦТП'!S70/G$16*1000/12</f>
        <v>13019.329128832529</v>
      </c>
      <c r="I52" s="82"/>
    </row>
    <row r="53" spans="1:9" s="81" customFormat="1" ht="15.75" x14ac:dyDescent="0.25">
      <c r="A53" s="89" t="s">
        <v>162</v>
      </c>
      <c r="B53" s="109" t="s">
        <v>163</v>
      </c>
      <c r="C53" s="113" t="s">
        <v>134</v>
      </c>
      <c r="D53" s="112">
        <f>'[28]ТЕ_2ст_тариф_без ЦТП'!J71/D$16*1000/12</f>
        <v>1345.4805089001447</v>
      </c>
      <c r="E53" s="112">
        <f>'[28]ТЕ_2ст_тариф_без ЦТП'!M71/E$16*1000/12</f>
        <v>2343.4792431898545</v>
      </c>
      <c r="F53" s="112">
        <f>'[28]ТЕ_2ст_тариф_без ЦТП'!P71/F$16*1000/12</f>
        <v>2343.4792431898536</v>
      </c>
      <c r="G53" s="112">
        <f>'[28]ТЕ_2ст_тариф_без ЦТП'!S71/G$16*1000/12</f>
        <v>2343.4792431898545</v>
      </c>
      <c r="I53" s="82"/>
    </row>
    <row r="54" spans="1:9" s="81" customFormat="1" ht="26.25" x14ac:dyDescent="0.25">
      <c r="A54" s="115" t="s">
        <v>164</v>
      </c>
      <c r="B54" s="114" t="s">
        <v>68</v>
      </c>
      <c r="C54" s="116" t="s">
        <v>134</v>
      </c>
      <c r="D54" s="112">
        <f>'[28]ТЕ_2ст_тариф_без ЦТП'!J72/D$16*1000/12</f>
        <v>0</v>
      </c>
      <c r="E54" s="112">
        <f>'[28]ТЕ_2ст_тариф_без ЦТП'!M72/E$16*1000/12</f>
        <v>0</v>
      </c>
      <c r="F54" s="112">
        <f>'[28]ТЕ_2ст_тариф_без ЦТП'!P72/F$16*1000/12</f>
        <v>0</v>
      </c>
      <c r="G54" s="112">
        <f>'[28]ТЕ_2ст_тариф_без ЦТП'!S72/G$16*1000/12</f>
        <v>0</v>
      </c>
      <c r="I54" s="82"/>
    </row>
    <row r="55" spans="1:9" s="81" customFormat="1" ht="15.75" x14ac:dyDescent="0.25">
      <c r="A55" s="89" t="s">
        <v>165</v>
      </c>
      <c r="B55" s="109" t="s">
        <v>166</v>
      </c>
      <c r="C55" s="113" t="s">
        <v>134</v>
      </c>
      <c r="D55" s="112">
        <f>'[28]ТЕ_2ст_тариф_без ЦТП'!J73/D$16*1000/12</f>
        <v>0</v>
      </c>
      <c r="E55" s="112">
        <f>'[28]ТЕ_2ст_тариф_без ЦТП'!M73/E$16*1000/12</f>
        <v>0</v>
      </c>
      <c r="F55" s="112">
        <f>'[28]ТЕ_2ст_тариф_без ЦТП'!P73/F$16*1000/12</f>
        <v>0</v>
      </c>
      <c r="G55" s="112">
        <f>'[28]ТЕ_2ст_тариф_без ЦТП'!S73/G$16*1000/12</f>
        <v>0</v>
      </c>
      <c r="I55" s="82"/>
    </row>
    <row r="56" spans="1:9" s="81" customFormat="1" ht="15.75" x14ac:dyDescent="0.25">
      <c r="A56" s="89" t="s">
        <v>167</v>
      </c>
      <c r="B56" s="109" t="s">
        <v>168</v>
      </c>
      <c r="C56" s="113" t="s">
        <v>134</v>
      </c>
      <c r="D56" s="112">
        <f>'[28]ТЕ_2ст_тариф_без ЦТП'!J74/D$16*1000/12</f>
        <v>0</v>
      </c>
      <c r="E56" s="112">
        <f>'[28]ТЕ_2ст_тариф_без ЦТП'!M74/E$16*1000/12</f>
        <v>0</v>
      </c>
      <c r="F56" s="112">
        <f>'[28]ТЕ_2ст_тариф_без ЦТП'!P74/F$16*1000/12</f>
        <v>0</v>
      </c>
      <c r="G56" s="112">
        <f>'[28]ТЕ_2ст_тариф_без ЦТП'!S74/G$16*1000/12</f>
        <v>0</v>
      </c>
      <c r="I56" s="82"/>
    </row>
    <row r="57" spans="1:9" s="81" customFormat="1" ht="30" x14ac:dyDescent="0.25">
      <c r="A57" s="89" t="s">
        <v>169</v>
      </c>
      <c r="B57" s="117" t="s">
        <v>72</v>
      </c>
      <c r="C57" s="113" t="s">
        <v>134</v>
      </c>
      <c r="D57" s="112">
        <f>'[28]ТЕ_2ст_тариф_без ЦТП'!J75/D$16*1000/12</f>
        <v>6129.4112072117705</v>
      </c>
      <c r="E57" s="112">
        <f>'[28]ТЕ_2ст_тариф_без ЦТП'!M75/E$16*1000/12</f>
        <v>10675.849885642674</v>
      </c>
      <c r="F57" s="112">
        <f>'[28]ТЕ_2ст_тариф_без ЦТП'!P75/F$16*1000/12</f>
        <v>10675.849885642674</v>
      </c>
      <c r="G57" s="112">
        <f>'[28]ТЕ_2ст_тариф_без ЦТП'!S75/G$16*1000/12</f>
        <v>10675.849885642674</v>
      </c>
      <c r="I57" s="82"/>
    </row>
    <row r="58" spans="1:9" s="81" customFormat="1" ht="31.15" customHeight="1" x14ac:dyDescent="0.25">
      <c r="A58" s="216" t="s">
        <v>170</v>
      </c>
      <c r="B58" s="217"/>
      <c r="C58" s="217"/>
      <c r="D58" s="217"/>
      <c r="E58" s="217"/>
      <c r="F58" s="217"/>
      <c r="G58" s="218"/>
      <c r="I58" s="82"/>
    </row>
    <row r="59" spans="1:9" s="81" customFormat="1" ht="15.75" x14ac:dyDescent="0.25">
      <c r="A59" s="89" t="s">
        <v>171</v>
      </c>
      <c r="B59" s="106" t="s">
        <v>120</v>
      </c>
      <c r="C59" s="93" t="s">
        <v>103</v>
      </c>
      <c r="D59" s="107">
        <f>'[28]ТЕ_2ст_тариф_з ЦТП'!I120/D$14</f>
        <v>278.09284662475164</v>
      </c>
      <c r="E59" s="107" t="e">
        <f>'[28]ТЕ_2ст_тариф_з ЦТП'!L86/E$14</f>
        <v>#DIV/0!</v>
      </c>
      <c r="F59" s="107">
        <f>'[28]ТЕ_2ст_тариф_з ЦТП'!O120/F$14</f>
        <v>278.0928466247517</v>
      </c>
      <c r="G59" s="107">
        <f>'[28]ТЕ_2ст_тариф_з ЦТП'!R120/G$14</f>
        <v>278.09284662475164</v>
      </c>
      <c r="I59" s="82"/>
    </row>
    <row r="60" spans="1:9" s="81" customFormat="1" ht="15.75" x14ac:dyDescent="0.25">
      <c r="A60" s="89" t="s">
        <v>172</v>
      </c>
      <c r="B60" s="106" t="s">
        <v>122</v>
      </c>
      <c r="C60" s="93" t="s">
        <v>103</v>
      </c>
      <c r="D60" s="107">
        <f>'[28]ТЕ_2ст_тариф_з ЦТП'!I87/D$14</f>
        <v>278.09284662475164</v>
      </c>
      <c r="E60" s="107" t="e">
        <f>'[28]ТЕ_2ст_тариф_з ЦТП'!L87/E$14</f>
        <v>#DIV/0!</v>
      </c>
      <c r="F60" s="107">
        <f>'[28]ТЕ_2ст_тариф_з ЦТП'!O87/F$14</f>
        <v>278.0928466247517</v>
      </c>
      <c r="G60" s="107">
        <f>'[28]ТЕ_2ст_тариф_з ЦТП'!R87/G$14</f>
        <v>278.09284662475164</v>
      </c>
      <c r="I60" s="82"/>
    </row>
    <row r="61" spans="1:9" s="81" customFormat="1" ht="15.75" x14ac:dyDescent="0.25">
      <c r="A61" s="89" t="s">
        <v>173</v>
      </c>
      <c r="B61" s="106" t="s">
        <v>128</v>
      </c>
      <c r="C61" s="93" t="s">
        <v>103</v>
      </c>
      <c r="D61" s="107">
        <f>'[28]ТЕ_2ст_тариф_з ЦТП'!I88/D$14</f>
        <v>278.09284662475164</v>
      </c>
      <c r="E61" s="107" t="e">
        <f>'[28]ТЕ_2ст_тариф_з ЦТП'!L88/E$14</f>
        <v>#DIV/0!</v>
      </c>
      <c r="F61" s="107">
        <f>'[28]ТЕ_2ст_тариф_з ЦТП'!O88/F$14</f>
        <v>278.0928466247517</v>
      </c>
      <c r="G61" s="107">
        <f>'[28]ТЕ_2ст_тариф_з ЦТП'!R88/G$14</f>
        <v>278.09284662475164</v>
      </c>
      <c r="I61" s="82"/>
    </row>
    <row r="62" spans="1:9" s="81" customFormat="1" ht="15.6" hidden="1" customHeight="1" x14ac:dyDescent="0.3">
      <c r="A62" s="89" t="s">
        <v>174</v>
      </c>
      <c r="B62" s="111" t="s">
        <v>130</v>
      </c>
      <c r="C62" s="93" t="s">
        <v>103</v>
      </c>
      <c r="D62" s="107">
        <f>'[28]ТЕ_2ст_тариф_з ЦТП'!I113/D$15</f>
        <v>0</v>
      </c>
      <c r="E62" s="107">
        <f>'[28]ТЕ_2ст_тариф_без ЦТП'!L113/E$15</f>
        <v>0</v>
      </c>
      <c r="F62" s="107">
        <f>'[28]ТЕ_2ст_тариф_з ЦТП'!O113/F$14</f>
        <v>0</v>
      </c>
      <c r="G62" s="107">
        <f>'[28]ТЕ_2ст_тариф_з ЦТП'!R113/G$15</f>
        <v>0</v>
      </c>
      <c r="I62" s="82"/>
    </row>
    <row r="63" spans="1:9" s="81" customFormat="1" ht="31.15" customHeight="1" x14ac:dyDescent="0.25">
      <c r="A63" s="216" t="s">
        <v>175</v>
      </c>
      <c r="B63" s="217"/>
      <c r="C63" s="217"/>
      <c r="D63" s="217"/>
      <c r="E63" s="217"/>
      <c r="F63" s="217"/>
      <c r="G63" s="218"/>
      <c r="I63" s="82"/>
    </row>
    <row r="64" spans="1:9" s="81" customFormat="1" ht="25.5" x14ac:dyDescent="0.25">
      <c r="A64" s="89">
        <v>15</v>
      </c>
      <c r="B64" s="109" t="s">
        <v>176</v>
      </c>
      <c r="C64" s="93" t="s">
        <v>105</v>
      </c>
      <c r="D64" s="112">
        <f>'[28]ТЕ_2ст_тариф_з ЦТП'!J120/D$17*1000/12</f>
        <v>62619.679533381306</v>
      </c>
      <c r="E64" s="112" t="e">
        <f>'[28]ТЕ_2ст_тариф_з ЦТП'!M120/E$17*1000/12</f>
        <v>#DIV/0!</v>
      </c>
      <c r="F64" s="112">
        <f>'[28]ТЕ_2ст_тариф_з ЦТП'!P120/F$17*1000/12</f>
        <v>75041.259173939077</v>
      </c>
      <c r="G64" s="112">
        <f>'[28]ТЕ_2ст_тариф_з ЦТП'!S120/G$17*1000/12</f>
        <v>75041.259173939077</v>
      </c>
      <c r="I64" s="82"/>
    </row>
    <row r="65" spans="1:9" s="81" customFormat="1" ht="15.75" x14ac:dyDescent="0.25">
      <c r="A65" s="118" t="s">
        <v>177</v>
      </c>
      <c r="B65" s="106" t="s">
        <v>133</v>
      </c>
      <c r="C65" s="113" t="s">
        <v>134</v>
      </c>
      <c r="D65" s="112">
        <f>'[28]ТЕ_2ст_тариф_з ЦТП'!J86/D$17*1000/12</f>
        <v>54713.800614451764</v>
      </c>
      <c r="E65" s="112" t="e">
        <f>'[28]ТЕ_2ст_тариф_з ЦТП'!M86/E$17*1000/12</f>
        <v>#DIV/0!</v>
      </c>
      <c r="F65" s="112">
        <f>'[28]ТЕ_2ст_тариф_з ЦТП'!P86/F$17*1000/12</f>
        <v>66585.218672705072</v>
      </c>
      <c r="G65" s="112">
        <f>'[28]ТЕ_2ст_тариф_з ЦТП'!S86/G$17*1000/12</f>
        <v>66585.218672705072</v>
      </c>
      <c r="I65" s="82"/>
    </row>
    <row r="66" spans="1:9" s="81" customFormat="1" ht="15.75" x14ac:dyDescent="0.25">
      <c r="A66" s="118" t="s">
        <v>178</v>
      </c>
      <c r="B66" s="106" t="s">
        <v>122</v>
      </c>
      <c r="C66" s="113" t="s">
        <v>134</v>
      </c>
      <c r="D66" s="112">
        <f>'[28]ТЕ_2ст_тариф_з ЦТП'!J87/D$17*1000/12</f>
        <v>12600.918117235116</v>
      </c>
      <c r="E66" s="112" t="e">
        <f>'[28]ТЕ_2ст_тариф_з ЦТП'!M87/E$17*1000/12</f>
        <v>#DIV/0!</v>
      </c>
      <c r="F66" s="112">
        <f>'[28]ТЕ_2ст_тариф_з ЦТП'!P87/F$17*1000/12</f>
        <v>24472.33617548841</v>
      </c>
      <c r="G66" s="112">
        <f>'[28]ТЕ_2ст_тариф_з ЦТП'!S87/G$17*1000/12</f>
        <v>24472.336175488406</v>
      </c>
      <c r="I66" s="82"/>
    </row>
    <row r="67" spans="1:9" s="81" customFormat="1" ht="15.75" x14ac:dyDescent="0.25">
      <c r="A67" s="118" t="s">
        <v>179</v>
      </c>
      <c r="B67" s="106" t="s">
        <v>128</v>
      </c>
      <c r="C67" s="113" t="s">
        <v>134</v>
      </c>
      <c r="D67" s="112">
        <f>'[28]ТЕ_2ст_тариф_з ЦТП'!J88/D$17*1000/12</f>
        <v>0</v>
      </c>
      <c r="E67" s="112" t="e">
        <f>'[28]ТЕ_2ст_тариф_з ЦТП'!M88/E$17*1000/12</f>
        <v>#DIV/0!</v>
      </c>
      <c r="F67" s="112">
        <f>'[28]ТЕ_2ст_тариф_з ЦТП'!P88/F$17*1000/12</f>
        <v>0</v>
      </c>
      <c r="G67" s="112">
        <f>'[28]ТЕ_2ст_тариф_з ЦТП'!S88/G$17*1000/12</f>
        <v>0</v>
      </c>
      <c r="I67" s="82"/>
    </row>
    <row r="68" spans="1:9" s="81" customFormat="1" ht="25.5" x14ac:dyDescent="0.25">
      <c r="A68" s="119" t="s">
        <v>180</v>
      </c>
      <c r="B68" s="106" t="s">
        <v>181</v>
      </c>
      <c r="C68" s="113" t="s">
        <v>134</v>
      </c>
      <c r="D68" s="112">
        <f>'[28]ТЕ_2ст_тариф_з ЦТП'!J89/D$17*1000/12</f>
        <v>0</v>
      </c>
      <c r="E68" s="112" t="e">
        <f>'[28]ТЕ_2ст_тариф_з ЦТП'!M89/E$17*1000/12</f>
        <v>#DIV/0!</v>
      </c>
      <c r="F68" s="112">
        <f>'[28]ТЕ_2ст_тариф_з ЦТП'!P89/F$17*1000/12</f>
        <v>0</v>
      </c>
      <c r="G68" s="112">
        <f>'[28]ТЕ_2ст_тариф_з ЦТП'!S89/G$17*1000/12</f>
        <v>0</v>
      </c>
      <c r="I68" s="82"/>
    </row>
    <row r="69" spans="1:9" s="81" customFormat="1" ht="25.5" x14ac:dyDescent="0.25">
      <c r="A69" s="119" t="s">
        <v>182</v>
      </c>
      <c r="B69" s="106" t="s">
        <v>183</v>
      </c>
      <c r="C69" s="113" t="s">
        <v>134</v>
      </c>
      <c r="D69" s="112">
        <f>'[28]ТЕ_2ст_тариф_з ЦТП'!J90/D$17*1000/12</f>
        <v>1011.4637821836745</v>
      </c>
      <c r="E69" s="112" t="e">
        <f>'[28]ТЕ_2ст_тариф_з ЦТП'!M90/E$17*1000/12</f>
        <v>#DIV/0!</v>
      </c>
      <c r="F69" s="112">
        <f>'[28]ТЕ_2ст_тариф_з ЦТП'!P90/F$17*1000/12</f>
        <v>1011.4637821836745</v>
      </c>
      <c r="G69" s="112">
        <f>'[28]ТЕ_2ст_тариф_з ЦТП'!S90/G$17*1000/12</f>
        <v>1011.4637821836747</v>
      </c>
      <c r="I69" s="82"/>
    </row>
    <row r="70" spans="1:9" s="81" customFormat="1" ht="15.75" x14ac:dyDescent="0.25">
      <c r="A70" s="119" t="s">
        <v>184</v>
      </c>
      <c r="B70" s="106" t="s">
        <v>80</v>
      </c>
      <c r="C70" s="113" t="s">
        <v>134</v>
      </c>
      <c r="D70" s="112">
        <f>'[28]ТЕ_2ст_тариф_з ЦТП'!J91/D$17*1000/12</f>
        <v>11589.454335051441</v>
      </c>
      <c r="E70" s="112" t="e">
        <f>'[28]ТЕ_2ст_тариф_з ЦТП'!M91/E$17*1000/12</f>
        <v>#DIV/0!</v>
      </c>
      <c r="F70" s="112">
        <f>'[28]ТЕ_2ст_тариф_з ЦТП'!P91/F$17*1000/12</f>
        <v>23460.872393304729</v>
      </c>
      <c r="G70" s="112">
        <f>'[28]ТЕ_2ст_тариф_з ЦТП'!S91/G$17*1000/12</f>
        <v>23460.872393304729</v>
      </c>
      <c r="I70" s="82"/>
    </row>
    <row r="71" spans="1:9" ht="25.5" x14ac:dyDescent="0.25">
      <c r="A71" s="119" t="s">
        <v>185</v>
      </c>
      <c r="B71" s="106" t="s">
        <v>186</v>
      </c>
      <c r="C71" s="113" t="s">
        <v>134</v>
      </c>
      <c r="D71" s="112">
        <f>'[28]ТЕ_2ст_тариф_з ЦТП'!J92/D$17*1000/12</f>
        <v>10819.081762460897</v>
      </c>
      <c r="E71" s="112" t="e">
        <f>'[28]ТЕ_2ст_тариф_з ЦТП'!M92/E$17*1000/12</f>
        <v>#DIV/0!</v>
      </c>
      <c r="F71" s="112">
        <f>'[28]ТЕ_2ст_тариф_з ЦТП'!P92/F$17*1000/12</f>
        <v>22690.499820714191</v>
      </c>
      <c r="G71" s="112">
        <f>'[28]ТЕ_2ст_тариф_з ЦТП'!S92/G$17*1000/12</f>
        <v>22690.499820714187</v>
      </c>
    </row>
    <row r="72" spans="1:9" x14ac:dyDescent="0.25">
      <c r="A72" s="119" t="s">
        <v>187</v>
      </c>
      <c r="B72" s="109" t="s">
        <v>143</v>
      </c>
      <c r="C72" s="113" t="s">
        <v>134</v>
      </c>
      <c r="D72" s="112">
        <f>'[28]ТЕ_2ст_тариф_з ЦТП'!J93/D$17*1000/12</f>
        <v>18958.708650273427</v>
      </c>
      <c r="E72" s="112" t="e">
        <f>'[28]ТЕ_2ст_тариф_з ЦТП'!M93/E$17*1000/12</f>
        <v>#DIV/0!</v>
      </c>
      <c r="F72" s="112">
        <f>'[28]ТЕ_2ст_тариф_з ЦТП'!P93/F$17*1000/12</f>
        <v>18958.708650273427</v>
      </c>
      <c r="G72" s="112">
        <f>'[28]ТЕ_2ст_тариф_з ЦТП'!S93/G$17*1000/12</f>
        <v>18958.708650273427</v>
      </c>
    </row>
    <row r="73" spans="1:9" x14ac:dyDescent="0.25">
      <c r="A73" s="119" t="s">
        <v>188</v>
      </c>
      <c r="B73" s="106" t="s">
        <v>145</v>
      </c>
      <c r="C73" s="113" t="s">
        <v>134</v>
      </c>
      <c r="D73" s="112">
        <f>'[28]ТЕ_2ст_тариф_з ЦТП'!J94/D$17*1000/12</f>
        <v>18666.421664655478</v>
      </c>
      <c r="E73" s="112" t="e">
        <f>'[28]ТЕ_2ст_тариф_з ЦТП'!M94/E$17*1000/12</f>
        <v>#DIV/0!</v>
      </c>
      <c r="F73" s="112">
        <f>'[28]ТЕ_2ст_тариф_з ЦТП'!P94/F$17*1000/12</f>
        <v>18666.421664655481</v>
      </c>
      <c r="G73" s="112">
        <f>'[28]ТЕ_2ст_тариф_з ЦТП'!S94/G$17*1000/12</f>
        <v>18666.421664655478</v>
      </c>
    </row>
    <row r="74" spans="1:9" ht="25.5" x14ac:dyDescent="0.25">
      <c r="A74" s="119" t="s">
        <v>189</v>
      </c>
      <c r="B74" s="106" t="s">
        <v>147</v>
      </c>
      <c r="C74" s="113" t="s">
        <v>134</v>
      </c>
      <c r="D74" s="112">
        <f>'[28]ТЕ_2ст_тариф_з ЦТП'!J95/D$17*1000/12</f>
        <v>4170.9159030601541</v>
      </c>
      <c r="E74" s="112" t="e">
        <f>'[28]ТЕ_2ст_тариф_з ЦТП'!M95/E$17*1000/12</f>
        <v>#DIV/0!</v>
      </c>
      <c r="F74" s="112">
        <f>'[28]ТЕ_2ст_тариф_з ЦТП'!P95/F$17*1000/12</f>
        <v>4170.9159030601531</v>
      </c>
      <c r="G74" s="112">
        <f>'[28]ТЕ_2ст_тариф_з ЦТП'!S95/G$17*1000/12</f>
        <v>4170.9159030601531</v>
      </c>
    </row>
    <row r="75" spans="1:9" x14ac:dyDescent="0.25">
      <c r="A75" s="119" t="s">
        <v>190</v>
      </c>
      <c r="B75" s="106" t="s">
        <v>191</v>
      </c>
      <c r="C75" s="113" t="s">
        <v>134</v>
      </c>
      <c r="D75" s="112">
        <f>'[28]ТЕ_2ст_тариф_з ЦТП'!J96/D$17*1000/12</f>
        <v>7694.2855932602288</v>
      </c>
      <c r="E75" s="112" t="e">
        <f>'[28]ТЕ_2ст_тариф_з ЦТП'!M96/E$17*1000/12</f>
        <v>#DIV/0!</v>
      </c>
      <c r="F75" s="112">
        <f>'[28]ТЕ_2ст_тариф_з ЦТП'!P96/F$17*1000/12</f>
        <v>7694.2855932602288</v>
      </c>
      <c r="G75" s="112">
        <f>'[28]ТЕ_2ст_тариф_з ЦТП'!S96/G$17*1000/12</f>
        <v>7694.2855932602288</v>
      </c>
    </row>
    <row r="76" spans="1:9" x14ac:dyDescent="0.25">
      <c r="A76" s="119" t="s">
        <v>192</v>
      </c>
      <c r="B76" s="106" t="s">
        <v>35</v>
      </c>
      <c r="C76" s="113" t="s">
        <v>134</v>
      </c>
      <c r="D76" s="112">
        <f>'[28]ТЕ_2ст_тариф_з ЦТП'!J97/D$17*1000/12</f>
        <v>6801.2201683350977</v>
      </c>
      <c r="E76" s="112" t="e">
        <f>'[28]ТЕ_2ст_тариф_з ЦТП'!M97/E$17*1000/12</f>
        <v>#DIV/0!</v>
      </c>
      <c r="F76" s="112">
        <f>'[28]ТЕ_2ст_тариф_з ЦТП'!P97/F$17*1000/12</f>
        <v>6801.2201683350977</v>
      </c>
      <c r="G76" s="112">
        <f>'[28]ТЕ_2ст_тариф_з ЦТП'!S97/G$17*1000/12</f>
        <v>6801.2201683350977</v>
      </c>
    </row>
    <row r="77" spans="1:9" x14ac:dyDescent="0.25">
      <c r="A77" s="119" t="s">
        <v>193</v>
      </c>
      <c r="B77" s="106" t="s">
        <v>153</v>
      </c>
      <c r="C77" s="113" t="s">
        <v>134</v>
      </c>
      <c r="D77" s="112">
        <f>'[28]ТЕ_2ст_тариф_з ЦТП'!J98/D$17*1000/12</f>
        <v>4487.7521822877543</v>
      </c>
      <c r="E77" s="112" t="e">
        <f>'[28]ТЕ_2ст_тариф_з ЦТП'!M98/E$17*1000/12</f>
        <v>#DIV/0!</v>
      </c>
      <c r="F77" s="112">
        <f>'[28]ТЕ_2ст_тариф_з ЦТП'!P98/F$17*1000/12</f>
        <v>4487.7521822877543</v>
      </c>
      <c r="G77" s="112">
        <f>'[28]ТЕ_2ст_тариф_з ЦТП'!S98/G$17*1000/12</f>
        <v>4487.7521822877543</v>
      </c>
    </row>
    <row r="78" spans="1:9" x14ac:dyDescent="0.25">
      <c r="A78" s="119" t="s">
        <v>194</v>
      </c>
      <c r="B78" s="106" t="s">
        <v>48</v>
      </c>
      <c r="C78" s="113" t="s">
        <v>134</v>
      </c>
      <c r="D78" s="112">
        <f>'[28]ТЕ_2ст_тариф_з ЦТП'!J99/D$17*1000/12</f>
        <v>2094.0440170292595</v>
      </c>
      <c r="E78" s="112" t="e">
        <f>'[28]ТЕ_2ст_тариф_з ЦТП'!M99/E$17*1000/12</f>
        <v>#DIV/0!</v>
      </c>
      <c r="F78" s="112">
        <f>'[28]ТЕ_2ст_тариф_з ЦТП'!P99/F$17*1000/12</f>
        <v>2094.04401702926</v>
      </c>
      <c r="G78" s="112">
        <f>'[28]ТЕ_2ст_тариф_з ЦТП'!S99/G$17*1000/12</f>
        <v>2094.04401702926</v>
      </c>
    </row>
    <row r="79" spans="1:9" ht="25.5" x14ac:dyDescent="0.25">
      <c r="A79" s="119" t="s">
        <v>195</v>
      </c>
      <c r="B79" s="106" t="s">
        <v>147</v>
      </c>
      <c r="C79" s="113" t="s">
        <v>134</v>
      </c>
      <c r="D79" s="112">
        <f>'[28]ТЕ_2ст_тариф_з ЦТП'!J100/D$17*1000/12</f>
        <v>445.60767046569066</v>
      </c>
      <c r="E79" s="112" t="e">
        <f>'[28]ТЕ_2ст_тариф_з ЦТП'!M100/E$17*1000/12</f>
        <v>#DIV/0!</v>
      </c>
      <c r="F79" s="112">
        <f>'[28]ТЕ_2ст_тариф_з ЦТП'!P100/F$17*1000/12</f>
        <v>445.60767046569055</v>
      </c>
      <c r="G79" s="112">
        <f>'[28]ТЕ_2ст_тариф_з ЦТП'!S100/G$17*1000/12</f>
        <v>445.60767046569055</v>
      </c>
    </row>
    <row r="80" spans="1:9" x14ac:dyDescent="0.25">
      <c r="A80" s="119" t="s">
        <v>196</v>
      </c>
      <c r="B80" s="106" t="s">
        <v>44</v>
      </c>
      <c r="C80" s="113" t="s">
        <v>134</v>
      </c>
      <c r="D80" s="112">
        <f>'[28]ТЕ_2ст_тариф_з ЦТП'!J101/D$17*1000/12</f>
        <v>1948.1004947928041</v>
      </c>
      <c r="E80" s="112" t="e">
        <f>'[28]ТЕ_2ст_тариф_з ЦТП'!M101/E$17*1000/12</f>
        <v>#DIV/0!</v>
      </c>
      <c r="F80" s="112">
        <f>'[28]ТЕ_2ст_тариф_з ЦТП'!P101/F$17*1000/12</f>
        <v>1948.1004947928041</v>
      </c>
      <c r="G80" s="112">
        <f>'[28]ТЕ_2ст_тариф_з ЦТП'!S101/G$17*1000/12</f>
        <v>1948.1004947928041</v>
      </c>
    </row>
    <row r="81" spans="1:7" x14ac:dyDescent="0.25">
      <c r="A81" s="119" t="s">
        <v>197</v>
      </c>
      <c r="B81" s="109" t="s">
        <v>157</v>
      </c>
      <c r="C81" s="113" t="s">
        <v>134</v>
      </c>
      <c r="D81" s="112">
        <f>'[28]ТЕ_2ст_тариф_з ЦТП'!J102/D$17*1000/12</f>
        <v>3766.1597526505407</v>
      </c>
      <c r="E81" s="112" t="e">
        <f>'[28]ТЕ_2ст_тариф_з ЦТП'!M102/E$17*1000/12</f>
        <v>#DIV/0!</v>
      </c>
      <c r="F81" s="112">
        <f>'[28]ТЕ_2ст_тариф_з ЦТП'!P102/F$17*1000/12</f>
        <v>3766.1597526505407</v>
      </c>
      <c r="G81" s="112">
        <f>'[28]ТЕ_2ст_тариф_з ЦТП'!S102/G$17*1000/12</f>
        <v>3766.1597526505398</v>
      </c>
    </row>
    <row r="82" spans="1:7" x14ac:dyDescent="0.25">
      <c r="A82" s="119" t="s">
        <v>198</v>
      </c>
      <c r="B82" s="109" t="s">
        <v>48</v>
      </c>
      <c r="C82" s="113" t="s">
        <v>134</v>
      </c>
      <c r="D82" s="112">
        <f>'[28]ТЕ_2ст_тариф_з ЦТП'!J103/D$17*1000/12</f>
        <v>2829.8269687308853</v>
      </c>
      <c r="E82" s="112" t="e">
        <f>'[28]ТЕ_2ст_тариф_з ЦТП'!M103/E$17*1000/12</f>
        <v>#DIV/0!</v>
      </c>
      <c r="F82" s="112">
        <f>'[28]ТЕ_2ст_тариф_з ЦТП'!P103/F$17*1000/12</f>
        <v>2829.8269687308853</v>
      </c>
      <c r="G82" s="112">
        <f>'[28]ТЕ_2ст_тариф_з ЦТП'!S103/G$17*1000/12</f>
        <v>2829.8269687308843</v>
      </c>
    </row>
    <row r="83" spans="1:7" ht="25.5" x14ac:dyDescent="0.25">
      <c r="A83" s="119" t="s">
        <v>199</v>
      </c>
      <c r="B83" s="109" t="s">
        <v>147</v>
      </c>
      <c r="C83" s="113" t="s">
        <v>134</v>
      </c>
      <c r="D83" s="112">
        <f>'[28]ТЕ_2ст_тариф_з ЦТП'!J104/D$17*1000/12</f>
        <v>622.56193312079472</v>
      </c>
      <c r="E83" s="112" t="e">
        <f>'[28]ТЕ_2ст_тариф_з ЦТП'!M104/E$17*1000/12</f>
        <v>#DIV/0!</v>
      </c>
      <c r="F83" s="112">
        <f>'[28]ТЕ_2ст_тариф_з ЦТП'!P104/F$17*1000/12</f>
        <v>622.56193312079472</v>
      </c>
      <c r="G83" s="112">
        <f>'[28]ТЕ_2ст_тариф_з ЦТП'!S104/G$17*1000/12</f>
        <v>622.56193312079472</v>
      </c>
    </row>
    <row r="84" spans="1:7" x14ac:dyDescent="0.25">
      <c r="A84" s="119" t="s">
        <v>200</v>
      </c>
      <c r="B84" s="109" t="s">
        <v>44</v>
      </c>
      <c r="C84" s="113" t="s">
        <v>134</v>
      </c>
      <c r="D84" s="112">
        <f>'[28]ТЕ_2ст_тариф_з ЦТП'!J105/D$17*1000/12</f>
        <v>313.77085079886047</v>
      </c>
      <c r="E84" s="112" t="e">
        <f>'[28]ТЕ_2ст_тариф_з ЦТП'!M105/E$17*1000/12</f>
        <v>#DIV/0!</v>
      </c>
      <c r="F84" s="112">
        <f>'[28]ТЕ_2ст_тариф_з ЦТП'!P105/F$17*1000/12</f>
        <v>313.77085079886041</v>
      </c>
      <c r="G84" s="112">
        <f>'[28]ТЕ_2ст_тариф_з ЦТП'!S105/G$17*1000/12</f>
        <v>313.77085079886041</v>
      </c>
    </row>
    <row r="85" spans="1:7" x14ac:dyDescent="0.25">
      <c r="A85" s="119" t="s">
        <v>201</v>
      </c>
      <c r="B85" s="106" t="s">
        <v>202</v>
      </c>
      <c r="C85" s="113" t="s">
        <v>134</v>
      </c>
      <c r="D85" s="112">
        <f>'[28]ТЕ_2ст_тариф_з ЦТП'!J106/D$17*1000/12</f>
        <v>0</v>
      </c>
      <c r="E85" s="112" t="e">
        <f>'[28]ТЕ_2ст_тариф_з ЦТП'!M106/E$17*1000/12</f>
        <v>#DIV/0!</v>
      </c>
      <c r="F85" s="112">
        <f>'[28]ТЕ_2ст_тариф_з ЦТП'!P106/F$17*1000/12</f>
        <v>0</v>
      </c>
      <c r="G85" s="112">
        <f>'[28]ТЕ_2ст_тариф_з ЦТП'!S106/G$17*1000/12</f>
        <v>0</v>
      </c>
    </row>
    <row r="86" spans="1:7" x14ac:dyDescent="0.25">
      <c r="A86" s="119" t="s">
        <v>203</v>
      </c>
      <c r="B86" s="106" t="s">
        <v>48</v>
      </c>
      <c r="C86" s="113" t="s">
        <v>134</v>
      </c>
      <c r="D86" s="112">
        <f>'[28]ТЕ_2ст_тариф_з ЦТП'!J107/D$17*1000/12</f>
        <v>0</v>
      </c>
      <c r="E86" s="112" t="e">
        <f>'[28]ТЕ_2ст_тариф_з ЦТП'!M107/E$17*1000/12</f>
        <v>#DIV/0!</v>
      </c>
      <c r="F86" s="112">
        <f>'[28]ТЕ_2ст_тариф_з ЦТП'!P107/F$17*1000/12</f>
        <v>0</v>
      </c>
      <c r="G86" s="112">
        <f>'[28]ТЕ_2ст_тариф_з ЦТП'!S107/G$17*1000/12</f>
        <v>0</v>
      </c>
    </row>
    <row r="87" spans="1:7" ht="25.5" x14ac:dyDescent="0.25">
      <c r="A87" s="119" t="s">
        <v>204</v>
      </c>
      <c r="B87" s="109" t="s">
        <v>147</v>
      </c>
      <c r="C87" s="113" t="s">
        <v>134</v>
      </c>
      <c r="D87" s="112">
        <f>'[28]ТЕ_2ст_тариф_з ЦТП'!J108/D$17*1000/12</f>
        <v>0</v>
      </c>
      <c r="E87" s="112" t="e">
        <f>'[28]ТЕ_2ст_тариф_з ЦТП'!M108/E$17*1000/12</f>
        <v>#DIV/0!</v>
      </c>
      <c r="F87" s="112">
        <f>'[28]ТЕ_2ст_тариф_з ЦТП'!P108/F$17*1000/12</f>
        <v>0</v>
      </c>
      <c r="G87" s="112">
        <f>'[28]ТЕ_2ст_тариф_з ЦТП'!S108/G$17*1000/12</f>
        <v>0</v>
      </c>
    </row>
    <row r="88" spans="1:7" x14ac:dyDescent="0.25">
      <c r="A88" s="119" t="s">
        <v>205</v>
      </c>
      <c r="B88" s="120" t="s">
        <v>44</v>
      </c>
      <c r="C88" s="113" t="s">
        <v>134</v>
      </c>
      <c r="D88" s="112">
        <f>'[28]ТЕ_2ст_тариф_з ЦТП'!J109/D$17*1000/12</f>
        <v>0</v>
      </c>
      <c r="E88" s="112" t="e">
        <f>'[28]ТЕ_2ст_тариф_з ЦТП'!M109/E$17*1000/12</f>
        <v>#DIV/0!</v>
      </c>
      <c r="F88" s="112">
        <f>'[28]ТЕ_2ст_тариф_з ЦТП'!P109/F$17*1000/12</f>
        <v>0</v>
      </c>
      <c r="G88" s="112">
        <f>'[28]ТЕ_2ст_тариф_з ЦТП'!S109/G$17*1000/12</f>
        <v>0</v>
      </c>
    </row>
    <row r="89" spans="1:7" x14ac:dyDescent="0.25">
      <c r="A89" s="119" t="s">
        <v>206</v>
      </c>
      <c r="B89" s="109" t="s">
        <v>207</v>
      </c>
      <c r="C89" s="113" t="s">
        <v>134</v>
      </c>
      <c r="D89" s="112">
        <f>'[28]ТЕ_2ст_тариф_з ЦТП'!J110/D$17*1000/12</f>
        <v>0</v>
      </c>
      <c r="E89" s="112" t="e">
        <f>'[28]ТЕ_2ст_тариф_з ЦТП'!M110/E$17*1000/12</f>
        <v>#DIV/0!</v>
      </c>
      <c r="F89" s="112">
        <f>'[28]ТЕ_2ст_тариф_з ЦТП'!P110/F$17*1000/12</f>
        <v>0</v>
      </c>
      <c r="G89" s="112">
        <f>'[28]ТЕ_2ст_тариф_з ЦТП'!S110/G$17*1000/12</f>
        <v>0</v>
      </c>
    </row>
    <row r="90" spans="1:7" x14ac:dyDescent="0.25">
      <c r="A90" s="119" t="s">
        <v>208</v>
      </c>
      <c r="B90" s="109" t="s">
        <v>158</v>
      </c>
      <c r="C90" s="113" t="s">
        <v>134</v>
      </c>
      <c r="D90" s="112">
        <f>'[28]ТЕ_2ст_тариф_з ЦТП'!J111/D$17*1000/12</f>
        <v>0</v>
      </c>
      <c r="E90" s="112" t="e">
        <f>'[28]ТЕ_2ст_тариф_з ЦТП'!M111/E$17*1000/12</f>
        <v>#DIV/0!</v>
      </c>
      <c r="F90" s="112">
        <f>'[28]ТЕ_2ст_тариф_з ЦТП'!P111/F$17*1000/12</f>
        <v>0</v>
      </c>
      <c r="G90" s="112">
        <f>'[28]ТЕ_2ст_тариф_з ЦТП'!S111/G$17*1000/12</f>
        <v>0</v>
      </c>
    </row>
    <row r="91" spans="1:7" x14ac:dyDescent="0.25">
      <c r="A91" s="119" t="s">
        <v>209</v>
      </c>
      <c r="B91" s="109" t="s">
        <v>58</v>
      </c>
      <c r="C91" s="113" t="s">
        <v>134</v>
      </c>
      <c r="D91" s="112">
        <f>'[28]ТЕ_2ст_тариф_з ЦТП'!J112/D$17*1000/12</f>
        <v>58479.960367102314</v>
      </c>
      <c r="E91" s="112" t="e">
        <f>'[28]ТЕ_2ст_тариф_з ЦТП'!M112/E$17*1000/12</f>
        <v>#DIV/0!</v>
      </c>
      <c r="F91" s="112">
        <f>'[28]ТЕ_2ст_тариф_з ЦТП'!P112/F$17*1000/12</f>
        <v>70351.378425355608</v>
      </c>
      <c r="G91" s="112">
        <f>'[28]ТЕ_2ст_тариф_з ЦТП'!S112/G$17*1000/12</f>
        <v>70351.378425355608</v>
      </c>
    </row>
    <row r="92" spans="1:7" x14ac:dyDescent="0.25">
      <c r="A92" s="119" t="s">
        <v>210</v>
      </c>
      <c r="B92" s="109" t="s">
        <v>211</v>
      </c>
      <c r="C92" s="113" t="s">
        <v>134</v>
      </c>
      <c r="D92" s="112">
        <f>'[28]ТЕ_2ст_тариф_з ЦТП'!J113/D$17*1000/12</f>
        <v>0</v>
      </c>
      <c r="E92" s="112" t="e">
        <f>'[28]ТЕ_2ст_тариф_з ЦТП'!M113/E$17*1000/12</f>
        <v>#DIV/0!</v>
      </c>
      <c r="F92" s="112">
        <f>'[28]ТЕ_2ст_тариф_з ЦТП'!P113/F$17*1000/12</f>
        <v>0</v>
      </c>
      <c r="G92" s="112">
        <f>'[28]ТЕ_2ст_тариф_з ЦТП'!S113/G$17*1000/12</f>
        <v>0</v>
      </c>
    </row>
    <row r="93" spans="1:7" x14ac:dyDescent="0.25">
      <c r="A93" s="119" t="s">
        <v>212</v>
      </c>
      <c r="B93" s="109" t="s">
        <v>213</v>
      </c>
      <c r="C93" s="113" t="s">
        <v>134</v>
      </c>
      <c r="D93" s="112">
        <f>'[28]ТЕ_2ст_тариф_з ЦТП'!J114/D$17*1000/12</f>
        <v>4139.7191662789946</v>
      </c>
      <c r="E93" s="112" t="e">
        <f>'[28]ТЕ_2ст_тариф_з ЦТП'!M114/E$17*1000/12</f>
        <v>#DIV/0!</v>
      </c>
      <c r="F93" s="112">
        <f>'[28]ТЕ_2ст_тариф_з ЦТП'!P114/F$17*1000/12</f>
        <v>4689.8807485834668</v>
      </c>
      <c r="G93" s="112">
        <f>'[28]ТЕ_2ст_тариф_з ЦТП'!S114/G$17*1000/12</f>
        <v>4689.880748583465</v>
      </c>
    </row>
    <row r="94" spans="1:7" x14ac:dyDescent="0.25">
      <c r="A94" s="119" t="s">
        <v>214</v>
      </c>
      <c r="B94" s="109" t="s">
        <v>66</v>
      </c>
      <c r="C94" s="113" t="s">
        <v>134</v>
      </c>
      <c r="D94" s="112">
        <f>'[28]ТЕ_2ст_тариф_з ЦТП'!J115/D$17*1000/12</f>
        <v>745.14944993021879</v>
      </c>
      <c r="E94" s="112" t="e">
        <f>'[28]ТЕ_2ст_тариф_з ЦТП'!M115/E$17*1000/12</f>
        <v>#DIV/0!</v>
      </c>
      <c r="F94" s="112">
        <f>'[28]ТЕ_2ст_тариф_з ЦТП'!P115/F$17*1000/12</f>
        <v>844.17853474502374</v>
      </c>
      <c r="G94" s="112">
        <f>'[28]ТЕ_2ст_тариф_з ЦТП'!S115/G$17*1000/12</f>
        <v>844.17853474502328</v>
      </c>
    </row>
    <row r="95" spans="1:7" ht="26.25" x14ac:dyDescent="0.25">
      <c r="A95" s="121" t="s">
        <v>215</v>
      </c>
      <c r="B95" s="114" t="s">
        <v>68</v>
      </c>
      <c r="C95" s="116" t="s">
        <v>134</v>
      </c>
      <c r="D95" s="112">
        <f>'[28]ТЕ_2ст_тариф_з ЦТП'!J116/D$17*1000/12</f>
        <v>0</v>
      </c>
      <c r="E95" s="112" t="e">
        <f>'[28]ТЕ_2ст_тариф_з ЦТП'!M116/E$17*1000/12</f>
        <v>#DIV/0!</v>
      </c>
      <c r="F95" s="112">
        <f>'[28]ТЕ_2ст_тариф_з ЦТП'!P116/F$17*1000/12</f>
        <v>0</v>
      </c>
      <c r="G95" s="112">
        <f>'[28]ТЕ_2ст_тариф_з ЦТП'!S116/G$17*1000/12</f>
        <v>0</v>
      </c>
    </row>
    <row r="96" spans="1:7" x14ac:dyDescent="0.25">
      <c r="A96" s="119" t="s">
        <v>216</v>
      </c>
      <c r="B96" s="109" t="s">
        <v>217</v>
      </c>
      <c r="C96" s="113" t="s">
        <v>134</v>
      </c>
      <c r="D96" s="112">
        <f>'[28]ТЕ_2ст_тариф_з ЦТП'!J117/D$17*1000/12</f>
        <v>0</v>
      </c>
      <c r="E96" s="112" t="e">
        <f>'[28]ТЕ_2ст_тариф_з ЦТП'!M117/E$17*1000/12</f>
        <v>#DIV/0!</v>
      </c>
      <c r="F96" s="112">
        <f>'[28]ТЕ_2ст_тариф_з ЦТП'!P117/F$17*1000/12</f>
        <v>0</v>
      </c>
      <c r="G96" s="112">
        <f>'[28]ТЕ_2ст_тариф_з ЦТП'!S117/G$17*1000/12</f>
        <v>0</v>
      </c>
    </row>
    <row r="97" spans="1:9" x14ac:dyDescent="0.25">
      <c r="A97" s="119" t="s">
        <v>218</v>
      </c>
      <c r="B97" s="109" t="s">
        <v>70</v>
      </c>
      <c r="C97" s="113" t="s">
        <v>134</v>
      </c>
      <c r="D97" s="112">
        <f>'[28]ТЕ_2ст_тариф_з ЦТП'!J118/D$17*1000/12</f>
        <v>0</v>
      </c>
      <c r="E97" s="112" t="e">
        <f>'[28]ТЕ_2ст_тариф_з ЦТП'!M118/E$17*1000/12</f>
        <v>#DIV/0!</v>
      </c>
      <c r="F97" s="112">
        <f>'[28]ТЕ_2ст_тариф_з ЦТП'!P118/F$17*1000/12</f>
        <v>0</v>
      </c>
      <c r="G97" s="112">
        <f>'[28]ТЕ_2ст_тариф_з ЦТП'!S118/G$17*1000/12</f>
        <v>0</v>
      </c>
    </row>
    <row r="98" spans="1:9" ht="30" x14ac:dyDescent="0.25">
      <c r="A98" s="119" t="s">
        <v>219</v>
      </c>
      <c r="B98" s="117" t="s">
        <v>72</v>
      </c>
      <c r="C98" s="113" t="s">
        <v>134</v>
      </c>
      <c r="D98" s="112">
        <f>'[28]ТЕ_2ст_тариф_з ЦТП'!J119/D$17*1000/12</f>
        <v>3394.5697163487762</v>
      </c>
      <c r="E98" s="112" t="e">
        <f>'[28]ТЕ_2ст_тариф_з ЦТП'!M119/E$17*1000/12</f>
        <v>#DIV/0!</v>
      </c>
      <c r="F98" s="112">
        <f>'[28]ТЕ_2ст_тариф_з ЦТП'!P119/F$17*1000/12</f>
        <v>3845.7022138384423</v>
      </c>
      <c r="G98" s="112">
        <f>'[28]ТЕ_2ст_тариф_з ЦТП'!S119/G$17*1000/12</f>
        <v>3845.7022138384418</v>
      </c>
    </row>
    <row r="99" spans="1:9" x14ac:dyDescent="0.25">
      <c r="A99" s="208" t="s">
        <v>220</v>
      </c>
      <c r="B99" s="208"/>
      <c r="C99" s="208"/>
      <c r="D99" s="208"/>
      <c r="E99" s="208"/>
      <c r="F99" s="208"/>
      <c r="G99" s="208"/>
    </row>
    <row r="100" spans="1:9" ht="25.5" x14ac:dyDescent="0.25">
      <c r="A100" s="118" t="s">
        <v>221</v>
      </c>
      <c r="B100" s="109" t="s">
        <v>222</v>
      </c>
      <c r="C100" s="122" t="s">
        <v>105</v>
      </c>
      <c r="D100" s="112">
        <f>'[28]ТЕ_2ст_тариф_з ЦТП'!J159/D$16*1000/12</f>
        <v>2541.0707982727013</v>
      </c>
      <c r="E100" s="112">
        <f>'[28]ТЕ_2ст_тариф_з ЦТП'!M159/E$16*1000/12</f>
        <v>2541.0707982727013</v>
      </c>
      <c r="F100" s="112">
        <f>'[28]ТЕ_2ст_тариф_з ЦТП'!P159/F$16*1000/12</f>
        <v>2541.0707982727017</v>
      </c>
      <c r="G100" s="112">
        <f>'[28]ТЕ_2ст_тариф_з ЦТП'!S159/G$16*1000/12</f>
        <v>2541.0707982727013</v>
      </c>
      <c r="I100" s="22"/>
    </row>
    <row r="101" spans="1:9" x14ac:dyDescent="0.25">
      <c r="A101" s="123" t="s">
        <v>223</v>
      </c>
      <c r="B101" s="109" t="s">
        <v>133</v>
      </c>
      <c r="C101" s="113" t="s">
        <v>134</v>
      </c>
      <c r="D101" s="112">
        <f>'[28]ТЕ_2ст_тариф_з ЦТП'!J130/D$16*1000/12</f>
        <v>2312.0342151061918</v>
      </c>
      <c r="E101" s="112">
        <f>'[28]ТЕ_2ст_тариф_з ЦТП'!M130/E$16*1000/12</f>
        <v>2312.0342151061918</v>
      </c>
      <c r="F101" s="112">
        <f>'[28]ТЕ_2ст_тариф_з ЦТП'!P130/F$16*1000/12</f>
        <v>2312.0342151061914</v>
      </c>
      <c r="G101" s="112">
        <f>'[28]ТЕ_2ст_тариф_з ЦТП'!S130/G$16*1000/12</f>
        <v>2312.0342151061918</v>
      </c>
    </row>
    <row r="102" spans="1:9" x14ac:dyDescent="0.25">
      <c r="A102" s="123" t="s">
        <v>224</v>
      </c>
      <c r="B102" s="109" t="s">
        <v>225</v>
      </c>
      <c r="C102" s="113" t="s">
        <v>134</v>
      </c>
      <c r="D102" s="112">
        <f>'[28]ТЕ_2ст_тариф_з ЦТП'!J131/D$16*1000/12</f>
        <v>0</v>
      </c>
      <c r="E102" s="112">
        <f>'[28]ТЕ_2ст_тариф_з ЦТП'!M131/E$16*1000/12</f>
        <v>0</v>
      </c>
      <c r="F102" s="112">
        <f>'[28]ТЕ_2ст_тариф_з ЦТП'!P131/F$16*1000/12</f>
        <v>0</v>
      </c>
      <c r="G102" s="112">
        <f>'[28]ТЕ_2ст_тариф_з ЦТП'!S131/G$16*1000/12</f>
        <v>0</v>
      </c>
    </row>
    <row r="103" spans="1:9" x14ac:dyDescent="0.25">
      <c r="A103" s="123" t="s">
        <v>226</v>
      </c>
      <c r="B103" s="109" t="s">
        <v>143</v>
      </c>
      <c r="C103" s="113" t="s">
        <v>134</v>
      </c>
      <c r="D103" s="112">
        <f>'[28]ТЕ_2ст_тариф_з ЦТП'!J132/D$16*1000/12</f>
        <v>1004.9436349549966</v>
      </c>
      <c r="E103" s="112">
        <f>'[28]ТЕ_2ст_тариф_з ЦТП'!M132/E$16*1000/12</f>
        <v>1004.9436349549965</v>
      </c>
      <c r="F103" s="112">
        <f>'[28]ТЕ_2ст_тариф_з ЦТП'!P132/F$16*1000/12</f>
        <v>1004.9436349549965</v>
      </c>
      <c r="G103" s="112">
        <f>'[28]ТЕ_2ст_тариф_з ЦТП'!S132/G$16*1000/12</f>
        <v>1004.9436349549965</v>
      </c>
    </row>
    <row r="104" spans="1:9" x14ac:dyDescent="0.25">
      <c r="A104" s="123" t="s">
        <v>227</v>
      </c>
      <c r="B104" s="109" t="s">
        <v>145</v>
      </c>
      <c r="C104" s="113" t="s">
        <v>134</v>
      </c>
      <c r="D104" s="112">
        <f>'[28]ТЕ_2ст_тариф_з ЦТП'!J133/D$16*1000/12</f>
        <v>1149.3652369254039</v>
      </c>
      <c r="E104" s="112">
        <f>'[28]ТЕ_2ст_тариф_з ЦТП'!M133/E$16*1000/12</f>
        <v>1149.3652369254037</v>
      </c>
      <c r="F104" s="112">
        <f>'[28]ТЕ_2ст_тариф_з ЦТП'!P133/F$16*1000/12</f>
        <v>1149.3652369254037</v>
      </c>
      <c r="G104" s="112">
        <f>'[28]ТЕ_2ст_тариф_з ЦТП'!S133/G$16*1000/12</f>
        <v>1149.3652369254037</v>
      </c>
    </row>
    <row r="105" spans="1:9" ht="25.5" x14ac:dyDescent="0.25">
      <c r="A105" s="123" t="s">
        <v>228</v>
      </c>
      <c r="B105" s="109" t="s">
        <v>147</v>
      </c>
      <c r="C105" s="113" t="s">
        <v>134</v>
      </c>
      <c r="D105" s="112">
        <f>'[28]ТЕ_2ст_тариф_з ЦТП'!J134/D$16*1000/12</f>
        <v>221.08759969009927</v>
      </c>
      <c r="E105" s="112">
        <f>'[28]ТЕ_2ст_тариф_з ЦТП'!M134/E$16*1000/12</f>
        <v>221.0875996900993</v>
      </c>
      <c r="F105" s="112">
        <f>'[28]ТЕ_2ст_тариф_з ЦТП'!P134/F$16*1000/12</f>
        <v>221.08759969009927</v>
      </c>
      <c r="G105" s="112">
        <f>'[28]ТЕ_2ст_тариф_з ЦТП'!S134/G$16*1000/12</f>
        <v>221.0875996900993</v>
      </c>
    </row>
    <row r="106" spans="1:9" x14ac:dyDescent="0.25">
      <c r="A106" s="123" t="s">
        <v>229</v>
      </c>
      <c r="B106" s="109" t="s">
        <v>191</v>
      </c>
      <c r="C106" s="113" t="s">
        <v>134</v>
      </c>
      <c r="D106" s="112">
        <f>'[28]ТЕ_2ст_тариф_з ЦТП'!J135/D$16*1000/12</f>
        <v>897.0415440523833</v>
      </c>
      <c r="E106" s="112">
        <f>'[28]ТЕ_2ст_тариф_з ЦТП'!M135/E$16*1000/12</f>
        <v>897.04154405238307</v>
      </c>
      <c r="F106" s="112">
        <f>'[28]ТЕ_2ст_тариф_з ЦТП'!P135/F$16*1000/12</f>
        <v>897.04154405238307</v>
      </c>
      <c r="G106" s="112">
        <f>'[28]ТЕ_2ст_тариф_з ЦТП'!S135/G$16*1000/12</f>
        <v>897.04154405238307</v>
      </c>
    </row>
    <row r="107" spans="1:9" x14ac:dyDescent="0.25">
      <c r="A107" s="123" t="s">
        <v>230</v>
      </c>
      <c r="B107" s="109" t="s">
        <v>151</v>
      </c>
      <c r="C107" s="113" t="s">
        <v>134</v>
      </c>
      <c r="D107" s="112">
        <f>'[28]ТЕ_2ст_тариф_з ЦТП'!J136/D$16*1000/12</f>
        <v>31.236093182921554</v>
      </c>
      <c r="E107" s="112">
        <f>'[28]ТЕ_2ст_тариф_з ЦТП'!M136/E$16*1000/12</f>
        <v>31.236093182921561</v>
      </c>
      <c r="F107" s="112">
        <f>'[28]ТЕ_2ст_тариф_з ЦТП'!P136/F$16*1000/12</f>
        <v>31.236093182921561</v>
      </c>
      <c r="G107" s="112">
        <f>'[28]ТЕ_2ст_тариф_з ЦТП'!S136/G$16*1000/12</f>
        <v>31.236093182921554</v>
      </c>
    </row>
    <row r="108" spans="1:9" x14ac:dyDescent="0.25">
      <c r="A108" s="123" t="s">
        <v>231</v>
      </c>
      <c r="B108" s="109" t="s">
        <v>153</v>
      </c>
      <c r="C108" s="113" t="s">
        <v>134</v>
      </c>
      <c r="D108" s="112">
        <f>'[28]ТЕ_2ст_тариф_з ЦТП'!J137/D$16*1000/12</f>
        <v>157.72534322579128</v>
      </c>
      <c r="E108" s="112">
        <f>'[28]ТЕ_2ст_тариф_з ЦТП'!M137/E$16*1000/12</f>
        <v>157.72534322579131</v>
      </c>
      <c r="F108" s="112">
        <f>'[28]ТЕ_2ст_тариф_з ЦТП'!P137/F$16*1000/12</f>
        <v>157.72534322579128</v>
      </c>
      <c r="G108" s="112">
        <f>'[28]ТЕ_2ст_тариф_з ЦТП'!S137/G$16*1000/12</f>
        <v>157.72534322579128</v>
      </c>
    </row>
    <row r="109" spans="1:9" x14ac:dyDescent="0.25">
      <c r="A109" s="123" t="s">
        <v>232</v>
      </c>
      <c r="B109" s="109" t="s">
        <v>48</v>
      </c>
      <c r="C109" s="113" t="s">
        <v>134</v>
      </c>
      <c r="D109" s="112">
        <f>'[28]ТЕ_2ст_тариф_з ЦТП'!J138/D$16*1000/12</f>
        <v>64.209427452823363</v>
      </c>
      <c r="E109" s="112">
        <f>'[28]ТЕ_2ст_тариф_з ЦТП'!M138/E$16*1000/12</f>
        <v>64.209427452823348</v>
      </c>
      <c r="F109" s="112">
        <f>'[28]ТЕ_2ст_тариф_з ЦТП'!P138/F$16*1000/12</f>
        <v>64.209427452823363</v>
      </c>
      <c r="G109" s="112">
        <f>'[28]ТЕ_2ст_тариф_з ЦТП'!S138/G$16*1000/12</f>
        <v>64.209427452823363</v>
      </c>
    </row>
    <row r="110" spans="1:9" ht="25.5" x14ac:dyDescent="0.25">
      <c r="A110" s="123" t="s">
        <v>233</v>
      </c>
      <c r="B110" s="109" t="s">
        <v>147</v>
      </c>
      <c r="C110" s="113" t="s">
        <v>134</v>
      </c>
      <c r="D110" s="112">
        <f>'[28]ТЕ_2ст_тариф_з ЦТП'!J139/D$16*1000/12</f>
        <v>13.66361602550238</v>
      </c>
      <c r="E110" s="112">
        <f>'[28]ТЕ_2ст_тариф_з ЦТП'!M139/E$16*1000/12</f>
        <v>13.66361602550238</v>
      </c>
      <c r="F110" s="112">
        <f>'[28]ТЕ_2ст_тариф_з ЦТП'!P139/F$16*1000/12</f>
        <v>13.663616025502378</v>
      </c>
      <c r="G110" s="112">
        <f>'[28]ТЕ_2ст_тариф_з ЦТП'!S139/G$16*1000/12</f>
        <v>13.66361602550238</v>
      </c>
    </row>
    <row r="111" spans="1:9" x14ac:dyDescent="0.25">
      <c r="A111" s="123" t="s">
        <v>234</v>
      </c>
      <c r="B111" s="109" t="s">
        <v>44</v>
      </c>
      <c r="C111" s="113" t="s">
        <v>134</v>
      </c>
      <c r="D111" s="112">
        <f>'[28]ТЕ_2ст_тариф_з ЦТП'!J140/D$16*1000/12</f>
        <v>79.852299747465537</v>
      </c>
      <c r="E111" s="112">
        <f>'[28]ТЕ_2ст_тариф_з ЦТП'!M140/E$16*1000/12</f>
        <v>79.852299747465537</v>
      </c>
      <c r="F111" s="112">
        <f>'[28]ТЕ_2ст_тариф_з ЦТП'!P140/F$16*1000/12</f>
        <v>79.852299747465551</v>
      </c>
      <c r="G111" s="112">
        <f>'[28]ТЕ_2ст_тариф_з ЦТП'!S140/G$16*1000/12</f>
        <v>79.852299747465537</v>
      </c>
    </row>
    <row r="112" spans="1:9" x14ac:dyDescent="0.25">
      <c r="A112" s="123" t="s">
        <v>235</v>
      </c>
      <c r="B112" s="109" t="s">
        <v>157</v>
      </c>
      <c r="C112" s="113" t="s">
        <v>134</v>
      </c>
      <c r="D112" s="112">
        <f>'[28]ТЕ_2ст_тариф_з ЦТП'!J141/D$16*1000/12</f>
        <v>116.49498604021272</v>
      </c>
      <c r="E112" s="112">
        <f>'[28]ТЕ_2ст_тариф_з ЦТП'!M141/E$16*1000/12</f>
        <v>116.49498604021274</v>
      </c>
      <c r="F112" s="112">
        <f>'[28]ТЕ_2ст_тариф_з ЦТП'!P141/F$16*1000/12</f>
        <v>116.49498604021274</v>
      </c>
      <c r="G112" s="112">
        <f>'[28]ТЕ_2ст_тариф_з ЦТП'!S141/G$16*1000/12</f>
        <v>116.49498604021274</v>
      </c>
    </row>
    <row r="113" spans="1:7" x14ac:dyDescent="0.25">
      <c r="A113" s="123" t="s">
        <v>236</v>
      </c>
      <c r="B113" s="109" t="s">
        <v>48</v>
      </c>
      <c r="C113" s="113" t="s">
        <v>134</v>
      </c>
      <c r="D113" s="112">
        <f>'[28]ТЕ_2ст_тариф_з ЦТП'!J142/D$16*1000/12</f>
        <v>87.532307408498539</v>
      </c>
      <c r="E113" s="112">
        <f>'[28]ТЕ_2ст_тариф_з ЦТП'!M142/E$16*1000/12</f>
        <v>87.532307408498568</v>
      </c>
      <c r="F113" s="112">
        <f>'[28]ТЕ_2ст_тариф_з ЦТП'!P142/F$16*1000/12</f>
        <v>87.532307408498568</v>
      </c>
      <c r="G113" s="112">
        <f>'[28]ТЕ_2ст_тариф_з ЦТП'!S142/G$16*1000/12</f>
        <v>87.532307408498568</v>
      </c>
    </row>
    <row r="114" spans="1:7" ht="25.5" x14ac:dyDescent="0.25">
      <c r="A114" s="123" t="s">
        <v>237</v>
      </c>
      <c r="B114" s="109" t="s">
        <v>147</v>
      </c>
      <c r="C114" s="113" t="s">
        <v>134</v>
      </c>
      <c r="D114" s="112">
        <f>'[28]ТЕ_2ст_тариф_з ЦТП'!J143/D$16*1000/12</f>
        <v>19.257107629869683</v>
      </c>
      <c r="E114" s="112">
        <f>'[28]ТЕ_2ст_тариф_з ЦТП'!M143/E$16*1000/12</f>
        <v>19.257107629869683</v>
      </c>
      <c r="F114" s="112">
        <f>'[28]ТЕ_2ст_тариф_з ЦТП'!P143/F$16*1000/12</f>
        <v>19.257107629869683</v>
      </c>
      <c r="G114" s="112">
        <f>'[28]ТЕ_2ст_тариф_з ЦТП'!S143/G$16*1000/12</f>
        <v>19.257107629869683</v>
      </c>
    </row>
    <row r="115" spans="1:7" x14ac:dyDescent="0.25">
      <c r="A115" s="123" t="s">
        <v>238</v>
      </c>
      <c r="B115" s="109" t="s">
        <v>44</v>
      </c>
      <c r="C115" s="113" t="s">
        <v>134</v>
      </c>
      <c r="D115" s="112">
        <f>'[28]ТЕ_2ст_тариф_з ЦТП'!J144/D$16*1000/12</f>
        <v>9.7055710018444934</v>
      </c>
      <c r="E115" s="112">
        <f>'[28]ТЕ_2ст_тариф_з ЦТП'!M144/E$16*1000/12</f>
        <v>9.7055710018444952</v>
      </c>
      <c r="F115" s="112">
        <f>'[28]ТЕ_2ст_тариф_з ЦТП'!P144/F$16*1000/12</f>
        <v>9.7055710018444952</v>
      </c>
      <c r="G115" s="112">
        <f>'[28]ТЕ_2ст_тариф_з ЦТП'!S144/G$16*1000/12</f>
        <v>9.7055710018444934</v>
      </c>
    </row>
    <row r="116" spans="1:7" x14ac:dyDescent="0.25">
      <c r="A116" s="123" t="s">
        <v>239</v>
      </c>
      <c r="B116" s="106" t="s">
        <v>202</v>
      </c>
      <c r="C116" s="113" t="s">
        <v>134</v>
      </c>
      <c r="D116" s="112">
        <f>'[28]ТЕ_2ст_тариф_з ЦТП'!J145/D$16*1000/12</f>
        <v>0</v>
      </c>
      <c r="E116" s="112">
        <f>'[28]ТЕ_2ст_тариф_з ЦТП'!M145/E$16*1000/12</f>
        <v>0</v>
      </c>
      <c r="F116" s="112">
        <f>'[28]ТЕ_2ст_тариф_з ЦТП'!P145/F$16*1000/12</f>
        <v>0</v>
      </c>
      <c r="G116" s="112">
        <f>'[28]ТЕ_2ст_тариф_з ЦТП'!S145/G$16*1000/12</f>
        <v>0</v>
      </c>
    </row>
    <row r="117" spans="1:7" x14ac:dyDescent="0.25">
      <c r="A117" s="123" t="s">
        <v>240</v>
      </c>
      <c r="B117" s="106" t="s">
        <v>48</v>
      </c>
      <c r="C117" s="113" t="s">
        <v>134</v>
      </c>
      <c r="D117" s="112">
        <f>'[28]ТЕ_2ст_тариф_з ЦТП'!J146/D$16*1000/12</f>
        <v>0</v>
      </c>
      <c r="E117" s="112">
        <f>'[28]ТЕ_2ст_тариф_з ЦТП'!M146/E$16*1000/12</f>
        <v>0</v>
      </c>
      <c r="F117" s="112">
        <f>'[28]ТЕ_2ст_тариф_з ЦТП'!P146/F$16*1000/12</f>
        <v>0</v>
      </c>
      <c r="G117" s="112">
        <f>'[28]ТЕ_2ст_тариф_з ЦТП'!S146/G$16*1000/12</f>
        <v>0</v>
      </c>
    </row>
    <row r="118" spans="1:7" ht="25.5" x14ac:dyDescent="0.25">
      <c r="A118" s="123" t="s">
        <v>241</v>
      </c>
      <c r="B118" s="106" t="s">
        <v>147</v>
      </c>
      <c r="C118" s="113" t="s">
        <v>134</v>
      </c>
      <c r="D118" s="112">
        <f>'[28]ТЕ_2ст_тариф_з ЦТП'!J147/D$16*1000/12</f>
        <v>0</v>
      </c>
      <c r="E118" s="112">
        <f>'[28]ТЕ_2ст_тариф_з ЦТП'!M147/E$16*1000/12</f>
        <v>0</v>
      </c>
      <c r="F118" s="112">
        <f>'[28]ТЕ_2ст_тариф_з ЦТП'!P147/F$16*1000/12</f>
        <v>0</v>
      </c>
      <c r="G118" s="112">
        <f>'[28]ТЕ_2ст_тариф_з ЦТП'!S147/G$16*1000/12</f>
        <v>0</v>
      </c>
    </row>
    <row r="119" spans="1:7" x14ac:dyDescent="0.25">
      <c r="A119" s="123" t="s">
        <v>242</v>
      </c>
      <c r="B119" s="120" t="s">
        <v>44</v>
      </c>
      <c r="C119" s="113" t="s">
        <v>134</v>
      </c>
      <c r="D119" s="112">
        <f>'[28]ТЕ_2ст_тариф_з ЦТП'!J148/D$16*1000/12</f>
        <v>0</v>
      </c>
      <c r="E119" s="112">
        <f>'[28]ТЕ_2ст_тариф_з ЦТП'!M148/E$16*1000/12</f>
        <v>0</v>
      </c>
      <c r="F119" s="112">
        <f>'[28]ТЕ_2ст_тариф_з ЦТП'!P148/F$16*1000/12</f>
        <v>0</v>
      </c>
      <c r="G119" s="112">
        <f>'[28]ТЕ_2ст_тариф_з ЦТП'!S148/G$16*1000/12</f>
        <v>0</v>
      </c>
    </row>
    <row r="120" spans="1:7" x14ac:dyDescent="0.25">
      <c r="A120" s="123" t="s">
        <v>243</v>
      </c>
      <c r="B120" s="109" t="s">
        <v>244</v>
      </c>
      <c r="C120" s="113" t="s">
        <v>134</v>
      </c>
      <c r="D120" s="112">
        <f>'[28]ТЕ_2ст_тариф_з ЦТП'!J149/D$16*1000/12</f>
        <v>0</v>
      </c>
      <c r="E120" s="112">
        <f>'[28]ТЕ_2ст_тариф_з ЦТП'!M149/E$16*1000/12</f>
        <v>0</v>
      </c>
      <c r="F120" s="112">
        <f>'[28]ТЕ_2ст_тариф_з ЦТП'!P149/F$16*1000/12</f>
        <v>0</v>
      </c>
      <c r="G120" s="112">
        <f>'[28]ТЕ_2ст_тариф_з ЦТП'!S149/G$16*1000/12</f>
        <v>0</v>
      </c>
    </row>
    <row r="121" spans="1:7" x14ac:dyDescent="0.25">
      <c r="A121" s="123" t="s">
        <v>245</v>
      </c>
      <c r="B121" s="109" t="s">
        <v>158</v>
      </c>
      <c r="C121" s="113" t="s">
        <v>134</v>
      </c>
      <c r="D121" s="112">
        <f>'[28]ТЕ_2ст_тариф_з ЦТП'!J150/D$16*1000/12</f>
        <v>0</v>
      </c>
      <c r="E121" s="112">
        <f>'[28]ТЕ_2ст_тариф_з ЦТП'!M150/E$16*1000/12</f>
        <v>0</v>
      </c>
      <c r="F121" s="112">
        <f>'[28]ТЕ_2ст_тариф_з ЦТП'!P150/F$16*1000/12</f>
        <v>0</v>
      </c>
      <c r="G121" s="112">
        <f>'[28]ТЕ_2ст_тариф_з ЦТП'!S150/G$16*1000/12</f>
        <v>0</v>
      </c>
    </row>
    <row r="122" spans="1:7" x14ac:dyDescent="0.25">
      <c r="A122" s="123" t="s">
        <v>246</v>
      </c>
      <c r="B122" s="109" t="s">
        <v>58</v>
      </c>
      <c r="C122" s="113" t="s">
        <v>134</v>
      </c>
      <c r="D122" s="112">
        <f>'[28]ТЕ_2ст_тариф_з ЦТП'!J151/D$16*1000/12</f>
        <v>2428.5292011464039</v>
      </c>
      <c r="E122" s="112">
        <f>'[28]ТЕ_2ст_тариф_з ЦТП'!M151/E$16*1000/12</f>
        <v>2428.5292011464044</v>
      </c>
      <c r="F122" s="112">
        <f>'[28]ТЕ_2ст_тариф_з ЦТП'!P151/F$16*1000/12</f>
        <v>2428.5292011464048</v>
      </c>
      <c r="G122" s="112">
        <f>'[28]ТЕ_2ст_тариф_з ЦТП'!S151/G$16*1000/12</f>
        <v>2428.5292011464048</v>
      </c>
    </row>
    <row r="123" spans="1:7" x14ac:dyDescent="0.25">
      <c r="A123" s="123" t="s">
        <v>247</v>
      </c>
      <c r="B123" s="109" t="s">
        <v>159</v>
      </c>
      <c r="C123" s="113" t="s">
        <v>134</v>
      </c>
      <c r="D123" s="112">
        <f>'[28]ТЕ_2ст_тариф_з ЦТП'!J152/D$16*1000/12</f>
        <v>0</v>
      </c>
      <c r="E123" s="112">
        <f>'[28]ТЕ_2ст_тариф_з ЦТП'!M152/E$16*1000/12</f>
        <v>0</v>
      </c>
      <c r="F123" s="112">
        <f>'[28]ТЕ_2ст_тариф_з ЦТП'!P152/F$16*1000/12</f>
        <v>0</v>
      </c>
      <c r="G123" s="112">
        <f>'[28]ТЕ_2ст_тариф_з ЦТП'!S152/G$16*1000/12</f>
        <v>0</v>
      </c>
    </row>
    <row r="124" spans="1:7" x14ac:dyDescent="0.25">
      <c r="A124" s="123" t="s">
        <v>248</v>
      </c>
      <c r="B124" s="109" t="s">
        <v>161</v>
      </c>
      <c r="C124" s="113" t="s">
        <v>134</v>
      </c>
      <c r="D124" s="112">
        <f>'[28]ТЕ_2ст_тариф_з ЦТП'!J153/D$16*1000/12</f>
        <v>112.54159712629678</v>
      </c>
      <c r="E124" s="112">
        <f>'[28]ТЕ_2ст_тариф_з ЦТП'!M153/E$16*1000/12</f>
        <v>112.54159712629676</v>
      </c>
      <c r="F124" s="112">
        <f>'[28]ТЕ_2ст_тариф_з ЦТП'!P153/F$16*1000/12</f>
        <v>112.54159712629679</v>
      </c>
      <c r="G124" s="112">
        <f>'[28]ТЕ_2ст_тариф_з ЦТП'!S153/G$16*1000/12</f>
        <v>112.54159712629678</v>
      </c>
    </row>
    <row r="125" spans="1:7" x14ac:dyDescent="0.25">
      <c r="A125" s="123" t="s">
        <v>249</v>
      </c>
      <c r="B125" s="109" t="s">
        <v>66</v>
      </c>
      <c r="C125" s="113" t="s">
        <v>134</v>
      </c>
      <c r="D125" s="112">
        <f>'[28]ТЕ_2ст_тариф_з ЦТП'!J154/D$16*1000/12</f>
        <v>20.257487482733417</v>
      </c>
      <c r="E125" s="112">
        <f>'[28]ТЕ_2ст_тариф_з ЦТП'!M154/E$16*1000/12</f>
        <v>20.25748748273341</v>
      </c>
      <c r="F125" s="112">
        <f>'[28]ТЕ_2ст_тариф_з ЦТП'!P154/F$16*1000/12</f>
        <v>20.257487482733421</v>
      </c>
      <c r="G125" s="112">
        <f>'[28]ТЕ_2ст_тариф_з ЦТП'!S154/G$16*1000/12</f>
        <v>20.257487482733406</v>
      </c>
    </row>
    <row r="126" spans="1:7" ht="26.25" x14ac:dyDescent="0.25">
      <c r="A126" s="124" t="s">
        <v>250</v>
      </c>
      <c r="B126" s="114" t="s">
        <v>68</v>
      </c>
      <c r="C126" s="116" t="s">
        <v>134</v>
      </c>
      <c r="D126" s="112">
        <f>'[28]ТЕ_2ст_тариф_з ЦТП'!J155/D$16*1000/12</f>
        <v>0</v>
      </c>
      <c r="E126" s="112">
        <f>'[28]ТЕ_2ст_тариф_з ЦТП'!M155/E$16*1000/12</f>
        <v>0</v>
      </c>
      <c r="F126" s="112">
        <f>'[28]ТЕ_2ст_тариф_з ЦТП'!P155/F$16*1000/12</f>
        <v>0</v>
      </c>
      <c r="G126" s="112">
        <f>'[28]ТЕ_2ст_тариф_з ЦТП'!S155/G$16*1000/12</f>
        <v>0</v>
      </c>
    </row>
    <row r="127" spans="1:7" x14ac:dyDescent="0.25">
      <c r="A127" s="123" t="s">
        <v>251</v>
      </c>
      <c r="B127" s="109" t="s">
        <v>217</v>
      </c>
      <c r="C127" s="113" t="s">
        <v>134</v>
      </c>
      <c r="D127" s="112">
        <f>'[28]ТЕ_2ст_тариф_з ЦТП'!J156/D$16*1000/12</f>
        <v>0</v>
      </c>
      <c r="E127" s="112">
        <f>'[28]ТЕ_2ст_тариф_з ЦТП'!M156/E$16*1000/12</f>
        <v>0</v>
      </c>
      <c r="F127" s="112">
        <f>'[28]ТЕ_2ст_тариф_з ЦТП'!P156/F$16*1000/12</f>
        <v>0</v>
      </c>
      <c r="G127" s="112">
        <f>'[28]ТЕ_2ст_тариф_з ЦТП'!S156/G$16*1000/12</f>
        <v>0</v>
      </c>
    </row>
    <row r="128" spans="1:7" x14ac:dyDescent="0.25">
      <c r="A128" s="123" t="s">
        <v>252</v>
      </c>
      <c r="B128" s="109" t="s">
        <v>70</v>
      </c>
      <c r="C128" s="113" t="s">
        <v>134</v>
      </c>
      <c r="D128" s="112">
        <f>'[28]ТЕ_2ст_тариф_з ЦТП'!J157/D$16*1000/12</f>
        <v>0</v>
      </c>
      <c r="E128" s="112">
        <f>'[28]ТЕ_2ст_тариф_з ЦТП'!M157/E$16*1000/12</f>
        <v>0</v>
      </c>
      <c r="F128" s="112">
        <f>'[28]ТЕ_2ст_тариф_з ЦТП'!P157/F$16*1000/12</f>
        <v>0</v>
      </c>
      <c r="G128" s="112">
        <f>'[28]ТЕ_2ст_тариф_з ЦТП'!S157/G$16*1000/12</f>
        <v>0</v>
      </c>
    </row>
    <row r="129" spans="1:7" ht="30" x14ac:dyDescent="0.25">
      <c r="A129" s="123" t="s">
        <v>253</v>
      </c>
      <c r="B129" s="117" t="s">
        <v>72</v>
      </c>
      <c r="C129" s="113" t="s">
        <v>134</v>
      </c>
      <c r="D129" s="112">
        <f>'[28]ТЕ_2ст_тариф_з ЦТП'!J158/D$16*1000/12</f>
        <v>92.284109643563355</v>
      </c>
      <c r="E129" s="112">
        <f>'[28]ТЕ_2ст_тариф_з ЦТП'!M158/E$16*1000/12</f>
        <v>92.284109643563355</v>
      </c>
      <c r="F129" s="112">
        <f>'[28]ТЕ_2ст_тариф_з ЦТП'!P158/F$16*1000/12</f>
        <v>92.284109643563383</v>
      </c>
      <c r="G129" s="112">
        <f>'[28]ТЕ_2ст_тариф_з ЦТП'!S158/G$16*1000/12</f>
        <v>92.284109643563383</v>
      </c>
    </row>
    <row r="131" spans="1:7" ht="13.9" hidden="1" x14ac:dyDescent="0.25"/>
    <row r="132" spans="1:7" ht="13.9" hidden="1" x14ac:dyDescent="0.25"/>
    <row r="133" spans="1:7" ht="31.5" x14ac:dyDescent="0.25">
      <c r="B133" s="126" t="str">
        <f>'D1_2024-2025'!B108</f>
        <v>Начальниця управління економічного
розвитку та торгівлі</v>
      </c>
      <c r="C133" s="127"/>
      <c r="D133" s="209" t="str">
        <f>'[28]D1_2024-2025'!F108</f>
        <v>Наталія ГЄНЧЕВА</v>
      </c>
      <c r="E133" s="210"/>
      <c r="F133" s="210"/>
      <c r="G133" s="210"/>
    </row>
    <row r="136" spans="1:7" ht="13.9" hidden="1" x14ac:dyDescent="0.25"/>
    <row r="137" spans="1:7" ht="13.9" hidden="1" x14ac:dyDescent="0.25">
      <c r="A137" s="1"/>
      <c r="D137" s="22">
        <f>D20+D59</f>
        <v>1172.9093440040019</v>
      </c>
      <c r="E137" s="22" t="e">
        <f>E20+E59</f>
        <v>#DIV/0!</v>
      </c>
      <c r="F137" s="22">
        <f>F20+F59</f>
        <v>2154.7311853199276</v>
      </c>
      <c r="G137" s="22">
        <f>G20+G59</f>
        <v>2154.7311853199285</v>
      </c>
    </row>
    <row r="138" spans="1:7" ht="13.9" hidden="1" x14ac:dyDescent="0.25">
      <c r="A138" s="1"/>
      <c r="D138" s="22">
        <f>D100+D64+D28</f>
        <v>124664.05527529927</v>
      </c>
      <c r="E138" s="22" t="e">
        <f>E100+E64+E28</f>
        <v>#DIV/0!</v>
      </c>
      <c r="F138" s="22">
        <f>F100+F64+F28</f>
        <v>142630.07232853633</v>
      </c>
      <c r="G138" s="22">
        <f>G100+G64+G28</f>
        <v>142630.07232853633</v>
      </c>
    </row>
    <row r="139" spans="1:7" ht="13.9" hidden="1" x14ac:dyDescent="0.25">
      <c r="A139" s="1"/>
      <c r="D139" s="22">
        <f>D10</f>
        <v>124664.05</v>
      </c>
      <c r="E139" s="22">
        <f t="shared" ref="E139:G139" si="1">E10</f>
        <v>0</v>
      </c>
      <c r="F139" s="22">
        <f t="shared" si="1"/>
        <v>142630.07</v>
      </c>
      <c r="G139" s="22">
        <f t="shared" si="1"/>
        <v>142630.07</v>
      </c>
    </row>
    <row r="140" spans="1:7" ht="13.9" hidden="1" x14ac:dyDescent="0.25">
      <c r="A140" s="1"/>
      <c r="C140" s="129" t="s">
        <v>254</v>
      </c>
      <c r="D140" s="22">
        <f t="shared" ref="D140:G141" si="2">D137-D9</f>
        <v>4.9400400189369975E-4</v>
      </c>
      <c r="E140" s="22" t="e">
        <f t="shared" si="2"/>
        <v>#DIV/0!</v>
      </c>
      <c r="F140" s="22">
        <f t="shared" si="2"/>
        <v>1.8531992782300222E-4</v>
      </c>
      <c r="G140" s="22">
        <f t="shared" si="2"/>
        <v>1.8531992873249692E-4</v>
      </c>
    </row>
    <row r="141" spans="1:7" ht="13.9" hidden="1" x14ac:dyDescent="0.25">
      <c r="A141" s="1"/>
      <c r="C141" s="129" t="s">
        <v>255</v>
      </c>
      <c r="D141" s="22">
        <f t="shared" si="2"/>
        <v>5.2752992633031681E-3</v>
      </c>
      <c r="E141" s="22" t="e">
        <f t="shared" si="2"/>
        <v>#DIV/0!</v>
      </c>
      <c r="F141" s="22">
        <f t="shared" si="2"/>
        <v>2.328536327695474E-3</v>
      </c>
      <c r="G141" s="22">
        <f>G138-G10</f>
        <v>2.328536327695474E-3</v>
      </c>
    </row>
    <row r="142" spans="1:7" ht="13.9" hidden="1" x14ac:dyDescent="0.25"/>
    <row r="143" spans="1:7" ht="13.9" hidden="1" x14ac:dyDescent="0.25"/>
    <row r="144" spans="1:7" ht="13.9" hidden="1" x14ac:dyDescent="0.25"/>
    <row r="145" ht="13.9" hidden="1" x14ac:dyDescent="0.25"/>
    <row r="146" ht="13.9" hidden="1" x14ac:dyDescent="0.25"/>
    <row r="147" ht="13.9" hidden="1" x14ac:dyDescent="0.25"/>
    <row r="148" ht="13.9" hidden="1" x14ac:dyDescent="0.25"/>
    <row r="149" ht="13.9" hidden="1" x14ac:dyDescent="0.25"/>
  </sheetData>
  <mergeCells count="17">
    <mergeCell ref="A5:A6"/>
    <mergeCell ref="B5:B6"/>
    <mergeCell ref="C5:C6"/>
    <mergeCell ref="D5:G5"/>
    <mergeCell ref="F1:G1"/>
    <mergeCell ref="L1:N1"/>
    <mergeCell ref="A2:G2"/>
    <mergeCell ref="A3:G3"/>
    <mergeCell ref="D4:G4"/>
    <mergeCell ref="A99:G99"/>
    <mergeCell ref="D133:G133"/>
    <mergeCell ref="A8:G8"/>
    <mergeCell ref="A11:G11"/>
    <mergeCell ref="A19:G19"/>
    <mergeCell ref="A27:G27"/>
    <mergeCell ref="A58:G58"/>
    <mergeCell ref="A63:G63"/>
  </mergeCells>
  <pageMargins left="0.70866141732283472" right="0.47244094488188981" top="0.55118110236220474" bottom="0.51181102362204722" header="0.31496062992125984" footer="0.31496062992125984"/>
  <pageSetup paperSize="9" scale="90" fitToHeight="3" orientation="portrait" r:id="rId1"/>
  <headerFooter differentFirst="1">
    <oddHeader>&amp;C&amp;"Times New Roman,Обычный"&amp;12&amp;P&amp;R&amp;"Times New Roman,Обычный"&amp;12Продовження Додатка 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1DA4-7EC0-45D4-BC43-3D90D490B060}">
  <sheetPr>
    <tabColor rgb="FF92D050"/>
    <pageSetUpPr fitToPage="1"/>
  </sheetPr>
  <dimension ref="A1:L145"/>
  <sheetViews>
    <sheetView workbookViewId="0">
      <selection activeCell="E1" sqref="E1:G1"/>
    </sheetView>
  </sheetViews>
  <sheetFormatPr defaultColWidth="8.85546875" defaultRowHeight="15" x14ac:dyDescent="0.25"/>
  <cols>
    <col min="1" max="1" width="5.28515625" style="1" customWidth="1"/>
    <col min="2" max="2" width="40.85546875" style="129" customWidth="1"/>
    <col min="3" max="3" width="8" style="129" customWidth="1"/>
    <col min="4" max="4" width="10.85546875" style="3" customWidth="1"/>
    <col min="5" max="5" width="11.28515625" style="3" customWidth="1"/>
    <col min="6" max="6" width="10.7109375" style="3" customWidth="1"/>
    <col min="7" max="7" width="11.42578125" style="3" customWidth="1"/>
    <col min="8" max="8" width="0" style="3" hidden="1" customWidth="1"/>
    <col min="9" max="9" width="11.28515625" style="5" hidden="1" customWidth="1"/>
    <col min="10" max="12" width="11.28515625" style="3" hidden="1" customWidth="1"/>
    <col min="13" max="16384" width="8.85546875" style="3"/>
  </cols>
  <sheetData>
    <row r="1" spans="1:12" s="81" customFormat="1" ht="77.45" customHeight="1" x14ac:dyDescent="0.25">
      <c r="A1" s="130"/>
      <c r="B1" s="79"/>
      <c r="C1" s="79"/>
      <c r="D1" s="80"/>
      <c r="E1" s="197" t="s">
        <v>531</v>
      </c>
      <c r="F1" s="197"/>
      <c r="G1" s="197"/>
      <c r="H1" s="82"/>
    </row>
    <row r="2" spans="1:12" s="81" customFormat="1" ht="15.75" x14ac:dyDescent="0.25">
      <c r="A2" s="220" t="s">
        <v>94</v>
      </c>
      <c r="B2" s="220"/>
      <c r="C2" s="220"/>
      <c r="D2" s="220"/>
      <c r="E2" s="220"/>
      <c r="F2" s="220"/>
      <c r="G2" s="220"/>
      <c r="I2" s="82"/>
    </row>
    <row r="3" spans="1:12" s="81" customFormat="1" ht="67.150000000000006" customHeight="1" x14ac:dyDescent="0.25">
      <c r="A3" s="221" t="s">
        <v>498</v>
      </c>
      <c r="B3" s="221"/>
      <c r="C3" s="221"/>
      <c r="D3" s="221"/>
      <c r="E3" s="221"/>
      <c r="F3" s="221"/>
      <c r="G3" s="221"/>
      <c r="I3" s="82"/>
    </row>
    <row r="4" spans="1:12" s="81" customFormat="1" ht="14.45" customHeight="1" x14ac:dyDescent="0.25">
      <c r="A4" s="85"/>
      <c r="B4" s="85"/>
      <c r="C4" s="85"/>
      <c r="D4" s="83"/>
      <c r="E4" s="234" t="s">
        <v>0</v>
      </c>
      <c r="F4" s="234"/>
      <c r="G4" s="234"/>
      <c r="I4" s="82"/>
    </row>
    <row r="5" spans="1:12" s="86" customFormat="1" ht="15.75" x14ac:dyDescent="0.25">
      <c r="A5" s="235" t="s">
        <v>95</v>
      </c>
      <c r="B5" s="225" t="s">
        <v>96</v>
      </c>
      <c r="C5" s="225" t="s">
        <v>97</v>
      </c>
      <c r="D5" s="227" t="s">
        <v>98</v>
      </c>
      <c r="E5" s="228"/>
      <c r="F5" s="228"/>
      <c r="G5" s="229"/>
      <c r="I5" s="87"/>
    </row>
    <row r="6" spans="1:12" s="86" customFormat="1" ht="38.25" x14ac:dyDescent="0.25">
      <c r="A6" s="236"/>
      <c r="B6" s="226"/>
      <c r="C6" s="226"/>
      <c r="D6" s="88" t="s">
        <v>5</v>
      </c>
      <c r="E6" s="88" t="s">
        <v>6</v>
      </c>
      <c r="F6" s="88" t="s">
        <v>99</v>
      </c>
      <c r="G6" s="88" t="s">
        <v>8</v>
      </c>
      <c r="I6" s="87"/>
    </row>
    <row r="7" spans="1:12" s="86" customFormat="1" ht="15.75" x14ac:dyDescent="0.25">
      <c r="A7" s="91" t="s">
        <v>100</v>
      </c>
      <c r="B7" s="90">
        <v>1</v>
      </c>
      <c r="C7" s="90">
        <v>2</v>
      </c>
      <c r="D7" s="91">
        <v>3</v>
      </c>
      <c r="E7" s="91">
        <v>4</v>
      </c>
      <c r="F7" s="91">
        <v>5</v>
      </c>
      <c r="G7" s="91">
        <v>6</v>
      </c>
      <c r="I7" s="87"/>
    </row>
    <row r="8" spans="1:12" s="81" customFormat="1" ht="15.75" x14ac:dyDescent="0.25">
      <c r="A8" s="211" t="s">
        <v>101</v>
      </c>
      <c r="B8" s="211"/>
      <c r="C8" s="211"/>
      <c r="D8" s="211"/>
      <c r="E8" s="211"/>
      <c r="F8" s="211"/>
      <c r="G8" s="211"/>
      <c r="I8" s="82"/>
    </row>
    <row r="9" spans="1:12" s="81" customFormat="1" ht="38.25" x14ac:dyDescent="0.25">
      <c r="A9" s="91">
        <v>1</v>
      </c>
      <c r="B9" s="92" t="s">
        <v>102</v>
      </c>
      <c r="C9" s="88" t="s">
        <v>103</v>
      </c>
      <c r="D9" s="94">
        <f>'[28]ТЕ_2ст_тариф_без ЦТП'!I214</f>
        <v>1042.0720000000001</v>
      </c>
      <c r="E9" s="131">
        <f>'[28]ТЕ_2ст_тариф_без ЦТП'!L214</f>
        <v>2023.894</v>
      </c>
      <c r="F9" s="94">
        <f>'[28]ТЕ_2ст_тариф_без ЦТП'!O214</f>
        <v>2023.894</v>
      </c>
      <c r="G9" s="94">
        <f>'[28]ТЕ_2ст_тариф_без ЦТП'!R214</f>
        <v>2023.894</v>
      </c>
      <c r="I9" s="95">
        <f>D9*1.2</f>
        <v>1250.4864</v>
      </c>
      <c r="J9" s="95">
        <f t="shared" ref="J9:L10" si="0">E9*1.2</f>
        <v>2428.6727999999998</v>
      </c>
      <c r="K9" s="95">
        <f t="shared" si="0"/>
        <v>2428.6727999999998</v>
      </c>
      <c r="L9" s="95">
        <f>G9*1.2</f>
        <v>2428.6727999999998</v>
      </c>
    </row>
    <row r="10" spans="1:12" s="81" customFormat="1" ht="40.15" customHeight="1" x14ac:dyDescent="0.25">
      <c r="A10" s="91">
        <v>2</v>
      </c>
      <c r="B10" s="92" t="s">
        <v>104</v>
      </c>
      <c r="C10" s="88" t="s">
        <v>105</v>
      </c>
      <c r="D10" s="94">
        <f>'[28]ТЕ_2ст_тариф_без ЦТП'!J224</f>
        <v>116731</v>
      </c>
      <c r="E10" s="94">
        <f>'[28]ТЕ_2ст_тариф_без ЦТП'!M224</f>
        <v>133259.6</v>
      </c>
      <c r="F10" s="94">
        <f>'[28]ТЕ_2ст_тариф_без ЦТП'!P224</f>
        <v>133259.6</v>
      </c>
      <c r="G10" s="94">
        <f>'[28]ТЕ_2ст_тариф_без ЦТП'!S224</f>
        <v>133259.6</v>
      </c>
      <c r="I10" s="95">
        <f>D10*1.2</f>
        <v>140077.19999999998</v>
      </c>
      <c r="J10" s="95">
        <f t="shared" si="0"/>
        <v>159911.51999999999</v>
      </c>
      <c r="K10" s="95">
        <f t="shared" si="0"/>
        <v>159911.51999999999</v>
      </c>
      <c r="L10" s="95">
        <f t="shared" si="0"/>
        <v>159911.51999999999</v>
      </c>
    </row>
    <row r="11" spans="1:12" s="81" customFormat="1" ht="15.75" x14ac:dyDescent="0.25">
      <c r="A11" s="212" t="s">
        <v>106</v>
      </c>
      <c r="B11" s="213"/>
      <c r="C11" s="213"/>
      <c r="D11" s="213"/>
      <c r="E11" s="213"/>
      <c r="F11" s="213"/>
      <c r="G11" s="214"/>
      <c r="I11" s="82"/>
    </row>
    <row r="12" spans="1:12" s="81" customFormat="1" ht="25.5" x14ac:dyDescent="0.25">
      <c r="A12" s="91">
        <v>3</v>
      </c>
      <c r="B12" s="92" t="s">
        <v>256</v>
      </c>
      <c r="C12" s="88" t="s">
        <v>108</v>
      </c>
      <c r="D12" s="96">
        <f>'[28]ТЕ_2ст_тариф_без ЦТП'!I30</f>
        <v>87.135780319620878</v>
      </c>
      <c r="E12" s="96">
        <f>'[28]ТЕ_2ст_тариф_без ЦТП'!L30</f>
        <v>1.409582733780069E-2</v>
      </c>
      <c r="F12" s="96">
        <f>'[28]ТЕ_2ст_тариф_без ЦТП'!O30</f>
        <v>13.279880684455733</v>
      </c>
      <c r="G12" s="96">
        <f>'[28]ТЕ_2ст_тариф_без ЦТП'!R30</f>
        <v>4.3965340289448882</v>
      </c>
      <c r="I12" s="97">
        <f>'[28]ТЕ_2ст_тариф_без ЦТП'!E30-'[28]Рішення 3Д'!D16-'[28]Рішення 3Д'!E16-'[28]Рішення 3Д'!F16-'[28]Рішення 3Д'!G16</f>
        <v>-7.1054273576010019E-15</v>
      </c>
    </row>
    <row r="13" spans="1:12" s="81" customFormat="1" ht="25.5" x14ac:dyDescent="0.25">
      <c r="A13" s="132" t="s">
        <v>109</v>
      </c>
      <c r="B13" s="99" t="s">
        <v>110</v>
      </c>
      <c r="C13" s="100" t="s">
        <v>108</v>
      </c>
      <c r="D13" s="96">
        <f>'[28]ТЕ_2ст_тариф_без ЦТП'!I14</f>
        <v>79.159593187605509</v>
      </c>
      <c r="E13" s="96">
        <f>'[28]ТЕ_2ст_тариф_без ЦТП'!L14</f>
        <v>1.2822760533333331E-2</v>
      </c>
      <c r="F13" s="96">
        <f>'[28]ТЕ_2ст_тариф_без ЦТП'!O14</f>
        <v>12.082920399100001</v>
      </c>
      <c r="G13" s="96">
        <f>'[28]ТЕ_2ст_тариф_без ЦТП'!R14</f>
        <v>3.9933105864353333</v>
      </c>
      <c r="I13" s="101">
        <f>D28+D64+D100</f>
        <v>116731.00896248026</v>
      </c>
      <c r="J13" s="101">
        <f>E28+E64+E100</f>
        <v>133259.59857237033</v>
      </c>
      <c r="K13" s="101">
        <f>F28+F64+F100</f>
        <v>133259.59857237033</v>
      </c>
      <c r="L13" s="101">
        <f>G28+G64+G100</f>
        <v>133259.59857237033</v>
      </c>
    </row>
    <row r="14" spans="1:12" s="81" customFormat="1" ht="15.6" customHeight="1" x14ac:dyDescent="0.25">
      <c r="A14" s="91" t="s">
        <v>111</v>
      </c>
      <c r="B14" s="133" t="s">
        <v>112</v>
      </c>
      <c r="C14" s="100" t="s">
        <v>108</v>
      </c>
      <c r="D14" s="96">
        <f>'[28]ТЕ_2ст_тариф_без ЦТП'!I15</f>
        <v>13.186215797140648</v>
      </c>
      <c r="E14" s="96">
        <f>'[28]ТЕ_2ст_тариф_без ЦТП'!L15</f>
        <v>0</v>
      </c>
      <c r="F14" s="96">
        <f>'[28]ТЕ_2ст_тариф_без ЦТП'!O15</f>
        <v>1.9414567371333333</v>
      </c>
      <c r="G14" s="96">
        <f>'[28]ТЕ_2ст_тариф_без ЦТП'!R15</f>
        <v>0.69648051264666666</v>
      </c>
      <c r="I14" s="101">
        <f>D20</f>
        <v>894.81649737925034</v>
      </c>
      <c r="J14" s="101">
        <f>E20</f>
        <v>1876.6383386951766</v>
      </c>
      <c r="K14" s="101">
        <f>F20</f>
        <v>1876.6383386951759</v>
      </c>
      <c r="L14" s="101">
        <f>G20</f>
        <v>1876.6383386951768</v>
      </c>
    </row>
    <row r="15" spans="1:12" s="81" customFormat="1" ht="15.6" customHeight="1" x14ac:dyDescent="0.25">
      <c r="A15" s="91" t="s">
        <v>113</v>
      </c>
      <c r="B15" s="133" t="s">
        <v>114</v>
      </c>
      <c r="C15" s="100" t="s">
        <v>108</v>
      </c>
      <c r="D15" s="96">
        <f>'[28]ТЕ_2ст_тариф_без ЦТП'!I16</f>
        <v>65.97337739046489</v>
      </c>
      <c r="E15" s="96">
        <f>'[28]ТЕ_2ст_тариф_без ЦТП'!L16</f>
        <v>1.2822760533333331E-2</v>
      </c>
      <c r="F15" s="96">
        <f>'[28]ТЕ_2ст_тариф_без ЦТП'!O16</f>
        <v>10.141463661966666</v>
      </c>
      <c r="G15" s="96">
        <f>'[28]ТЕ_2ст_тариф_без ЦТП'!R16</f>
        <v>3.2968300737886667</v>
      </c>
      <c r="I15" s="101">
        <f>D59</f>
        <v>147.25621746071184</v>
      </c>
      <c r="J15" s="101">
        <f>E59</f>
        <v>147.25621746071187</v>
      </c>
      <c r="K15" s="101">
        <f>F59</f>
        <v>147.25621746071187</v>
      </c>
      <c r="L15" s="101">
        <f>G59</f>
        <v>147.25621746071184</v>
      </c>
    </row>
    <row r="16" spans="1:12" s="81" customFormat="1" ht="15.6" customHeight="1" x14ac:dyDescent="0.25">
      <c r="A16" s="91">
        <v>4</v>
      </c>
      <c r="B16" s="133" t="s">
        <v>115</v>
      </c>
      <c r="C16" s="102" t="s">
        <v>116</v>
      </c>
      <c r="D16" s="96">
        <f>'[28]ТЕ_2ст_тариф_без ЦТП'!J17</f>
        <v>59.462181647000001</v>
      </c>
      <c r="E16" s="96">
        <f>'[28]ТЕ_2ст_тариф_без ЦТП'!M17</f>
        <v>9.6319999999999999E-3</v>
      </c>
      <c r="F16" s="96">
        <f>'[28]ТЕ_2ст_тариф_без ЦТП'!P17</f>
        <v>9.0762584999999998</v>
      </c>
      <c r="G16" s="96">
        <f>'[28]ТЕ_2ст_тариф_без ЦТП'!S17</f>
        <v>2.99963237</v>
      </c>
      <c r="I16" s="101">
        <f>D9</f>
        <v>1042.0720000000001</v>
      </c>
      <c r="J16" s="101">
        <f>E9</f>
        <v>2023.894</v>
      </c>
      <c r="K16" s="101">
        <f>F9</f>
        <v>2023.894</v>
      </c>
      <c r="L16" s="101">
        <f>G9</f>
        <v>2023.894</v>
      </c>
    </row>
    <row r="17" spans="1:9" s="81" customFormat="1" ht="15.6" customHeight="1" x14ac:dyDescent="0.25">
      <c r="A17" s="91" t="s">
        <v>117</v>
      </c>
      <c r="B17" s="133" t="s">
        <v>112</v>
      </c>
      <c r="C17" s="102" t="s">
        <v>116</v>
      </c>
      <c r="D17" s="96">
        <f>'[28]ТЕ_2ст_тариф_без ЦТП'!J18</f>
        <v>9.9051718670000017</v>
      </c>
      <c r="E17" s="96">
        <f>'[28]ТЕ_2ст_тариф_без ЦТП'!M18</f>
        <v>0</v>
      </c>
      <c r="F17" s="96">
        <f>'[28]ТЕ_2ст_тариф_без ЦТП'!P18</f>
        <v>1.458353</v>
      </c>
      <c r="G17" s="96">
        <f>'[28]ТЕ_2ст_тариф_без ЦТП'!S18</f>
        <v>0.52317130000000001</v>
      </c>
      <c r="I17" s="82"/>
    </row>
    <row r="18" spans="1:9" s="81" customFormat="1" ht="15.6" customHeight="1" x14ac:dyDescent="0.25">
      <c r="A18" s="91" t="s">
        <v>118</v>
      </c>
      <c r="B18" s="133" t="s">
        <v>114</v>
      </c>
      <c r="C18" s="102" t="s">
        <v>116</v>
      </c>
      <c r="D18" s="96">
        <f>'[28]ТЕ_2ст_тариф_без ЦТП'!J19</f>
        <v>49.557009780062103</v>
      </c>
      <c r="E18" s="96">
        <f>'[28]ТЕ_2ст_тариф_без ЦТП'!M19</f>
        <v>9.6319999999999999E-3</v>
      </c>
      <c r="F18" s="96">
        <f>'[28]ТЕ_2ст_тариф_без ЦТП'!P19</f>
        <v>7.6179055</v>
      </c>
      <c r="G18" s="96">
        <f>'[28]ТЕ_2ст_тариф_без ЦТП'!S19</f>
        <v>2.4764610699999996</v>
      </c>
      <c r="I18" s="82"/>
    </row>
    <row r="19" spans="1:9" s="81" customFormat="1" ht="15.75" x14ac:dyDescent="0.25">
      <c r="A19" s="215" t="s">
        <v>257</v>
      </c>
      <c r="B19" s="215"/>
      <c r="C19" s="215"/>
      <c r="D19" s="215"/>
      <c r="E19" s="215"/>
      <c r="F19" s="215"/>
      <c r="G19" s="215"/>
      <c r="I19" s="82"/>
    </row>
    <row r="20" spans="1:9" s="104" customFormat="1" ht="15.6" customHeight="1" x14ac:dyDescent="0.25">
      <c r="A20" s="89">
        <v>5</v>
      </c>
      <c r="B20" s="102" t="s">
        <v>120</v>
      </c>
      <c r="C20" s="93" t="s">
        <v>103</v>
      </c>
      <c r="D20" s="103">
        <f>'[28]ТЕ_2ст_тариф_без ЦТП'!I76/D$12</f>
        <v>894.81649737925034</v>
      </c>
      <c r="E20" s="103">
        <f>'[28]ТЕ_2ст_тариф_без ЦТП'!L76/E$12</f>
        <v>1876.6383386951766</v>
      </c>
      <c r="F20" s="103">
        <f>'[28]ТЕ_2ст_тариф_без ЦТП'!O76/F$12</f>
        <v>1876.6383386951759</v>
      </c>
      <c r="G20" s="103">
        <f>'[28]ТЕ_2ст_тариф_без ЦТП'!R76/G$12</f>
        <v>1876.6383386951768</v>
      </c>
      <c r="I20" s="105"/>
    </row>
    <row r="21" spans="1:9" s="104" customFormat="1" ht="15.6" customHeight="1" x14ac:dyDescent="0.25">
      <c r="A21" s="89" t="s">
        <v>121</v>
      </c>
      <c r="B21" s="106" t="s">
        <v>122</v>
      </c>
      <c r="C21" s="93" t="s">
        <v>103</v>
      </c>
      <c r="D21" s="103">
        <f>'[28]ТЕ_2ст_тариф_без ЦТП'!I38/D$12</f>
        <v>894.81649737925034</v>
      </c>
      <c r="E21" s="103">
        <f>'[28]ТЕ_2ст_тариф_без ЦТП'!L38/E$12</f>
        <v>1876.6383386951766</v>
      </c>
      <c r="F21" s="103">
        <f>'[28]ТЕ_2ст_тариф_без ЦТП'!O38/F$12</f>
        <v>1876.6383386951759</v>
      </c>
      <c r="G21" s="103">
        <f>'[28]ТЕ_2ст_тариф_без ЦТП'!R38/G$12</f>
        <v>1876.6383386951768</v>
      </c>
      <c r="I21" s="105"/>
    </row>
    <row r="22" spans="1:9" s="104" customFormat="1" ht="15.6" customHeight="1" x14ac:dyDescent="0.25">
      <c r="A22" s="108" t="s">
        <v>123</v>
      </c>
      <c r="B22" s="109" t="s">
        <v>124</v>
      </c>
      <c r="C22" s="93" t="s">
        <v>103</v>
      </c>
      <c r="D22" s="103">
        <f>'[28]ТЕ_2ст_тариф_без ЦТП'!I39/D$12</f>
        <v>833.03146707972485</v>
      </c>
      <c r="E22" s="103">
        <f>'[28]ТЕ_2ст_тариф_без ЦТП'!L39/E$12</f>
        <v>1814.8533083956511</v>
      </c>
      <c r="F22" s="103">
        <f>'[28]ТЕ_2ст_тариф_без ЦТП'!O39/F$12</f>
        <v>1814.8533083956504</v>
      </c>
      <c r="G22" s="103">
        <f>'[28]ТЕ_2ст_тариф_без ЦТП'!R39/G$12</f>
        <v>1814.8533083956511</v>
      </c>
      <c r="I22" s="105"/>
    </row>
    <row r="23" spans="1:9" s="104" customFormat="1" ht="15.6" customHeight="1" x14ac:dyDescent="0.25">
      <c r="A23" s="108" t="s">
        <v>258</v>
      </c>
      <c r="B23" s="134" t="s">
        <v>125</v>
      </c>
      <c r="C23" s="93" t="s">
        <v>103</v>
      </c>
      <c r="D23" s="103">
        <f>'[28]ТЕ_2ст_тариф_без ЦТП'!I40/D$12</f>
        <v>815.06357331898118</v>
      </c>
      <c r="E23" s="103">
        <f>'[28]ТЕ_2ст_тариф_без ЦТП'!L40/E$12</f>
        <v>1796.8854146349076</v>
      </c>
      <c r="F23" s="103">
        <f>'[28]ТЕ_2ст_тариф_без ЦТП'!O40/F$12</f>
        <v>1796.885414634907</v>
      </c>
      <c r="G23" s="103">
        <f>'[28]ТЕ_2ст_тариф_без ЦТП'!R40/G$12</f>
        <v>1796.8854146349074</v>
      </c>
      <c r="I23" s="105"/>
    </row>
    <row r="24" spans="1:9" s="104" customFormat="1" ht="15.6" customHeight="1" x14ac:dyDescent="0.25">
      <c r="A24" s="108" t="s">
        <v>259</v>
      </c>
      <c r="B24" s="134" t="s">
        <v>126</v>
      </c>
      <c r="C24" s="93" t="s">
        <v>103</v>
      </c>
      <c r="D24" s="103">
        <f>'[28]ТЕ_2ст_тариф_без ЦТП'!I41/D$12</f>
        <v>17.967893760743596</v>
      </c>
      <c r="E24" s="103">
        <f>'[28]ТЕ_2ст_тариф_без ЦТП'!L41/E$12</f>
        <v>17.9678937607436</v>
      </c>
      <c r="F24" s="103">
        <f>'[28]ТЕ_2ст_тариф_без ЦТП'!O41/F$12</f>
        <v>17.967893760743593</v>
      </c>
      <c r="G24" s="103">
        <f>'[28]ТЕ_2ст_тариф_без ЦТП'!R41/G$12</f>
        <v>17.9678937607436</v>
      </c>
      <c r="I24" s="105"/>
    </row>
    <row r="25" spans="1:9" s="104" customFormat="1" ht="15.6" customHeight="1" x14ac:dyDescent="0.25">
      <c r="A25" s="89" t="s">
        <v>127</v>
      </c>
      <c r="B25" s="109" t="s">
        <v>128</v>
      </c>
      <c r="C25" s="93" t="s">
        <v>103</v>
      </c>
      <c r="D25" s="103">
        <f>'[28]ТЕ_2ст_тариф_без ЦТП'!I43/D$12</f>
        <v>61.785030299525502</v>
      </c>
      <c r="E25" s="103">
        <f>'[28]ТЕ_2ст_тариф_без ЦТП'!L43/E$12</f>
        <v>61.785030299525502</v>
      </c>
      <c r="F25" s="103">
        <f>'[28]ТЕ_2ст_тариф_без ЦТП'!O43/F$12</f>
        <v>61.785030299525495</v>
      </c>
      <c r="G25" s="103">
        <f>'[28]ТЕ_2ст_тариф_без ЦТП'!R43/G$12</f>
        <v>61.785030299525509</v>
      </c>
      <c r="I25" s="105"/>
    </row>
    <row r="26" spans="1:9" s="81" customFormat="1" ht="15.6" hidden="1" customHeight="1" x14ac:dyDescent="0.3">
      <c r="A26" s="98" t="s">
        <v>129</v>
      </c>
      <c r="B26" s="111" t="s">
        <v>130</v>
      </c>
      <c r="C26" s="93" t="s">
        <v>103</v>
      </c>
      <c r="D26" s="103">
        <f>'[28]ТЕ_2ст_тариф_без ЦТП'!I69/D$12</f>
        <v>0</v>
      </c>
      <c r="E26" s="103">
        <f>'[28]ТЕ_2ст_тариф_без ЦТП'!L69/E$12</f>
        <v>0</v>
      </c>
      <c r="F26" s="103">
        <f>'[28]ТЕ_2ст_тариф_без ЦТП'!O69/F$12</f>
        <v>0</v>
      </c>
      <c r="G26" s="103">
        <f>'[28]ТЕ_2ст_тариф_без ЦТП'!R69/G$12</f>
        <v>0</v>
      </c>
      <c r="I26" s="82"/>
    </row>
    <row r="27" spans="1:9" s="81" customFormat="1" ht="15.75" x14ac:dyDescent="0.25">
      <c r="A27" s="215" t="s">
        <v>131</v>
      </c>
      <c r="B27" s="215"/>
      <c r="C27" s="215"/>
      <c r="D27" s="215"/>
      <c r="E27" s="215"/>
      <c r="F27" s="215"/>
      <c r="G27" s="215"/>
      <c r="I27" s="82"/>
    </row>
    <row r="28" spans="1:9" s="81" customFormat="1" ht="25.5" x14ac:dyDescent="0.25">
      <c r="A28" s="89">
        <v>6</v>
      </c>
      <c r="B28" s="102" t="s">
        <v>132</v>
      </c>
      <c r="C28" s="93" t="s">
        <v>105</v>
      </c>
      <c r="D28" s="112">
        <f>'[28]ТЕ_2ст_тариф_без ЦТП'!J76/D$16*1000/12</f>
        <v>59503.304943645264</v>
      </c>
      <c r="E28" s="112">
        <f>'[28]ТЕ_2ст_тариф_без ЦТП'!M76/E$16*1000/12</f>
        <v>65047.742356324561</v>
      </c>
      <c r="F28" s="112">
        <f>'[28]ТЕ_2ст_тариф_без ЦТП'!P76/F$16*1000/12</f>
        <v>65047.742356324561</v>
      </c>
      <c r="G28" s="112">
        <f>'[28]ТЕ_2ст_тариф_без ЦТП'!S76/G$16*1000/12</f>
        <v>65047.742356324547</v>
      </c>
      <c r="I28" s="82"/>
    </row>
    <row r="29" spans="1:9" s="81" customFormat="1" ht="15.75" x14ac:dyDescent="0.25">
      <c r="A29" s="89">
        <v>7</v>
      </c>
      <c r="B29" s="106" t="s">
        <v>133</v>
      </c>
      <c r="C29" s="135" t="s">
        <v>134</v>
      </c>
      <c r="D29" s="112">
        <f>'[28]ТЕ_2ст_тариф_без ЦТП'!J37/D$16*1000/12</f>
        <v>43321.500672500784</v>
      </c>
      <c r="E29" s="112">
        <f>'[28]ТЕ_2ст_тариф_без ЦТП'!M37/E$16*1000/12</f>
        <v>43321.500672468566</v>
      </c>
      <c r="F29" s="112">
        <f>'[28]ТЕ_2ст_тариф_без ЦТП'!P37/F$16*1000/12</f>
        <v>43321.500672468566</v>
      </c>
      <c r="G29" s="112">
        <f>'[28]ТЕ_2ст_тариф_без ЦТП'!S37/G$16*1000/12</f>
        <v>43321.500672468559</v>
      </c>
      <c r="I29" s="82"/>
    </row>
    <row r="30" spans="1:9" s="81" customFormat="1" ht="15.75" x14ac:dyDescent="0.25">
      <c r="A30" s="89" t="s">
        <v>135</v>
      </c>
      <c r="B30" s="106" t="s">
        <v>122</v>
      </c>
      <c r="C30" s="135" t="s">
        <v>134</v>
      </c>
      <c r="D30" s="112">
        <f>'[28]ТЕ_2ст_тариф_без ЦТП'!J38/D$16*1000/12</f>
        <v>12767.468415762618</v>
      </c>
      <c r="E30" s="112">
        <f>'[28]ТЕ_2ст_тариф_без ЦТП'!M38/E$16*1000/12</f>
        <v>12767.468415762303</v>
      </c>
      <c r="F30" s="112">
        <f>'[28]ТЕ_2ст_тариф_без ЦТП'!P38/F$16*1000/12</f>
        <v>12767.4684157623</v>
      </c>
      <c r="G30" s="112">
        <f>'[28]ТЕ_2ст_тариф_без ЦТП'!S38/G$16*1000/12</f>
        <v>12767.4684157623</v>
      </c>
      <c r="I30" s="82"/>
    </row>
    <row r="31" spans="1:9" s="81" customFormat="1" ht="15.75" x14ac:dyDescent="0.25">
      <c r="A31" s="89" t="s">
        <v>136</v>
      </c>
      <c r="B31" s="109" t="s">
        <v>124</v>
      </c>
      <c r="C31" s="135" t="s">
        <v>134</v>
      </c>
      <c r="D31" s="112">
        <f>'[28]ТЕ_2ст_тариф_без ЦТП'!J39/D$16*1000/12</f>
        <v>12463.166132578384</v>
      </c>
      <c r="E31" s="112">
        <f>'[28]ТЕ_2ст_тариф_без ЦТП'!M39/E$16*1000/12</f>
        <v>12463.166132578384</v>
      </c>
      <c r="F31" s="112">
        <f>'[28]ТЕ_2ст_тариф_без ЦТП'!P39/F$16*1000/12</f>
        <v>12463.166132578384</v>
      </c>
      <c r="G31" s="112">
        <f>'[28]ТЕ_2ст_тариф_без ЦТП'!S39/G$16*1000/12</f>
        <v>12463.166132578384</v>
      </c>
      <c r="I31" s="82"/>
    </row>
    <row r="32" spans="1:9" s="81" customFormat="1" ht="15.75" x14ac:dyDescent="0.25">
      <c r="A32" s="89"/>
      <c r="B32" s="109" t="s">
        <v>138</v>
      </c>
      <c r="C32" s="135" t="s">
        <v>134</v>
      </c>
      <c r="D32" s="112">
        <f>'[28]ТЕ_2ст_тариф_без ЦТП'!J42/D$16*1000/12</f>
        <v>12463.166132578384</v>
      </c>
      <c r="E32" s="112">
        <f>'[28]ТЕ_2ст_тариф_без ЦТП'!M42/E$16*1000/12</f>
        <v>12463.166132578384</v>
      </c>
      <c r="F32" s="112">
        <f>'[28]ТЕ_2ст_тариф_без ЦТП'!P42/F$16*1000/12</f>
        <v>12463.166132578384</v>
      </c>
      <c r="G32" s="112">
        <f>'[28]ТЕ_2ст_тариф_без ЦТП'!S42/G$16*1000/12</f>
        <v>12463.166132578384</v>
      </c>
      <c r="I32" s="82"/>
    </row>
    <row r="33" spans="1:9" s="81" customFormat="1" ht="25.5" x14ac:dyDescent="0.25">
      <c r="A33" s="89" t="s">
        <v>139</v>
      </c>
      <c r="B33" s="106" t="s">
        <v>140</v>
      </c>
      <c r="C33" s="135" t="s">
        <v>134</v>
      </c>
      <c r="D33" s="112">
        <f>'[28]ТЕ_2ст_тариф_без ЦТП'!J47/D$16*1000/12</f>
        <v>68.359413004050353</v>
      </c>
      <c r="E33" s="112">
        <f>'[28]ТЕ_2ст_тариф_без ЦТП'!M47/E$16*1000/12</f>
        <v>68.359413003978958</v>
      </c>
      <c r="F33" s="112">
        <f>'[28]ТЕ_2ст_тариф_без ЦТП'!P47/F$16*1000/12</f>
        <v>68.359413003978958</v>
      </c>
      <c r="G33" s="112">
        <f>'[28]ТЕ_2ст_тариф_без ЦТП'!S47/G$16*1000/12</f>
        <v>68.359413003978929</v>
      </c>
      <c r="I33" s="82"/>
    </row>
    <row r="34" spans="1:9" s="81" customFormat="1" ht="15.75" x14ac:dyDescent="0.25">
      <c r="A34" s="89" t="s">
        <v>141</v>
      </c>
      <c r="B34" s="106" t="s">
        <v>80</v>
      </c>
      <c r="C34" s="135" t="s">
        <v>134</v>
      </c>
      <c r="D34" s="112">
        <f>'[28]ТЕ_2ст_тариф_без ЦТП'!J48/D$16*1000/12</f>
        <v>235.94287018018329</v>
      </c>
      <c r="E34" s="112">
        <f>'[28]ТЕ_2ст_тариф_без ЦТП'!M48/E$16*1000/12</f>
        <v>235.9428701799369</v>
      </c>
      <c r="F34" s="112">
        <f>'[28]ТЕ_2ст_тариф_без ЦТП'!P48/F$16*1000/12</f>
        <v>235.9428701799369</v>
      </c>
      <c r="G34" s="112">
        <f>'[28]ТЕ_2ст_тариф_без ЦТП'!S48/G$16*1000/12</f>
        <v>235.94287017993688</v>
      </c>
      <c r="I34" s="82"/>
    </row>
    <row r="35" spans="1:9" s="81" customFormat="1" ht="15.75" x14ac:dyDescent="0.25">
      <c r="A35" s="89" t="s">
        <v>142</v>
      </c>
      <c r="B35" s="106" t="s">
        <v>143</v>
      </c>
      <c r="C35" s="135" t="s">
        <v>134</v>
      </c>
      <c r="D35" s="112">
        <f>'[28]ТЕ_2ст_тариф_без ЦТП'!J49/D$16*1000/12</f>
        <v>14779.140779946692</v>
      </c>
      <c r="E35" s="112">
        <f>'[28]ТЕ_2ст_тариф_без ЦТП'!M49/E$16*1000/12</f>
        <v>14779.140779931258</v>
      </c>
      <c r="F35" s="112">
        <f>'[28]ТЕ_2ст_тариф_без ЦТП'!P49/F$16*1000/12</f>
        <v>14779.140779931258</v>
      </c>
      <c r="G35" s="112">
        <f>'[28]ТЕ_2ст_тариф_без ЦТП'!S49/G$16*1000/12</f>
        <v>14779.140779931253</v>
      </c>
      <c r="I35" s="82"/>
    </row>
    <row r="36" spans="1:9" s="81" customFormat="1" ht="15.75" x14ac:dyDescent="0.25">
      <c r="A36" s="89" t="s">
        <v>144</v>
      </c>
      <c r="B36" s="106" t="s">
        <v>145</v>
      </c>
      <c r="C36" s="135" t="s">
        <v>134</v>
      </c>
      <c r="D36" s="112">
        <f>'[28]ТЕ_2ст_тариф_без ЦТП'!J50/D$16*1000/12</f>
        <v>6963.0888089060982</v>
      </c>
      <c r="E36" s="112">
        <f>'[28]ТЕ_2ст_тариф_без ЦТП'!M50/E$16*1000/12</f>
        <v>6963.0888088988249</v>
      </c>
      <c r="F36" s="112">
        <f>'[28]ТЕ_2ст_тариф_без ЦТП'!P50/F$16*1000/12</f>
        <v>6963.0888088988249</v>
      </c>
      <c r="G36" s="112">
        <f>'[28]ТЕ_2ст_тариф_без ЦТП'!S50/G$16*1000/12</f>
        <v>6963.088808898824</v>
      </c>
      <c r="I36" s="82"/>
    </row>
    <row r="37" spans="1:9" s="81" customFormat="1" ht="25.5" x14ac:dyDescent="0.25">
      <c r="A37" s="89" t="s">
        <v>146</v>
      </c>
      <c r="B37" s="109" t="s">
        <v>147</v>
      </c>
      <c r="C37" s="135" t="s">
        <v>134</v>
      </c>
      <c r="D37" s="112">
        <f>'[28]ТЕ_2ст_тариф_без ЦТП'!J51/D$16*1000/12</f>
        <v>3251.4109715882719</v>
      </c>
      <c r="E37" s="112">
        <f>'[28]ТЕ_2ст_тариф_без ЦТП'!M51/E$16*1000/12</f>
        <v>3251.4109715848767</v>
      </c>
      <c r="F37" s="112">
        <f>'[28]ТЕ_2ст_тариф_без ЦТП'!P51/F$16*1000/12</f>
        <v>3251.4109715848767</v>
      </c>
      <c r="G37" s="112">
        <f>'[28]ТЕ_2ст_тариф_без ЦТП'!S51/G$16*1000/12</f>
        <v>3251.4109715848758</v>
      </c>
      <c r="I37" s="82"/>
    </row>
    <row r="38" spans="1:9" s="81" customFormat="1" ht="15.75" x14ac:dyDescent="0.25">
      <c r="A38" s="89" t="s">
        <v>148</v>
      </c>
      <c r="B38" s="109" t="s">
        <v>149</v>
      </c>
      <c r="C38" s="135" t="s">
        <v>134</v>
      </c>
      <c r="D38" s="112">
        <f>'[28]ТЕ_2ст_тариф_без ЦТП'!J52/D$16*1000/12</f>
        <v>2446.1482076635025</v>
      </c>
      <c r="E38" s="112">
        <f>'[28]ТЕ_2ст_тариф_без ЦТП'!M52/E$16*1000/12</f>
        <v>2446.1482076609477</v>
      </c>
      <c r="F38" s="112">
        <f>'[28]ТЕ_2ст_тариф_без ЦТП'!P52/F$16*1000/12</f>
        <v>2446.1482076609477</v>
      </c>
      <c r="G38" s="112">
        <f>'[28]ТЕ_2ст_тариф_без ЦТП'!S52/G$16*1000/12</f>
        <v>2446.1482076609473</v>
      </c>
      <c r="I38" s="82"/>
    </row>
    <row r="39" spans="1:9" s="81" customFormat="1" ht="15.75" x14ac:dyDescent="0.25">
      <c r="A39" s="89" t="s">
        <v>150</v>
      </c>
      <c r="B39" s="109" t="s">
        <v>151</v>
      </c>
      <c r="C39" s="135" t="s">
        <v>134</v>
      </c>
      <c r="D39" s="112">
        <f>'[28]ТЕ_2ст_тариф_без ЦТП'!J53/D$16*1000/12</f>
        <v>1265.5296296543227</v>
      </c>
      <c r="E39" s="112">
        <f>'[28]ТЕ_2ст_тариф_без ЦТП'!M53/E$16*1000/12</f>
        <v>1265.5296296530009</v>
      </c>
      <c r="F39" s="112">
        <f>'[28]ТЕ_2ст_тариф_без ЦТП'!P53/F$16*1000/12</f>
        <v>1265.5296296530012</v>
      </c>
      <c r="G39" s="112">
        <f>'[28]ТЕ_2ст_тариф_без ЦТП'!S53/G$16*1000/12</f>
        <v>1265.5296296530007</v>
      </c>
      <c r="I39" s="82"/>
    </row>
    <row r="40" spans="1:9" s="81" customFormat="1" ht="15.75" x14ac:dyDescent="0.25">
      <c r="A40" s="89" t="s">
        <v>152</v>
      </c>
      <c r="B40" s="109" t="s">
        <v>153</v>
      </c>
      <c r="C40" s="135" t="s">
        <v>134</v>
      </c>
      <c r="D40" s="112">
        <f>'[28]ТЕ_2ст_тариф_без ЦТП'!J54/D$16*1000/12</f>
        <v>8811.8026678853785</v>
      </c>
      <c r="E40" s="112">
        <f>'[28]ТЕ_2ст_тариф_без ЦТП'!M54/E$16*1000/12</f>
        <v>8811.8026678761762</v>
      </c>
      <c r="F40" s="112">
        <f>'[28]ТЕ_2ст_тариф_без ЦТП'!P54/F$16*1000/12</f>
        <v>8811.8026678761762</v>
      </c>
      <c r="G40" s="112">
        <f>'[28]ТЕ_2ст_тариф_без ЦТП'!S54/G$16*1000/12</f>
        <v>8811.8026678761744</v>
      </c>
      <c r="I40" s="82"/>
    </row>
    <row r="41" spans="1:9" s="81" customFormat="1" ht="15.75" x14ac:dyDescent="0.25">
      <c r="A41" s="89" t="s">
        <v>154</v>
      </c>
      <c r="B41" s="109" t="s">
        <v>48</v>
      </c>
      <c r="C41" s="135" t="s">
        <v>134</v>
      </c>
      <c r="D41" s="112">
        <f>'[28]ТЕ_2ст_тариф_без ЦТП'!J55/D$16*1000/12</f>
        <v>4887.775929378744</v>
      </c>
      <c r="E41" s="112">
        <f>'[28]ТЕ_2ст_тариф_без ЦТП'!M55/E$16*1000/12</f>
        <v>4887.7759293736399</v>
      </c>
      <c r="F41" s="112">
        <f>'[28]ТЕ_2ст_тариф_без ЦТП'!P55/F$16*1000/12</f>
        <v>4887.775929373639</v>
      </c>
      <c r="G41" s="112">
        <f>'[28]ТЕ_2ст_тариф_без ЦТП'!S55/G$16*1000/12</f>
        <v>4887.775929373639</v>
      </c>
      <c r="I41" s="82"/>
    </row>
    <row r="42" spans="1:9" s="81" customFormat="1" ht="25.5" x14ac:dyDescent="0.25">
      <c r="A42" s="89" t="s">
        <v>155</v>
      </c>
      <c r="B42" s="109" t="s">
        <v>147</v>
      </c>
      <c r="C42" s="135" t="s">
        <v>134</v>
      </c>
      <c r="D42" s="112">
        <f>'[28]ТЕ_2ст_тариф_без ЦТП'!J56/D$16*1000/12</f>
        <v>1040.1072890237649</v>
      </c>
      <c r="E42" s="112">
        <f>'[28]ТЕ_2ст_тариф_без ЦТП'!M56/E$16*1000/12</f>
        <v>1040.1072890226785</v>
      </c>
      <c r="F42" s="112">
        <f>'[28]ТЕ_2ст_тариф_без ЦТП'!P56/F$16*1000/12</f>
        <v>1040.1072890226785</v>
      </c>
      <c r="G42" s="112">
        <f>'[28]ТЕ_2ст_тариф_без ЦТП'!S56/G$16*1000/12</f>
        <v>1040.1072890226785</v>
      </c>
      <c r="I42" s="82"/>
    </row>
    <row r="43" spans="1:9" s="81" customFormat="1" ht="15.75" x14ac:dyDescent="0.25">
      <c r="A43" s="89" t="s">
        <v>156</v>
      </c>
      <c r="B43" s="109" t="s">
        <v>44</v>
      </c>
      <c r="C43" s="135" t="s">
        <v>134</v>
      </c>
      <c r="D43" s="112">
        <f>'[28]ТЕ_2ст_тариф_без ЦТП'!J57/D$16*1000/12</f>
        <v>2883.9194494828698</v>
      </c>
      <c r="E43" s="112">
        <f>'[28]ТЕ_2ст_тариф_без ЦТП'!M57/E$16*1000/12</f>
        <v>2883.9194494798576</v>
      </c>
      <c r="F43" s="112">
        <f>'[28]ТЕ_2ст_тариф_без ЦТП'!P57/F$16*1000/12</f>
        <v>2883.9194494798576</v>
      </c>
      <c r="G43" s="112">
        <f>'[28]ТЕ_2ст_тариф_без ЦТП'!S57/G$16*1000/12</f>
        <v>2883.9194494798571</v>
      </c>
      <c r="I43" s="82"/>
    </row>
    <row r="44" spans="1:9" s="81" customFormat="1" ht="15.75" x14ac:dyDescent="0.25">
      <c r="A44" s="89">
        <v>8</v>
      </c>
      <c r="B44" s="109" t="s">
        <v>157</v>
      </c>
      <c r="C44" s="135" t="s">
        <v>134</v>
      </c>
      <c r="D44" s="112">
        <f>'[28]ТЕ_2ст_тариф_без ЦТП'!J58/D$16*1000/12</f>
        <v>8706.9125550325643</v>
      </c>
      <c r="E44" s="112">
        <f>'[28]ТЕ_2ст_тариф_без ЦТП'!M58/E$16*1000/12</f>
        <v>8706.9125550234712</v>
      </c>
      <c r="F44" s="112">
        <f>'[28]ТЕ_2ст_тариф_без ЦТП'!P58/F$16*1000/12</f>
        <v>8706.9125550234712</v>
      </c>
      <c r="G44" s="112">
        <f>'[28]ТЕ_2ст_тариф_без ЦТП'!S58/G$16*1000/12</f>
        <v>8706.9125550234694</v>
      </c>
      <c r="I44" s="82"/>
    </row>
    <row r="45" spans="1:9" s="81" customFormat="1" ht="15.75" x14ac:dyDescent="0.25">
      <c r="A45" s="89" t="s">
        <v>65</v>
      </c>
      <c r="B45" s="109" t="s">
        <v>48</v>
      </c>
      <c r="C45" s="135" t="s">
        <v>134</v>
      </c>
      <c r="D45" s="112">
        <f>'[28]ТЕ_2ст_тариф_без ЦТП'!J59/D$16*1000/12</f>
        <v>6542.2227363754982</v>
      </c>
      <c r="E45" s="112">
        <f>'[28]ТЕ_2ст_тариф_без ЦТП'!M59/E$16*1000/12</f>
        <v>6542.2227363686652</v>
      </c>
      <c r="F45" s="112">
        <f>'[28]ТЕ_2ст_тариф_без ЦТП'!P59/F$16*1000/12</f>
        <v>6542.2227363686652</v>
      </c>
      <c r="G45" s="112">
        <f>'[28]ТЕ_2ст_тариф_без ЦТП'!S59/G$16*1000/12</f>
        <v>6542.2227363686643</v>
      </c>
      <c r="I45" s="82"/>
    </row>
    <row r="46" spans="1:9" s="81" customFormat="1" ht="25.5" x14ac:dyDescent="0.25">
      <c r="A46" s="89" t="s">
        <v>67</v>
      </c>
      <c r="B46" s="109" t="s">
        <v>147</v>
      </c>
      <c r="C46" s="135" t="s">
        <v>134</v>
      </c>
      <c r="D46" s="112">
        <f>'[28]ТЕ_2ст_тариф_без ЦТП'!J60/D$16*1000/12</f>
        <v>1439.2890020026095</v>
      </c>
      <c r="E46" s="112">
        <f>'[28]ТЕ_2ст_тариф_без ЦТП'!M60/E$16*1000/12</f>
        <v>1439.2890020011064</v>
      </c>
      <c r="F46" s="112">
        <f>'[28]ТЕ_2ст_тариф_без ЦТП'!P60/F$16*1000/12</f>
        <v>1439.2890020011062</v>
      </c>
      <c r="G46" s="112">
        <f>'[28]ТЕ_2ст_тариф_без ЦТП'!S60/G$16*1000/12</f>
        <v>1439.2890020011062</v>
      </c>
      <c r="I46" s="82"/>
    </row>
    <row r="47" spans="1:9" s="81" customFormat="1" ht="15.75" x14ac:dyDescent="0.25">
      <c r="A47" s="89" t="s">
        <v>69</v>
      </c>
      <c r="B47" s="109" t="s">
        <v>44</v>
      </c>
      <c r="C47" s="135" t="s">
        <v>134</v>
      </c>
      <c r="D47" s="112">
        <f>'[28]ТЕ_2ст_тариф_без ЦТП'!J61/D$16*1000/12</f>
        <v>725.40081665445666</v>
      </c>
      <c r="E47" s="112">
        <f>'[28]ТЕ_2ст_тариф_без ЦТП'!M61/E$16*1000/12</f>
        <v>725.40081665369883</v>
      </c>
      <c r="F47" s="112">
        <f>'[28]ТЕ_2ст_тариф_без ЦТП'!P61/F$16*1000/12</f>
        <v>725.40081665369883</v>
      </c>
      <c r="G47" s="112">
        <f>'[28]ТЕ_2ст_тариф_без ЦТП'!S61/G$16*1000/12</f>
        <v>725.40081665369883</v>
      </c>
      <c r="I47" s="82"/>
    </row>
    <row r="48" spans="1:9" s="81" customFormat="1" ht="15.75" x14ac:dyDescent="0.25">
      <c r="A48" s="89">
        <v>9</v>
      </c>
      <c r="B48" s="109" t="s">
        <v>158</v>
      </c>
      <c r="C48" s="135" t="s">
        <v>134</v>
      </c>
      <c r="D48" s="112">
        <f>'[28]ТЕ_2ст_тариф_без ЦТП'!J67/D$16*1000/12</f>
        <v>0</v>
      </c>
      <c r="E48" s="112">
        <f>'[28]ТЕ_2ст_тариф_без ЦТП'!M67/E$16*1000/12</f>
        <v>0</v>
      </c>
      <c r="F48" s="112">
        <f>'[28]ТЕ_2ст_тариф_без ЦТП'!P67/F$16*1000/12</f>
        <v>0</v>
      </c>
      <c r="G48" s="112">
        <f>'[28]ТЕ_2ст_тариф_без ЦТП'!S67/G$16*1000/12</f>
        <v>0</v>
      </c>
      <c r="I48" s="82"/>
    </row>
    <row r="49" spans="1:9" s="81" customFormat="1" ht="15.75" x14ac:dyDescent="0.25">
      <c r="A49" s="89">
        <v>10</v>
      </c>
      <c r="B49" s="109" t="s">
        <v>58</v>
      </c>
      <c r="C49" s="135" t="s">
        <v>134</v>
      </c>
      <c r="D49" s="112">
        <f>'[28]ТЕ_2ст_тариф_без ЦТП'!J68/D$16*1000/12</f>
        <v>52028.413227533347</v>
      </c>
      <c r="E49" s="112">
        <f>'[28]ТЕ_2ст_тариф_без ЦТП'!M68/E$16*1000/12</f>
        <v>52028.413227492034</v>
      </c>
      <c r="F49" s="112">
        <f>'[28]ТЕ_2ст_тариф_без ЦТП'!P68/F$16*1000/12</f>
        <v>52028.413227492034</v>
      </c>
      <c r="G49" s="112">
        <f>'[28]ТЕ_2ст_тариф_без ЦТП'!S68/G$16*1000/12</f>
        <v>52028.413227492019</v>
      </c>
      <c r="I49" s="82"/>
    </row>
    <row r="50" spans="1:9" s="81" customFormat="1" ht="15.75" x14ac:dyDescent="0.25">
      <c r="A50" s="89">
        <v>11</v>
      </c>
      <c r="B50" s="109" t="s">
        <v>159</v>
      </c>
      <c r="C50" s="135" t="s">
        <v>134</v>
      </c>
      <c r="D50" s="112">
        <v>0</v>
      </c>
      <c r="E50" s="112">
        <v>0</v>
      </c>
      <c r="F50" s="112">
        <v>0</v>
      </c>
      <c r="G50" s="112">
        <v>0</v>
      </c>
      <c r="I50" s="82"/>
    </row>
    <row r="51" spans="1:9" s="81" customFormat="1" ht="15.75" x14ac:dyDescent="0.25">
      <c r="A51" s="89">
        <v>12</v>
      </c>
      <c r="B51" s="109" t="s">
        <v>160</v>
      </c>
      <c r="C51" s="135" t="s">
        <v>134</v>
      </c>
      <c r="D51" s="112">
        <f>'[28]ТЕ_2ст_тариф_без ЦТП'!J69/D$16*1000/12</f>
        <v>0</v>
      </c>
      <c r="E51" s="112">
        <f>'[28]ТЕ_2ст_тариф_без ЦТП'!M69/E$16*1000/12</f>
        <v>0</v>
      </c>
      <c r="F51" s="112">
        <f>'[28]ТЕ_2ст_тариф_без ЦТП'!P69/F$16*1000/12</f>
        <v>0</v>
      </c>
      <c r="G51" s="112">
        <f>'[28]ТЕ_2ст_тариф_без ЦТП'!S69/G$16*1000/12</f>
        <v>0</v>
      </c>
      <c r="I51" s="82"/>
    </row>
    <row r="52" spans="1:9" s="81" customFormat="1" ht="15.75" x14ac:dyDescent="0.25">
      <c r="A52" s="89">
        <v>13</v>
      </c>
      <c r="B52" s="114" t="s">
        <v>161</v>
      </c>
      <c r="C52" s="135" t="s">
        <v>134</v>
      </c>
      <c r="D52" s="112">
        <f>'[28]ТЕ_2ст_тариф_без ЦТП'!J70/D$16*1000/12</f>
        <v>7474.8917161119161</v>
      </c>
      <c r="E52" s="112">
        <f>'[28]ТЕ_2ст_тариф_без ЦТП'!M70/E$16*1000/12</f>
        <v>13019.329128832529</v>
      </c>
      <c r="F52" s="112">
        <f>'[28]ТЕ_2ст_тариф_без ЦТП'!P70/F$16*1000/12</f>
        <v>13019.329128832527</v>
      </c>
      <c r="G52" s="112">
        <f>'[28]ТЕ_2ст_тариф_без ЦТП'!S70/G$16*1000/12</f>
        <v>13019.329128832529</v>
      </c>
      <c r="I52" s="82"/>
    </row>
    <row r="53" spans="1:9" s="81" customFormat="1" ht="15.75" x14ac:dyDescent="0.25">
      <c r="A53" s="89" t="s">
        <v>162</v>
      </c>
      <c r="B53" s="109" t="s">
        <v>163</v>
      </c>
      <c r="C53" s="135" t="s">
        <v>134</v>
      </c>
      <c r="D53" s="112">
        <f>'[28]ТЕ_2ст_тариф_без ЦТП'!J71/D$16*1000/12</f>
        <v>1345.4805089001447</v>
      </c>
      <c r="E53" s="112">
        <f>'[28]ТЕ_2ст_тариф_без ЦТП'!M71/E$16*1000/12</f>
        <v>2343.4792431898545</v>
      </c>
      <c r="F53" s="112">
        <f>'[28]ТЕ_2ст_тариф_без ЦТП'!P71/F$16*1000/12</f>
        <v>2343.4792431898536</v>
      </c>
      <c r="G53" s="112">
        <f>'[28]ТЕ_2ст_тариф_без ЦТП'!S71/G$16*1000/12</f>
        <v>2343.4792431898545</v>
      </c>
      <c r="I53" s="82"/>
    </row>
    <row r="54" spans="1:9" s="81" customFormat="1" ht="26.25" x14ac:dyDescent="0.25">
      <c r="A54" s="115" t="s">
        <v>164</v>
      </c>
      <c r="B54" s="114" t="s">
        <v>68</v>
      </c>
      <c r="C54" s="136" t="s">
        <v>134</v>
      </c>
      <c r="D54" s="112">
        <f>'[28]ТЕ_2ст_тариф_без ЦТП'!J72/D$16*1000/12</f>
        <v>0</v>
      </c>
      <c r="E54" s="112">
        <f>'[28]ТЕ_2ст_тариф_без ЦТП'!M72/E$16*1000/12</f>
        <v>0</v>
      </c>
      <c r="F54" s="112">
        <f>'[28]ТЕ_2ст_тариф_без ЦТП'!P72/F$16*1000/12</f>
        <v>0</v>
      </c>
      <c r="G54" s="112">
        <f>'[28]ТЕ_2ст_тариф_без ЦТП'!S72/G$16*1000/12</f>
        <v>0</v>
      </c>
      <c r="I54" s="82"/>
    </row>
    <row r="55" spans="1:9" s="81" customFormat="1" ht="15.75" x14ac:dyDescent="0.25">
      <c r="A55" s="89" t="s">
        <v>165</v>
      </c>
      <c r="B55" s="109" t="s">
        <v>166</v>
      </c>
      <c r="C55" s="135" t="s">
        <v>134</v>
      </c>
      <c r="D55" s="112">
        <f>'[28]ТЕ_2ст_тариф_без ЦТП'!J73/D$16*1000/12</f>
        <v>0</v>
      </c>
      <c r="E55" s="112">
        <f>'[28]ТЕ_2ст_тариф_без ЦТП'!M73/E$16*1000/12</f>
        <v>0</v>
      </c>
      <c r="F55" s="112">
        <f>'[28]ТЕ_2ст_тариф_без ЦТП'!P73/F$16*1000/12</f>
        <v>0</v>
      </c>
      <c r="G55" s="112">
        <f>'[28]ТЕ_2ст_тариф_без ЦТП'!S73/G$16*1000/12</f>
        <v>0</v>
      </c>
      <c r="I55" s="82">
        <f>F49*3.8%</f>
        <v>1977.0797026446971</v>
      </c>
    </row>
    <row r="56" spans="1:9" s="81" customFormat="1" ht="15.75" x14ac:dyDescent="0.25">
      <c r="A56" s="89" t="s">
        <v>167</v>
      </c>
      <c r="B56" s="109" t="s">
        <v>168</v>
      </c>
      <c r="C56" s="135" t="s">
        <v>134</v>
      </c>
      <c r="D56" s="112">
        <f>'[28]ТЕ_2ст_тариф_без ЦТП'!J74/D$16*1000/12</f>
        <v>0</v>
      </c>
      <c r="E56" s="112">
        <f>'[28]ТЕ_2ст_тариф_без ЦТП'!M74/E$16*1000/12</f>
        <v>0</v>
      </c>
      <c r="F56" s="112">
        <f>'[28]ТЕ_2ст_тариф_без ЦТП'!P74/F$16*1000/12</f>
        <v>0</v>
      </c>
      <c r="G56" s="112">
        <f>'[28]ТЕ_2ст_тариф_без ЦТП'!S74/G$16*1000/12</f>
        <v>0</v>
      </c>
      <c r="I56" s="82"/>
    </row>
    <row r="57" spans="1:9" s="81" customFormat="1" ht="30" x14ac:dyDescent="0.25">
      <c r="A57" s="89" t="s">
        <v>169</v>
      </c>
      <c r="B57" s="35" t="s">
        <v>72</v>
      </c>
      <c r="C57" s="135" t="s">
        <v>134</v>
      </c>
      <c r="D57" s="112">
        <f>'[28]ТЕ_2ст_тариф_без ЦТП'!J75/D$16*1000/12</f>
        <v>6129.4112072117705</v>
      </c>
      <c r="E57" s="112">
        <f>'[28]ТЕ_2ст_тариф_без ЦТП'!M75/E$16*1000/12</f>
        <v>10675.849885642674</v>
      </c>
      <c r="F57" s="112">
        <f>'[28]ТЕ_2ст_тариф_без ЦТП'!P75/F$16*1000/12</f>
        <v>10675.849885642674</v>
      </c>
      <c r="G57" s="112">
        <f>'[28]ТЕ_2ст_тариф_без ЦТП'!S75/G$16*1000/12</f>
        <v>10675.849885642674</v>
      </c>
      <c r="I57" s="82"/>
    </row>
    <row r="58" spans="1:9" s="81" customFormat="1" ht="30.6" customHeight="1" x14ac:dyDescent="0.25">
      <c r="A58" s="216" t="s">
        <v>260</v>
      </c>
      <c r="B58" s="217"/>
      <c r="C58" s="217"/>
      <c r="D58" s="217"/>
      <c r="E58" s="217"/>
      <c r="F58" s="217"/>
      <c r="G58" s="218"/>
      <c r="I58" s="82"/>
    </row>
    <row r="59" spans="1:9" s="81" customFormat="1" ht="15.6" customHeight="1" x14ac:dyDescent="0.25">
      <c r="A59" s="89" t="s">
        <v>171</v>
      </c>
      <c r="B59" s="137" t="s">
        <v>120</v>
      </c>
      <c r="C59" s="93" t="s">
        <v>103</v>
      </c>
      <c r="D59" s="107">
        <f>'[28]ТЕ_2ст_тариф_без ЦТП'!I120/D$15</f>
        <v>147.25621746071184</v>
      </c>
      <c r="E59" s="107">
        <f>'[28]ТЕ_2ст_тариф_без ЦТП'!L120/E$15</f>
        <v>147.25621746071187</v>
      </c>
      <c r="F59" s="107">
        <f>'[28]ТЕ_2ст_тариф_без ЦТП'!O120/F$15</f>
        <v>147.25621746071187</v>
      </c>
      <c r="G59" s="107">
        <f>'[28]ТЕ_2ст_тариф_без ЦТП'!R120/G$15</f>
        <v>147.25621746071184</v>
      </c>
      <c r="I59" s="82"/>
    </row>
    <row r="60" spans="1:9" s="81" customFormat="1" ht="15.6" customHeight="1" x14ac:dyDescent="0.25">
      <c r="A60" s="89" t="s">
        <v>172</v>
      </c>
      <c r="B60" s="111" t="s">
        <v>122</v>
      </c>
      <c r="C60" s="93" t="s">
        <v>103</v>
      </c>
      <c r="D60" s="107">
        <f>'[28]ТЕ_2ст_тариф_без ЦТП'!I87/D$15</f>
        <v>147.25621746071184</v>
      </c>
      <c r="E60" s="107">
        <f>'[28]ТЕ_2ст_тариф_без ЦТП'!L87/E$15</f>
        <v>147.25621746071187</v>
      </c>
      <c r="F60" s="107">
        <f>'[28]ТЕ_2ст_тариф_без ЦТП'!O87/F$15</f>
        <v>147.25621746071187</v>
      </c>
      <c r="G60" s="107">
        <f>'[28]ТЕ_2ст_тариф_без ЦТП'!R87/G$15</f>
        <v>147.25621746071184</v>
      </c>
      <c r="I60" s="82"/>
    </row>
    <row r="61" spans="1:9" s="81" customFormat="1" ht="15.6" customHeight="1" x14ac:dyDescent="0.25">
      <c r="A61" s="89" t="s">
        <v>173</v>
      </c>
      <c r="B61" s="111" t="s">
        <v>128</v>
      </c>
      <c r="C61" s="93" t="s">
        <v>103</v>
      </c>
      <c r="D61" s="107">
        <f>'[28]ТЕ_2ст_тариф_без ЦТП'!I88/D$15</f>
        <v>147.25621746071184</v>
      </c>
      <c r="E61" s="107">
        <f>'[28]ТЕ_2ст_тариф_без ЦТП'!L88/E$15</f>
        <v>147.25621746071187</v>
      </c>
      <c r="F61" s="107">
        <f>'[28]ТЕ_2ст_тариф_без ЦТП'!O88/F$15</f>
        <v>147.25621746071187</v>
      </c>
      <c r="G61" s="107">
        <f>'[28]ТЕ_2ст_тариф_без ЦТП'!R88/G$15</f>
        <v>147.25621746071184</v>
      </c>
      <c r="I61" s="82"/>
    </row>
    <row r="62" spans="1:9" s="81" customFormat="1" ht="15.6" customHeight="1" x14ac:dyDescent="0.25">
      <c r="A62" s="89" t="s">
        <v>174</v>
      </c>
      <c r="B62" s="111" t="s">
        <v>130</v>
      </c>
      <c r="C62" s="93" t="s">
        <v>103</v>
      </c>
      <c r="D62" s="107">
        <f>'[28]ТЕ_2ст_тариф_без ЦТП'!I113/D$15</f>
        <v>0</v>
      </c>
      <c r="E62" s="107">
        <f>'[28]ТЕ_2ст_тариф_без ЦТП'!L113/E$15</f>
        <v>0</v>
      </c>
      <c r="F62" s="107">
        <f>'[28]ТЕ_2ст_тариф_без ЦТП'!O113/F$15</f>
        <v>0</v>
      </c>
      <c r="G62" s="107">
        <f>'[28]ТЕ_2ст_тариф_без ЦТП'!R113/G$15</f>
        <v>0</v>
      </c>
      <c r="I62" s="82"/>
    </row>
    <row r="63" spans="1:9" s="81" customFormat="1" ht="30" customHeight="1" x14ac:dyDescent="0.25">
      <c r="A63" s="216" t="s">
        <v>261</v>
      </c>
      <c r="B63" s="217"/>
      <c r="C63" s="217"/>
      <c r="D63" s="217"/>
      <c r="E63" s="217"/>
      <c r="F63" s="217"/>
      <c r="G63" s="218"/>
      <c r="I63" s="82"/>
    </row>
    <row r="64" spans="1:9" s="81" customFormat="1" ht="25.5" x14ac:dyDescent="0.25">
      <c r="A64" s="89">
        <v>15</v>
      </c>
      <c r="B64" s="102" t="s">
        <v>176</v>
      </c>
      <c r="C64" s="93" t="s">
        <v>105</v>
      </c>
      <c r="D64" s="112">
        <f>'[28]ТЕ_2ст_тариф_без ЦТП'!J120/D$18*1000/12</f>
        <v>54686.633220562304</v>
      </c>
      <c r="E64" s="112">
        <f>'[28]ТЕ_2ст_тариф_без ЦТП'!M120/E$18*1000/12</f>
        <v>65670.785417773077</v>
      </c>
      <c r="F64" s="112">
        <f>'[28]ТЕ_2ст_тариф_без ЦТП'!P120/F$18*1000/12</f>
        <v>65670.785417773077</v>
      </c>
      <c r="G64" s="112">
        <f>'[28]ТЕ_2ст_тариф_без ЦТП'!S120/G$18*1000/12</f>
        <v>65670.785417773077</v>
      </c>
      <c r="I64" s="82"/>
    </row>
    <row r="65" spans="1:9" s="81" customFormat="1" ht="15.75" x14ac:dyDescent="0.25">
      <c r="A65" s="118" t="s">
        <v>177</v>
      </c>
      <c r="B65" s="106" t="s">
        <v>133</v>
      </c>
      <c r="C65" s="135" t="s">
        <v>134</v>
      </c>
      <c r="D65" s="112">
        <f>'[28]ТЕ_2ст_тариф_без ЦТП'!J86/D$18*1000/12</f>
        <v>48757.034308608534</v>
      </c>
      <c r="E65" s="112">
        <f>'[28]ТЕ_2ст_тариф_без ЦТП'!M86/E$18*1000/12</f>
        <v>59254.706513767633</v>
      </c>
      <c r="F65" s="112">
        <f>'[28]ТЕ_2ст_тариф_без ЦТП'!P86/F$18*1000/12</f>
        <v>59254.706513767633</v>
      </c>
      <c r="G65" s="112">
        <f>'[28]ТЕ_2ст_тариф_без ЦТП'!S86/G$18*1000/12</f>
        <v>59254.706513767633</v>
      </c>
      <c r="I65" s="82"/>
    </row>
    <row r="66" spans="1:9" s="81" customFormat="1" ht="15.75" x14ac:dyDescent="0.25">
      <c r="A66" s="118" t="s">
        <v>178</v>
      </c>
      <c r="B66" s="106" t="s">
        <v>122</v>
      </c>
      <c r="C66" s="135" t="s">
        <v>134</v>
      </c>
      <c r="D66" s="112">
        <f>'[28]ТЕ_2ст_тариф_без ЦТП'!J87/D$18*1000/12</f>
        <v>11621.10046070753</v>
      </c>
      <c r="E66" s="112">
        <f>'[28]ТЕ_2ст_тариф_без ЦТП'!M87/E$18*1000/12</f>
        <v>22118.772665866632</v>
      </c>
      <c r="F66" s="112">
        <f>'[28]ТЕ_2ст_тариф_без ЦТП'!P87/F$18*1000/12</f>
        <v>22118.772665866636</v>
      </c>
      <c r="G66" s="112">
        <f>'[28]ТЕ_2ст_тариф_без ЦТП'!S87/G$18*1000/12</f>
        <v>22118.77266586664</v>
      </c>
      <c r="I66" s="82"/>
    </row>
    <row r="67" spans="1:9" s="81" customFormat="1" ht="15.75" x14ac:dyDescent="0.25">
      <c r="A67" s="118" t="s">
        <v>179</v>
      </c>
      <c r="B67" s="106" t="s">
        <v>128</v>
      </c>
      <c r="C67" s="135" t="s">
        <v>134</v>
      </c>
      <c r="D67" s="112">
        <f>'[28]ТЕ_2ст_тариф_без ЦТП'!J88/D$18*1000/12</f>
        <v>0</v>
      </c>
      <c r="E67" s="112">
        <f>'[28]ТЕ_2ст_тариф_без ЦТП'!M88/E$18*1000/12</f>
        <v>0</v>
      </c>
      <c r="F67" s="112">
        <f>'[28]ТЕ_2ст_тариф_без ЦТП'!P88/F$18*1000/12</f>
        <v>0</v>
      </c>
      <c r="G67" s="112">
        <f>'[28]ТЕ_2ст_тариф_без ЦТП'!S88/G$18*1000/12</f>
        <v>0</v>
      </c>
      <c r="I67" s="82"/>
    </row>
    <row r="68" spans="1:9" s="81" customFormat="1" ht="25.5" x14ac:dyDescent="0.25">
      <c r="A68" s="119" t="s">
        <v>180</v>
      </c>
      <c r="B68" s="106" t="s">
        <v>181</v>
      </c>
      <c r="C68" s="135" t="s">
        <v>134</v>
      </c>
      <c r="D68" s="112">
        <f>'[28]ТЕ_2ст_тариф_без ЦТП'!J89/D$18*1000/12</f>
        <v>0</v>
      </c>
      <c r="E68" s="112">
        <f>'[28]ТЕ_2ст_тариф_без ЦТП'!M89/E$18*1000/12</f>
        <v>0</v>
      </c>
      <c r="F68" s="112">
        <f>'[28]ТЕ_2ст_тариф_без ЦТП'!P89/F$18*1000/12</f>
        <v>0</v>
      </c>
      <c r="G68" s="112">
        <f>'[28]ТЕ_2ст_тариф_без ЦТП'!S89/G$18*1000/12</f>
        <v>0</v>
      </c>
      <c r="I68" s="82"/>
    </row>
    <row r="69" spans="1:9" s="81" customFormat="1" ht="25.5" x14ac:dyDescent="0.25">
      <c r="A69" s="119" t="s">
        <v>182</v>
      </c>
      <c r="B69" s="106" t="s">
        <v>183</v>
      </c>
      <c r="C69" s="135" t="s">
        <v>134</v>
      </c>
      <c r="D69" s="112">
        <f>'[28]ТЕ_2ст_тариф_без ЦТП'!J90/D$18*1000/12</f>
        <v>1011.4743887250726</v>
      </c>
      <c r="E69" s="112">
        <f>'[28]ТЕ_2ст_тариф_без ЦТП'!M90/E$18*1000/12</f>
        <v>1011.4743887250726</v>
      </c>
      <c r="F69" s="112">
        <f>'[28]ТЕ_2ст_тариф_без ЦТП'!P90/F$18*1000/12</f>
        <v>1011.4743887250726</v>
      </c>
      <c r="G69" s="112">
        <f>'[28]ТЕ_2ст_тариф_без ЦТП'!S90/G$18*1000/12</f>
        <v>1011.4743887250726</v>
      </c>
      <c r="I69" s="82"/>
    </row>
    <row r="70" spans="1:9" s="81" customFormat="1" ht="15.75" x14ac:dyDescent="0.25">
      <c r="A70" s="119" t="s">
        <v>184</v>
      </c>
      <c r="B70" s="106" t="s">
        <v>80</v>
      </c>
      <c r="C70" s="135" t="s">
        <v>134</v>
      </c>
      <c r="D70" s="112">
        <f>'[28]ТЕ_2ст_тариф_без ЦТП'!J91/D$18*1000/12</f>
        <v>10609.626071982459</v>
      </c>
      <c r="E70" s="112">
        <f>'[28]ТЕ_2ст_тариф_без ЦТП'!M91/E$18*1000/12</f>
        <v>21107.298277141559</v>
      </c>
      <c r="F70" s="112">
        <f>'[28]ТЕ_2ст_тариф_без ЦТП'!P91/F$18*1000/12</f>
        <v>21107.298277141566</v>
      </c>
      <c r="G70" s="112">
        <f>'[28]ТЕ_2ст_тариф_без ЦТП'!S91/G$18*1000/12</f>
        <v>21107.298277141563</v>
      </c>
      <c r="I70" s="82"/>
    </row>
    <row r="71" spans="1:9" ht="25.5" x14ac:dyDescent="0.25">
      <c r="A71" s="119" t="s">
        <v>185</v>
      </c>
      <c r="B71" s="106" t="s">
        <v>186</v>
      </c>
      <c r="C71" s="135" t="s">
        <v>134</v>
      </c>
      <c r="D71" s="112">
        <f>'[28]ТЕ_2ст_тариф_без ЦТП'!J92/D$18*1000/12</f>
        <v>9839.2454210121177</v>
      </c>
      <c r="E71" s="112">
        <f>'[28]ТЕ_2ст_тариф_без ЦТП'!M92/E$18*1000/12</f>
        <v>20336.91762617122</v>
      </c>
      <c r="F71" s="112">
        <f>'[28]ТЕ_2ст_тариф_без ЦТП'!P92/F$18*1000/12</f>
        <v>20336.917626171224</v>
      </c>
      <c r="G71" s="112">
        <f>'[28]ТЕ_2ст_тариф_без ЦТП'!S92/G$18*1000/12</f>
        <v>20336.91762617122</v>
      </c>
    </row>
    <row r="72" spans="1:9" x14ac:dyDescent="0.25">
      <c r="A72" s="119" t="s">
        <v>187</v>
      </c>
      <c r="B72" s="109" t="s">
        <v>143</v>
      </c>
      <c r="C72" s="135" t="s">
        <v>134</v>
      </c>
      <c r="D72" s="112">
        <f>'[28]ТЕ_2ст_тариф_без ЦТП'!J93/D$18*1000/12</f>
        <v>19813.288428890188</v>
      </c>
      <c r="E72" s="112">
        <f>'[28]ТЕ_2ст_тариф_без ЦТП'!M93/E$18*1000/12</f>
        <v>19813.288428890188</v>
      </c>
      <c r="F72" s="112">
        <f>'[28]ТЕ_2ст_тариф_без ЦТП'!P93/F$18*1000/12</f>
        <v>19813.288428890188</v>
      </c>
      <c r="G72" s="112">
        <f>'[28]ТЕ_2ст_тариф_без ЦТП'!S93/G$18*1000/12</f>
        <v>19813.288428890188</v>
      </c>
    </row>
    <row r="73" spans="1:9" x14ac:dyDescent="0.25">
      <c r="A73" s="119" t="s">
        <v>188</v>
      </c>
      <c r="B73" s="106" t="s">
        <v>145</v>
      </c>
      <c r="C73" s="135" t="s">
        <v>134</v>
      </c>
      <c r="D73" s="112">
        <f>'[28]ТЕ_2ст_тариф_без ЦТП'!J94/D$18*1000/12</f>
        <v>14123.673091989136</v>
      </c>
      <c r="E73" s="112">
        <f>'[28]ТЕ_2ст_тариф_без ЦТП'!M94/E$18*1000/12</f>
        <v>14123.673091989136</v>
      </c>
      <c r="F73" s="112">
        <f>'[28]ТЕ_2ст_тариф_без ЦТП'!P94/F$18*1000/12</f>
        <v>14123.673091989136</v>
      </c>
      <c r="G73" s="112">
        <f>'[28]ТЕ_2ст_тариф_без ЦТП'!S94/G$18*1000/12</f>
        <v>14123.673091989136</v>
      </c>
    </row>
    <row r="74" spans="1:9" ht="25.5" x14ac:dyDescent="0.25">
      <c r="A74" s="119" t="s">
        <v>189</v>
      </c>
      <c r="B74" s="106" t="s">
        <v>147</v>
      </c>
      <c r="C74" s="135" t="s">
        <v>134</v>
      </c>
      <c r="D74" s="112">
        <f>'[28]ТЕ_2ст_тариф_без ЦТП'!J95/D$18*1000/12</f>
        <v>4300.8583938813999</v>
      </c>
      <c r="E74" s="112">
        <f>'[28]ТЕ_2ст_тариф_без ЦТП'!M95/E$18*1000/12</f>
        <v>4300.8583938813999</v>
      </c>
      <c r="F74" s="112">
        <f>'[28]ТЕ_2ст_тариф_без ЦТП'!P95/F$18*1000/12</f>
        <v>4300.8583938813999</v>
      </c>
      <c r="G74" s="112">
        <f>'[28]ТЕ_2ст_тариф_без ЦТП'!S95/G$18*1000/12</f>
        <v>4300.8583938813999</v>
      </c>
    </row>
    <row r="75" spans="1:9" x14ac:dyDescent="0.25">
      <c r="A75" s="119" t="s">
        <v>190</v>
      </c>
      <c r="B75" s="106" t="s">
        <v>191</v>
      </c>
      <c r="C75" s="135" t="s">
        <v>134</v>
      </c>
      <c r="D75" s="112">
        <f>'[28]ТЕ_2ст_тариф_без ЦТП'!J96/D$18*1000/12</f>
        <v>7694.3662780658642</v>
      </c>
      <c r="E75" s="112">
        <f>'[28]ТЕ_2ст_тариф_без ЦТП'!M96/E$18*1000/12</f>
        <v>7694.3662780658642</v>
      </c>
      <c r="F75" s="112">
        <f>'[28]ТЕ_2ст_тариф_без ЦТП'!P96/F$18*1000/12</f>
        <v>7694.3662780658642</v>
      </c>
      <c r="G75" s="112">
        <f>'[28]ТЕ_2ст_тариф_без ЦТП'!S96/G$18*1000/12</f>
        <v>7694.3662780658633</v>
      </c>
    </row>
    <row r="76" spans="1:9" x14ac:dyDescent="0.25">
      <c r="A76" s="119" t="s">
        <v>192</v>
      </c>
      <c r="B76" s="106" t="s">
        <v>35</v>
      </c>
      <c r="C76" s="135" t="s">
        <v>134</v>
      </c>
      <c r="D76" s="112">
        <f>'[28]ТЕ_2ст_тариф_без ЦТП'!J97/D$18*1000/12</f>
        <v>2128.4484200418742</v>
      </c>
      <c r="E76" s="112">
        <f>'[28]ТЕ_2ст_тариф_без ЦТП'!M97/E$18*1000/12</f>
        <v>2128.4484200418742</v>
      </c>
      <c r="F76" s="112">
        <f>'[28]ТЕ_2ст_тариф_без ЦТП'!P97/F$18*1000/12</f>
        <v>2128.4484200418742</v>
      </c>
      <c r="G76" s="112">
        <f>'[28]ТЕ_2ст_тариф_без ЦТП'!S97/G$18*1000/12</f>
        <v>2128.4484200418742</v>
      </c>
    </row>
    <row r="77" spans="1:9" x14ac:dyDescent="0.25">
      <c r="A77" s="119" t="s">
        <v>193</v>
      </c>
      <c r="B77" s="106" t="s">
        <v>153</v>
      </c>
      <c r="C77" s="135" t="s">
        <v>134</v>
      </c>
      <c r="D77" s="112">
        <f>'[28]ТЕ_2ст_тариф_без ЦТП'!J98/D$18*1000/12</f>
        <v>3198.9723270216787</v>
      </c>
      <c r="E77" s="112">
        <f>'[28]ТЕ_2ст_тариф_без ЦТП'!M98/E$18*1000/12</f>
        <v>3198.9723270216796</v>
      </c>
      <c r="F77" s="112">
        <f>'[28]ТЕ_2ст_тариф_без ЦТП'!P98/F$18*1000/12</f>
        <v>3198.9723270216796</v>
      </c>
      <c r="G77" s="112">
        <f>'[28]ТЕ_2ст_тариф_без ЦТП'!S98/G$18*1000/12</f>
        <v>3198.9723270216787</v>
      </c>
    </row>
    <row r="78" spans="1:9" x14ac:dyDescent="0.25">
      <c r="A78" s="119" t="s">
        <v>194</v>
      </c>
      <c r="B78" s="106" t="s">
        <v>48</v>
      </c>
      <c r="C78" s="135" t="s">
        <v>134</v>
      </c>
      <c r="D78" s="112">
        <f>'[28]ТЕ_2ст_тариф_без ЦТП'!J99/D$18*1000/12</f>
        <v>1551.5116982971995</v>
      </c>
      <c r="E78" s="112">
        <f>'[28]ТЕ_2ст_тариф_без ЦТП'!M99/E$18*1000/12</f>
        <v>1551.5116982971997</v>
      </c>
      <c r="F78" s="112">
        <f>'[28]ТЕ_2ст_тариф_без ЦТП'!P99/F$18*1000/12</f>
        <v>1551.5116982971997</v>
      </c>
      <c r="G78" s="112">
        <f>'[28]ТЕ_2ст_тариф_без ЦТП'!S99/G$18*1000/12</f>
        <v>1551.5116982971997</v>
      </c>
    </row>
    <row r="79" spans="1:9" ht="25.5" x14ac:dyDescent="0.25">
      <c r="A79" s="119" t="s">
        <v>195</v>
      </c>
      <c r="B79" s="106" t="s">
        <v>147</v>
      </c>
      <c r="C79" s="135" t="s">
        <v>134</v>
      </c>
      <c r="D79" s="112">
        <f>'[28]ТЕ_2ст_тариф_без ЦТП'!J100/D$18*1000/12</f>
        <v>330.15806160526489</v>
      </c>
      <c r="E79" s="112">
        <f>'[28]ТЕ_2ст_тариф_без ЦТП'!M100/E$18*1000/12</f>
        <v>330.15806160526489</v>
      </c>
      <c r="F79" s="112">
        <f>'[28]ТЕ_2ст_тариф_без ЦТП'!P100/F$18*1000/12</f>
        <v>330.15806160526489</v>
      </c>
      <c r="G79" s="112">
        <f>'[28]ТЕ_2ст_тариф_без ЦТП'!S100/G$18*1000/12</f>
        <v>330.15806160526483</v>
      </c>
    </row>
    <row r="80" spans="1:9" x14ac:dyDescent="0.25">
      <c r="A80" s="119" t="s">
        <v>196</v>
      </c>
      <c r="B80" s="106" t="s">
        <v>44</v>
      </c>
      <c r="C80" s="135" t="s">
        <v>134</v>
      </c>
      <c r="D80" s="112">
        <f>'[28]ТЕ_2ст_тариф_без ЦТП'!J101/D$18*1000/12</f>
        <v>1317.302567119214</v>
      </c>
      <c r="E80" s="112">
        <f>'[28]ТЕ_2ст_тариф_без ЦТП'!M101/E$18*1000/12</f>
        <v>1317.302567119214</v>
      </c>
      <c r="F80" s="112">
        <f>'[28]ТЕ_2ст_тариф_без ЦТП'!P101/F$18*1000/12</f>
        <v>1317.302567119214</v>
      </c>
      <c r="G80" s="112">
        <f>'[28]ТЕ_2ст_тариф_без ЦТП'!S101/G$18*1000/12</f>
        <v>1317.3025671192138</v>
      </c>
    </row>
    <row r="81" spans="1:9" x14ac:dyDescent="0.25">
      <c r="A81" s="119" t="s">
        <v>197</v>
      </c>
      <c r="B81" s="109" t="s">
        <v>157</v>
      </c>
      <c r="C81" s="135" t="s">
        <v>134</v>
      </c>
      <c r="D81" s="112">
        <f>'[28]ТЕ_2ст_тариф_без ЦТП'!J102/D$18*1000/12</f>
        <v>2784.0572146533264</v>
      </c>
      <c r="E81" s="112">
        <f>'[28]ТЕ_2ст_тариф_без ЦТП'!M102/E$18*1000/12</f>
        <v>2784.0572146533264</v>
      </c>
      <c r="F81" s="112">
        <f>'[28]ТЕ_2ст_тариф_без ЦТП'!P102/F$18*1000/12</f>
        <v>2784.0572146533264</v>
      </c>
      <c r="G81" s="112">
        <f>'[28]ТЕ_2ст_тариф_без ЦТП'!S102/G$18*1000/12</f>
        <v>2784.0572146533264</v>
      </c>
    </row>
    <row r="82" spans="1:9" x14ac:dyDescent="0.25">
      <c r="A82" s="119" t="s">
        <v>198</v>
      </c>
      <c r="B82" s="109" t="s">
        <v>48</v>
      </c>
      <c r="C82" s="135" t="s">
        <v>134</v>
      </c>
      <c r="D82" s="112">
        <f>'[28]ТЕ_2ст_тариф_без ЦТП'!J103/D$18*1000/12</f>
        <v>2091.892194156429</v>
      </c>
      <c r="E82" s="112">
        <f>'[28]ТЕ_2ст_тариф_без ЦТП'!M103/E$18*1000/12</f>
        <v>2091.892194156429</v>
      </c>
      <c r="F82" s="112">
        <f>'[28]ТЕ_2ст_тариф_без ЦТП'!P103/F$18*1000/12</f>
        <v>2091.892194156429</v>
      </c>
      <c r="G82" s="112">
        <f>'[28]ТЕ_2ст_тариф_без ЦТП'!S103/G$18*1000/12</f>
        <v>2091.892194156429</v>
      </c>
    </row>
    <row r="83" spans="1:9" ht="25.5" x14ac:dyDescent="0.25">
      <c r="A83" s="119" t="s">
        <v>199</v>
      </c>
      <c r="B83" s="109" t="s">
        <v>147</v>
      </c>
      <c r="C83" s="135" t="s">
        <v>134</v>
      </c>
      <c r="D83" s="112">
        <f>'[28]ТЕ_2ст_тариф_без ЦТП'!J104/D$18*1000/12</f>
        <v>460.21628271441438</v>
      </c>
      <c r="E83" s="112">
        <f>'[28]ТЕ_2ст_тариф_без ЦТП'!M104/E$18*1000/12</f>
        <v>460.21628271441438</v>
      </c>
      <c r="F83" s="112">
        <f>'[28]ТЕ_2ст_тариф_без ЦТП'!P104/F$18*1000/12</f>
        <v>460.21628271441438</v>
      </c>
      <c r="G83" s="112">
        <f>'[28]ТЕ_2ст_тариф_без ЦТП'!S104/G$18*1000/12</f>
        <v>460.21628271441432</v>
      </c>
    </row>
    <row r="84" spans="1:9" x14ac:dyDescent="0.25">
      <c r="A84" s="119" t="s">
        <v>200</v>
      </c>
      <c r="B84" s="109" t="s">
        <v>44</v>
      </c>
      <c r="C84" s="135" t="s">
        <v>134</v>
      </c>
      <c r="D84" s="112">
        <f>'[28]ТЕ_2ст_тариф_без ЦТП'!J105/D$18*1000/12</f>
        <v>231.94873778248271</v>
      </c>
      <c r="E84" s="112">
        <f>'[28]ТЕ_2ст_тариф_без ЦТП'!M105/E$18*1000/12</f>
        <v>231.94873778248271</v>
      </c>
      <c r="F84" s="112">
        <f>'[28]ТЕ_2ст_тариф_без ЦТП'!P105/F$18*1000/12</f>
        <v>231.94873778248271</v>
      </c>
      <c r="G84" s="112">
        <f>'[28]ТЕ_2ст_тариф_без ЦТП'!S105/G$18*1000/12</f>
        <v>231.94873778248271</v>
      </c>
    </row>
    <row r="85" spans="1:9" x14ac:dyDescent="0.25">
      <c r="A85" s="119" t="s">
        <v>201</v>
      </c>
      <c r="B85" s="106" t="s">
        <v>202</v>
      </c>
      <c r="C85" s="135" t="s">
        <v>134</v>
      </c>
      <c r="D85" s="112">
        <f>'[28]ТЕ_2ст_тариф_без ЦТП'!J106/D$18*1000/12</f>
        <v>0</v>
      </c>
      <c r="E85" s="112">
        <f>'[28]ТЕ_2ст_тариф_без ЦТП'!M106/E$18*1000/12</f>
        <v>0</v>
      </c>
      <c r="F85" s="112">
        <f>'[28]ТЕ_2ст_тариф_без ЦТП'!P106/F$18*1000/12</f>
        <v>0</v>
      </c>
      <c r="G85" s="112">
        <f>'[28]ТЕ_2ст_тариф_без ЦТП'!S106/G$18*1000/12</f>
        <v>0</v>
      </c>
    </row>
    <row r="86" spans="1:9" x14ac:dyDescent="0.25">
      <c r="A86" s="119" t="s">
        <v>203</v>
      </c>
      <c r="B86" s="106" t="s">
        <v>48</v>
      </c>
      <c r="C86" s="135" t="s">
        <v>134</v>
      </c>
      <c r="D86" s="112">
        <f>'[28]ТЕ_2ст_тариф_без ЦТП'!J107/D$18*1000/12</f>
        <v>0</v>
      </c>
      <c r="E86" s="112">
        <f>'[28]ТЕ_2ст_тариф_без ЦТП'!M107/E$18*1000/12</f>
        <v>0</v>
      </c>
      <c r="F86" s="112">
        <f>'[28]ТЕ_2ст_тариф_без ЦТП'!P107/F$18*1000/12</f>
        <v>0</v>
      </c>
      <c r="G86" s="112">
        <f>'[28]ТЕ_2ст_тариф_без ЦТП'!S107/G$18*1000/12</f>
        <v>0</v>
      </c>
    </row>
    <row r="87" spans="1:9" ht="25.5" x14ac:dyDescent="0.25">
      <c r="A87" s="119" t="s">
        <v>204</v>
      </c>
      <c r="B87" s="109" t="s">
        <v>147</v>
      </c>
      <c r="C87" s="135" t="s">
        <v>134</v>
      </c>
      <c r="D87" s="112">
        <f>'[28]ТЕ_2ст_тариф_без ЦТП'!J108/D$18*1000/12</f>
        <v>0</v>
      </c>
      <c r="E87" s="112">
        <f>'[28]ТЕ_2ст_тариф_без ЦТП'!M108/E$18*1000/12</f>
        <v>0</v>
      </c>
      <c r="F87" s="112">
        <f>'[28]ТЕ_2ст_тариф_без ЦТП'!P108/F$18*1000/12</f>
        <v>0</v>
      </c>
      <c r="G87" s="112">
        <f>'[28]ТЕ_2ст_тариф_без ЦТП'!S108/G$18*1000/12</f>
        <v>0</v>
      </c>
    </row>
    <row r="88" spans="1:9" x14ac:dyDescent="0.25">
      <c r="A88" s="119" t="s">
        <v>205</v>
      </c>
      <c r="B88" s="120" t="s">
        <v>44</v>
      </c>
      <c r="C88" s="135" t="s">
        <v>134</v>
      </c>
      <c r="D88" s="112">
        <f>'[28]ТЕ_2ст_тариф_без ЦТП'!J109/D$18*1000/12</f>
        <v>0</v>
      </c>
      <c r="E88" s="112">
        <f>'[28]ТЕ_2ст_тариф_без ЦТП'!M109/E$18*1000/12</f>
        <v>0</v>
      </c>
      <c r="F88" s="112">
        <f>'[28]ТЕ_2ст_тариф_без ЦТП'!P109/F$18*1000/12</f>
        <v>0</v>
      </c>
      <c r="G88" s="112">
        <f>'[28]ТЕ_2ст_тариф_без ЦТП'!S109/G$18*1000/12</f>
        <v>0</v>
      </c>
    </row>
    <row r="89" spans="1:9" x14ac:dyDescent="0.25">
      <c r="A89" s="119" t="s">
        <v>206</v>
      </c>
      <c r="B89" s="109" t="s">
        <v>54</v>
      </c>
      <c r="C89" s="135" t="s">
        <v>134</v>
      </c>
      <c r="D89" s="112">
        <f>'[28]ТЕ_2ст_тариф_без ЦТП'!J110/D$18*1000/12</f>
        <v>0</v>
      </c>
      <c r="E89" s="112">
        <f>'[28]ТЕ_2ст_тариф_без ЦТП'!M110/E$18*1000/12</f>
        <v>0</v>
      </c>
      <c r="F89" s="112">
        <f>'[28]ТЕ_2ст_тариф_без ЦТП'!P110/F$18*1000/12</f>
        <v>0</v>
      </c>
      <c r="G89" s="112">
        <f>'[28]ТЕ_2ст_тариф_без ЦТП'!S110/G$18*1000/12</f>
        <v>0</v>
      </c>
    </row>
    <row r="90" spans="1:9" x14ac:dyDescent="0.25">
      <c r="A90" s="119" t="s">
        <v>208</v>
      </c>
      <c r="B90" s="109" t="s">
        <v>158</v>
      </c>
      <c r="C90" s="135" t="s">
        <v>134</v>
      </c>
      <c r="D90" s="112">
        <f>'[28]ТЕ_2ст_тариф_без ЦТП'!J111/D$18*1000/12</f>
        <v>0</v>
      </c>
      <c r="E90" s="112">
        <f>'[28]ТЕ_2ст_тариф_без ЦТП'!M111/E$18*1000/12</f>
        <v>0</v>
      </c>
      <c r="F90" s="112">
        <f>'[28]ТЕ_2ст_тариф_без ЦТП'!P111/F$18*1000/12</f>
        <v>0</v>
      </c>
      <c r="G90" s="112">
        <f>'[28]ТЕ_2ст_тариф_без ЦТП'!S111/G$18*1000/12</f>
        <v>0</v>
      </c>
    </row>
    <row r="91" spans="1:9" x14ac:dyDescent="0.25">
      <c r="A91" s="119" t="s">
        <v>209</v>
      </c>
      <c r="B91" s="109" t="s">
        <v>58</v>
      </c>
      <c r="C91" s="135" t="s">
        <v>134</v>
      </c>
      <c r="D91" s="112">
        <f>'[28]ТЕ_2ст_тариф_без ЦТП'!J112/D$18*1000/12</f>
        <v>51541.091523261857</v>
      </c>
      <c r="E91" s="112">
        <f>'[28]ТЕ_2ст_тариф_без ЦТП'!M112/E$18*1000/12</f>
        <v>62038.76372842097</v>
      </c>
      <c r="F91" s="112">
        <f>'[28]ТЕ_2ст_тариф_без ЦТП'!P112/F$18*1000/12</f>
        <v>62038.76372842097</v>
      </c>
      <c r="G91" s="112">
        <f>'[28]ТЕ_2ст_тариф_без ЦТП'!S112/G$18*1000/12</f>
        <v>62038.76372842097</v>
      </c>
    </row>
    <row r="92" spans="1:9" x14ac:dyDescent="0.25">
      <c r="A92" s="119" t="s">
        <v>210</v>
      </c>
      <c r="B92" s="109" t="s">
        <v>211</v>
      </c>
      <c r="C92" s="135" t="s">
        <v>134</v>
      </c>
      <c r="D92" s="112">
        <f>'[28]ТЕ_2ст_тариф_без ЦТП'!J113/D$18*1000/12</f>
        <v>0</v>
      </c>
      <c r="E92" s="112">
        <f>'[28]ТЕ_2ст_тариф_без ЦТП'!M113/E$18*1000/12</f>
        <v>0</v>
      </c>
      <c r="F92" s="112">
        <f>'[28]ТЕ_2ст_тариф_без ЦТП'!P113/F$18*1000/12</f>
        <v>0</v>
      </c>
      <c r="G92" s="112">
        <f>'[28]ТЕ_2ст_тариф_без ЦТП'!S113/G$18*1000/12</f>
        <v>0</v>
      </c>
    </row>
    <row r="93" spans="1:9" x14ac:dyDescent="0.25">
      <c r="A93" s="119" t="s">
        <v>212</v>
      </c>
      <c r="B93" s="109" t="s">
        <v>213</v>
      </c>
      <c r="C93" s="135" t="s">
        <v>134</v>
      </c>
      <c r="D93" s="112">
        <f>'[28]ТЕ_2ст_тариф_без ЦТП'!J114/D$18*1000/12</f>
        <v>3145.5416973004353</v>
      </c>
      <c r="E93" s="112">
        <f>'[28]ТЕ_2ст_тариф_без ЦТП'!M114/E$18*1000/12</f>
        <v>3632.0216893521119</v>
      </c>
      <c r="F93" s="112">
        <f>'[28]ТЕ_2ст_тариф_без ЦТП'!P114/F$18*1000/12</f>
        <v>3632.0216893521119</v>
      </c>
      <c r="G93" s="112">
        <f>'[28]ТЕ_2ст_тариф_без ЦТП'!S114/G$18*1000/12</f>
        <v>3632.0216893521106</v>
      </c>
      <c r="I93" s="138"/>
    </row>
    <row r="94" spans="1:9" x14ac:dyDescent="0.25">
      <c r="A94" s="119" t="s">
        <v>214</v>
      </c>
      <c r="B94" s="109" t="s">
        <v>66</v>
      </c>
      <c r="C94" s="135" t="s">
        <v>134</v>
      </c>
      <c r="D94" s="112">
        <f>'[28]ТЕ_2ст_тариф_без ЦТП'!J115/D$18*1000/12</f>
        <v>566.19750551407822</v>
      </c>
      <c r="E94" s="112">
        <f>'[28]ТЕ_2ст_тариф_без ЦТП'!M115/E$18*1000/12</f>
        <v>653.76390408338</v>
      </c>
      <c r="F94" s="112">
        <f>'[28]ТЕ_2ст_тариф_без ЦТП'!P115/F$18*1000/12</f>
        <v>653.76390408338011</v>
      </c>
      <c r="G94" s="112">
        <f>'[28]ТЕ_2ст_тариф_без ЦТП'!S115/G$18*1000/12</f>
        <v>653.76390408337966</v>
      </c>
    </row>
    <row r="95" spans="1:9" ht="26.25" x14ac:dyDescent="0.25">
      <c r="A95" s="121" t="s">
        <v>215</v>
      </c>
      <c r="B95" s="114" t="s">
        <v>68</v>
      </c>
      <c r="C95" s="136" t="s">
        <v>134</v>
      </c>
      <c r="D95" s="112">
        <f>'[28]ТЕ_2ст_тариф_без ЦТП'!J116/D$18*1000/12</f>
        <v>0</v>
      </c>
      <c r="E95" s="112">
        <f>'[28]ТЕ_2ст_тариф_без ЦТП'!M116/E$18*1000/12</f>
        <v>0</v>
      </c>
      <c r="F95" s="112">
        <f>'[28]ТЕ_2ст_тариф_без ЦТП'!P116/F$18*1000/12</f>
        <v>0</v>
      </c>
      <c r="G95" s="112">
        <f>'[28]ТЕ_2ст_тариф_без ЦТП'!S116/G$18*1000/12</f>
        <v>0</v>
      </c>
    </row>
    <row r="96" spans="1:9" x14ac:dyDescent="0.25">
      <c r="A96" s="119" t="s">
        <v>216</v>
      </c>
      <c r="B96" s="109" t="s">
        <v>217</v>
      </c>
      <c r="C96" s="135" t="s">
        <v>134</v>
      </c>
      <c r="D96" s="112">
        <f>'[28]ТЕ_2ст_тариф_без ЦТП'!J117/D$18*1000/12</f>
        <v>0</v>
      </c>
      <c r="E96" s="112">
        <f>'[28]ТЕ_2ст_тариф_без ЦТП'!M117/E$18*1000/12</f>
        <v>0</v>
      </c>
      <c r="F96" s="112">
        <f>'[28]ТЕ_2ст_тариф_без ЦТП'!P117/F$18*1000/12</f>
        <v>0</v>
      </c>
      <c r="G96" s="112">
        <f>'[28]ТЕ_2ст_тариф_без ЦТП'!S117/G$18*1000/12</f>
        <v>0</v>
      </c>
    </row>
    <row r="97" spans="1:12" x14ac:dyDescent="0.25">
      <c r="A97" s="119" t="s">
        <v>218</v>
      </c>
      <c r="B97" s="109" t="s">
        <v>70</v>
      </c>
      <c r="C97" s="135" t="s">
        <v>134</v>
      </c>
      <c r="D97" s="112">
        <f>'[28]ТЕ_2ст_тариф_без ЦТП'!J118/D$18*1000/12</f>
        <v>0</v>
      </c>
      <c r="E97" s="112">
        <f>'[28]ТЕ_2ст_тариф_без ЦТП'!M118/E$18*1000/12</f>
        <v>0</v>
      </c>
      <c r="F97" s="112">
        <f>'[28]ТЕ_2ст_тариф_без ЦТП'!P118/F$18*1000/12</f>
        <v>0</v>
      </c>
      <c r="G97" s="112">
        <f>'[28]ТЕ_2ст_тариф_без ЦТП'!S118/G$18*1000/12</f>
        <v>0</v>
      </c>
    </row>
    <row r="98" spans="1:12" ht="30" x14ac:dyDescent="0.25">
      <c r="A98" s="119" t="s">
        <v>219</v>
      </c>
      <c r="B98" s="35" t="s">
        <v>72</v>
      </c>
      <c r="C98" s="135" t="s">
        <v>134</v>
      </c>
      <c r="D98" s="112">
        <f>'[28]ТЕ_2ст_тариф_без ЦТП'!J119/D$18*1000/12</f>
        <v>2579.344191786357</v>
      </c>
      <c r="E98" s="112">
        <f>'[28]ТЕ_2ст_тариф_без ЦТП'!M119/E$18*1000/12</f>
        <v>2978.2577852687318</v>
      </c>
      <c r="F98" s="112">
        <f>'[28]ТЕ_2ст_тариф_без ЦТП'!P119/F$18*1000/12</f>
        <v>2978.2577852687318</v>
      </c>
      <c r="G98" s="112">
        <f>'[28]ТЕ_2ст_тариф_без ЦТП'!S119/G$18*1000/12</f>
        <v>2978.2577852687314</v>
      </c>
      <c r="I98" s="5">
        <f>D98/D91</f>
        <v>5.0044423110873211E-2</v>
      </c>
      <c r="J98" s="5">
        <f>E98/E91</f>
        <v>4.8006401260770826E-2</v>
      </c>
      <c r="K98" s="5">
        <f>F98/F91</f>
        <v>4.8006401260770826E-2</v>
      </c>
      <c r="L98" s="5">
        <f>G98/G91</f>
        <v>4.8006401260770819E-2</v>
      </c>
    </row>
    <row r="99" spans="1:12" x14ac:dyDescent="0.25">
      <c r="A99" s="230" t="s">
        <v>262</v>
      </c>
      <c r="B99" s="231"/>
      <c r="C99" s="231"/>
      <c r="D99" s="231"/>
      <c r="E99" s="231"/>
      <c r="F99" s="231"/>
      <c r="G99" s="232"/>
    </row>
    <row r="100" spans="1:12" ht="25.5" x14ac:dyDescent="0.25">
      <c r="A100" s="118" t="s">
        <v>221</v>
      </c>
      <c r="B100" s="102" t="s">
        <v>222</v>
      </c>
      <c r="C100" s="93" t="s">
        <v>105</v>
      </c>
      <c r="D100" s="112">
        <f>'[28]ТЕ_2ст_тариф_без ЦТП'!J159/D$16*1000/12</f>
        <v>2541.0707982727013</v>
      </c>
      <c r="E100" s="112">
        <f>'[28]ТЕ_2ст_тариф_без ЦТП'!M159/E$16*1000/12</f>
        <v>2541.0707982727013</v>
      </c>
      <c r="F100" s="112">
        <f>'[28]ТЕ_2ст_тариф_без ЦТП'!P159/F$16*1000/12</f>
        <v>2541.0707982727017</v>
      </c>
      <c r="G100" s="112">
        <f>'[28]ТЕ_2ст_тариф_без ЦТП'!S159/G$16*1000/12</f>
        <v>2541.0707982727013</v>
      </c>
    </row>
    <row r="101" spans="1:12" x14ac:dyDescent="0.25">
      <c r="A101" s="123" t="s">
        <v>223</v>
      </c>
      <c r="B101" s="109" t="s">
        <v>133</v>
      </c>
      <c r="C101" s="113" t="s">
        <v>134</v>
      </c>
      <c r="D101" s="112">
        <f>'[28]ТЕ_2ст_тариф_без ЦТП'!J130/D$16*1000/12</f>
        <v>2312.0342151061918</v>
      </c>
      <c r="E101" s="112">
        <f>'[28]ТЕ_2ст_тариф_без ЦТП'!M130/E$16*1000/12</f>
        <v>2312.0342151061918</v>
      </c>
      <c r="F101" s="112">
        <f>'[28]ТЕ_2ст_тариф_без ЦТП'!P130/F$16*1000/12</f>
        <v>2312.0342151061914</v>
      </c>
      <c r="G101" s="112">
        <f>'[28]ТЕ_2ст_тариф_без ЦТП'!S130/G$16*1000/12</f>
        <v>2312.0342151061918</v>
      </c>
    </row>
    <row r="102" spans="1:12" x14ac:dyDescent="0.25">
      <c r="A102" s="123" t="s">
        <v>224</v>
      </c>
      <c r="B102" s="109" t="s">
        <v>225</v>
      </c>
      <c r="C102" s="113" t="s">
        <v>134</v>
      </c>
      <c r="D102" s="112">
        <f>'[28]ТЕ_2ст_тариф_без ЦТП'!J131/D$16*1000/12</f>
        <v>0</v>
      </c>
      <c r="E102" s="112">
        <f>'[28]ТЕ_2ст_тариф_без ЦТП'!M131/E$16*1000/12</f>
        <v>0</v>
      </c>
      <c r="F102" s="112">
        <f>'[28]ТЕ_2ст_тариф_без ЦТП'!P131/F$16*1000/12</f>
        <v>0</v>
      </c>
      <c r="G102" s="112">
        <f>'[28]ТЕ_2ст_тариф_без ЦТП'!S131/G$16*1000/12</f>
        <v>0</v>
      </c>
    </row>
    <row r="103" spans="1:12" x14ac:dyDescent="0.25">
      <c r="A103" s="123" t="s">
        <v>226</v>
      </c>
      <c r="B103" s="109" t="s">
        <v>143</v>
      </c>
      <c r="C103" s="113" t="s">
        <v>134</v>
      </c>
      <c r="D103" s="112">
        <f>'[28]ТЕ_2ст_тариф_без ЦТП'!J132/D$16*1000/12</f>
        <v>1004.9436349549966</v>
      </c>
      <c r="E103" s="112">
        <f>'[28]ТЕ_2ст_тариф_без ЦТП'!M132/E$16*1000/12</f>
        <v>1004.9436349549965</v>
      </c>
      <c r="F103" s="112">
        <f>'[28]ТЕ_2ст_тариф_без ЦТП'!P132/F$16*1000/12</f>
        <v>1004.9436349549965</v>
      </c>
      <c r="G103" s="112">
        <f>'[28]ТЕ_2ст_тариф_без ЦТП'!S132/G$16*1000/12</f>
        <v>1004.9436349549965</v>
      </c>
    </row>
    <row r="104" spans="1:12" x14ac:dyDescent="0.25">
      <c r="A104" s="123" t="s">
        <v>227</v>
      </c>
      <c r="B104" s="109" t="s">
        <v>145</v>
      </c>
      <c r="C104" s="113" t="s">
        <v>134</v>
      </c>
      <c r="D104" s="112">
        <f>'[28]ТЕ_2ст_тариф_без ЦТП'!J133/D$16*1000/12</f>
        <v>1149.3652369254039</v>
      </c>
      <c r="E104" s="112">
        <f>'[28]ТЕ_2ст_тариф_без ЦТП'!M133/E$16*1000/12</f>
        <v>1149.3652369254037</v>
      </c>
      <c r="F104" s="112">
        <f>'[28]ТЕ_2ст_тариф_без ЦТП'!P133/F$16*1000/12</f>
        <v>1149.3652369254037</v>
      </c>
      <c r="G104" s="112">
        <f>'[28]ТЕ_2ст_тариф_без ЦТП'!S133/G$16*1000/12</f>
        <v>1149.3652369254037</v>
      </c>
    </row>
    <row r="105" spans="1:12" ht="28.9" customHeight="1" x14ac:dyDescent="0.25">
      <c r="A105" s="123" t="s">
        <v>228</v>
      </c>
      <c r="B105" s="109" t="s">
        <v>147</v>
      </c>
      <c r="C105" s="113" t="s">
        <v>134</v>
      </c>
      <c r="D105" s="112">
        <f>'[28]ТЕ_2ст_тариф_без ЦТП'!J134/D$16*1000/12</f>
        <v>221.08759969009927</v>
      </c>
      <c r="E105" s="112">
        <f>'[28]ТЕ_2ст_тариф_без ЦТП'!M134/E$16*1000/12</f>
        <v>221.0875996900993</v>
      </c>
      <c r="F105" s="112">
        <f>'[28]ТЕ_2ст_тариф_без ЦТП'!P134/F$16*1000/12</f>
        <v>221.08759969009927</v>
      </c>
      <c r="G105" s="112">
        <f>'[28]ТЕ_2ст_тариф_без ЦТП'!S134/G$16*1000/12</f>
        <v>221.0875996900993</v>
      </c>
    </row>
    <row r="106" spans="1:12" x14ac:dyDescent="0.25">
      <c r="A106" s="123" t="s">
        <v>229</v>
      </c>
      <c r="B106" s="109" t="s">
        <v>191</v>
      </c>
      <c r="C106" s="113" t="s">
        <v>134</v>
      </c>
      <c r="D106" s="112">
        <f>'[28]ТЕ_2ст_тариф_без ЦТП'!J135/D$16*1000/12</f>
        <v>897.0415440523833</v>
      </c>
      <c r="E106" s="112">
        <f>'[28]ТЕ_2ст_тариф_без ЦТП'!M135/E$16*1000/12</f>
        <v>897.04154405238307</v>
      </c>
      <c r="F106" s="112">
        <f>'[28]ТЕ_2ст_тариф_без ЦТП'!P135/F$16*1000/12</f>
        <v>897.04154405238307</v>
      </c>
      <c r="G106" s="112">
        <f>'[28]ТЕ_2ст_тариф_без ЦТП'!S135/G$16*1000/12</f>
        <v>897.04154405238307</v>
      </c>
    </row>
    <row r="107" spans="1:12" x14ac:dyDescent="0.25">
      <c r="A107" s="123" t="s">
        <v>230</v>
      </c>
      <c r="B107" s="109" t="s">
        <v>151</v>
      </c>
      <c r="C107" s="113" t="s">
        <v>134</v>
      </c>
      <c r="D107" s="112">
        <f>'[28]ТЕ_2ст_тариф_без ЦТП'!J136/D$16*1000/12</f>
        <v>31.236093182921554</v>
      </c>
      <c r="E107" s="112">
        <f>'[28]ТЕ_2ст_тариф_без ЦТП'!M136/E$16*1000/12</f>
        <v>31.236093182921561</v>
      </c>
      <c r="F107" s="112">
        <f>'[28]ТЕ_2ст_тариф_без ЦТП'!P136/F$16*1000/12</f>
        <v>31.236093182921561</v>
      </c>
      <c r="G107" s="112">
        <f>'[28]ТЕ_2ст_тариф_без ЦТП'!S136/G$16*1000/12</f>
        <v>31.236093182921554</v>
      </c>
    </row>
    <row r="108" spans="1:12" x14ac:dyDescent="0.25">
      <c r="A108" s="123" t="s">
        <v>231</v>
      </c>
      <c r="B108" s="109" t="s">
        <v>153</v>
      </c>
      <c r="C108" s="113" t="s">
        <v>134</v>
      </c>
      <c r="D108" s="112">
        <f>'[28]ТЕ_2ст_тариф_без ЦТП'!J137/D$16*1000/12</f>
        <v>157.72534322579128</v>
      </c>
      <c r="E108" s="112">
        <f>'[28]ТЕ_2ст_тариф_без ЦТП'!M137/E$16*1000/12</f>
        <v>157.72534322579131</v>
      </c>
      <c r="F108" s="112">
        <f>'[28]ТЕ_2ст_тариф_без ЦТП'!P137/F$16*1000/12</f>
        <v>157.72534322579128</v>
      </c>
      <c r="G108" s="112">
        <f>'[28]ТЕ_2ст_тариф_без ЦТП'!S137/G$16*1000/12</f>
        <v>157.72534322579128</v>
      </c>
    </row>
    <row r="109" spans="1:12" x14ac:dyDescent="0.25">
      <c r="A109" s="123" t="s">
        <v>232</v>
      </c>
      <c r="B109" s="109" t="s">
        <v>48</v>
      </c>
      <c r="C109" s="113" t="s">
        <v>134</v>
      </c>
      <c r="D109" s="112">
        <f>'[28]ТЕ_2ст_тариф_без ЦТП'!J138/D$16*1000/12</f>
        <v>64.209427452823363</v>
      </c>
      <c r="E109" s="112">
        <f>'[28]ТЕ_2ст_тариф_без ЦТП'!M138/E$16*1000/12</f>
        <v>64.209427452823348</v>
      </c>
      <c r="F109" s="112">
        <f>'[28]ТЕ_2ст_тариф_без ЦТП'!P138/F$16*1000/12</f>
        <v>64.209427452823363</v>
      </c>
      <c r="G109" s="112">
        <f>'[28]ТЕ_2ст_тариф_без ЦТП'!S138/G$16*1000/12</f>
        <v>64.209427452823363</v>
      </c>
    </row>
    <row r="110" spans="1:12" ht="27.6" customHeight="1" x14ac:dyDescent="0.25">
      <c r="A110" s="123" t="s">
        <v>233</v>
      </c>
      <c r="B110" s="109" t="s">
        <v>147</v>
      </c>
      <c r="C110" s="113" t="s">
        <v>134</v>
      </c>
      <c r="D110" s="112">
        <f>'[28]ТЕ_2ст_тариф_без ЦТП'!J139/D$16*1000/12</f>
        <v>13.66361602550238</v>
      </c>
      <c r="E110" s="112">
        <f>'[28]ТЕ_2ст_тариф_без ЦТП'!M139/E$16*1000/12</f>
        <v>13.66361602550238</v>
      </c>
      <c r="F110" s="112">
        <f>'[28]ТЕ_2ст_тариф_без ЦТП'!P139/F$16*1000/12</f>
        <v>13.663616025502378</v>
      </c>
      <c r="G110" s="112">
        <f>'[28]ТЕ_2ст_тариф_без ЦТП'!S139/G$16*1000/12</f>
        <v>13.66361602550238</v>
      </c>
    </row>
    <row r="111" spans="1:12" x14ac:dyDescent="0.25">
      <c r="A111" s="123" t="s">
        <v>234</v>
      </c>
      <c r="B111" s="109" t="s">
        <v>44</v>
      </c>
      <c r="C111" s="113" t="s">
        <v>134</v>
      </c>
      <c r="D111" s="112">
        <f>'[28]ТЕ_2ст_тариф_без ЦТП'!J140/D$16*1000/12</f>
        <v>79.852299747465537</v>
      </c>
      <c r="E111" s="112">
        <f>'[28]ТЕ_2ст_тариф_без ЦТП'!M140/E$16*1000/12</f>
        <v>79.852299747465537</v>
      </c>
      <c r="F111" s="112">
        <f>'[28]ТЕ_2ст_тариф_без ЦТП'!P140/F$16*1000/12</f>
        <v>79.852299747465551</v>
      </c>
      <c r="G111" s="112">
        <f>'[28]ТЕ_2ст_тариф_без ЦТП'!S140/G$16*1000/12</f>
        <v>79.852299747465537</v>
      </c>
    </row>
    <row r="112" spans="1:12" x14ac:dyDescent="0.25">
      <c r="A112" s="123" t="s">
        <v>235</v>
      </c>
      <c r="B112" s="109" t="s">
        <v>157</v>
      </c>
      <c r="C112" s="113" t="s">
        <v>134</v>
      </c>
      <c r="D112" s="112">
        <f>'[28]ТЕ_2ст_тариф_без ЦТП'!J141/D$16*1000/12</f>
        <v>116.49498604021272</v>
      </c>
      <c r="E112" s="112">
        <f>'[28]ТЕ_2ст_тариф_без ЦТП'!M141/E$16*1000/12</f>
        <v>116.49498604021274</v>
      </c>
      <c r="F112" s="112">
        <f>'[28]ТЕ_2ст_тариф_без ЦТП'!P141/F$16*1000/12</f>
        <v>116.49498604021274</v>
      </c>
      <c r="G112" s="112">
        <f>'[28]ТЕ_2ст_тариф_без ЦТП'!S141/G$16*1000/12</f>
        <v>116.49498604021274</v>
      </c>
    </row>
    <row r="113" spans="1:7" x14ac:dyDescent="0.25">
      <c r="A113" s="123" t="s">
        <v>236</v>
      </c>
      <c r="B113" s="109" t="s">
        <v>48</v>
      </c>
      <c r="C113" s="113" t="s">
        <v>134</v>
      </c>
      <c r="D113" s="112">
        <f>'[28]ТЕ_2ст_тариф_без ЦТП'!J142/D$16*1000/12</f>
        <v>87.532307408498539</v>
      </c>
      <c r="E113" s="112">
        <f>'[28]ТЕ_2ст_тариф_без ЦТП'!M142/E$16*1000/12</f>
        <v>87.532307408498568</v>
      </c>
      <c r="F113" s="112">
        <f>'[28]ТЕ_2ст_тариф_без ЦТП'!P142/F$16*1000/12</f>
        <v>87.532307408498568</v>
      </c>
      <c r="G113" s="112">
        <f>'[28]ТЕ_2ст_тариф_без ЦТП'!S142/G$16*1000/12</f>
        <v>87.532307408498568</v>
      </c>
    </row>
    <row r="114" spans="1:7" ht="25.5" x14ac:dyDescent="0.25">
      <c r="A114" s="123" t="s">
        <v>237</v>
      </c>
      <c r="B114" s="109" t="s">
        <v>147</v>
      </c>
      <c r="C114" s="113" t="s">
        <v>134</v>
      </c>
      <c r="D114" s="112">
        <f>'[28]ТЕ_2ст_тариф_без ЦТП'!J143/D$16*1000/12</f>
        <v>19.257107629869683</v>
      </c>
      <c r="E114" s="112">
        <f>'[28]ТЕ_2ст_тариф_без ЦТП'!M143/E$16*1000/12</f>
        <v>19.257107629869683</v>
      </c>
      <c r="F114" s="112">
        <f>'[28]ТЕ_2ст_тариф_без ЦТП'!P143/F$16*1000/12</f>
        <v>19.257107629869683</v>
      </c>
      <c r="G114" s="112">
        <f>'[28]ТЕ_2ст_тариф_без ЦТП'!S143/G$16*1000/12</f>
        <v>19.257107629869683</v>
      </c>
    </row>
    <row r="115" spans="1:7" x14ac:dyDescent="0.25">
      <c r="A115" s="123" t="s">
        <v>238</v>
      </c>
      <c r="B115" s="109" t="s">
        <v>44</v>
      </c>
      <c r="C115" s="113" t="s">
        <v>134</v>
      </c>
      <c r="D115" s="112">
        <f>'[28]ТЕ_2ст_тариф_без ЦТП'!J144/D$16*1000/12</f>
        <v>9.7055710018444934</v>
      </c>
      <c r="E115" s="112">
        <f>'[28]ТЕ_2ст_тариф_без ЦТП'!M144/E$16*1000/12</f>
        <v>9.7055710018444952</v>
      </c>
      <c r="F115" s="112">
        <f>'[28]ТЕ_2ст_тариф_без ЦТП'!P144/F$16*1000/12</f>
        <v>9.7055710018444952</v>
      </c>
      <c r="G115" s="112">
        <f>'[28]ТЕ_2ст_тариф_без ЦТП'!S144/G$16*1000/12</f>
        <v>9.7055710018444934</v>
      </c>
    </row>
    <row r="116" spans="1:7" x14ac:dyDescent="0.25">
      <c r="A116" s="123" t="s">
        <v>239</v>
      </c>
      <c r="B116" s="106" t="s">
        <v>202</v>
      </c>
      <c r="C116" s="113" t="s">
        <v>134</v>
      </c>
      <c r="D116" s="112">
        <f>'[28]ТЕ_2ст_тариф_без ЦТП'!J145/D$16*1000/12</f>
        <v>0</v>
      </c>
      <c r="E116" s="112">
        <f>'[28]ТЕ_2ст_тариф_без ЦТП'!M145/E$16*1000/12</f>
        <v>0</v>
      </c>
      <c r="F116" s="112">
        <f>'[28]ТЕ_2ст_тариф_без ЦТП'!P145/F$16*1000/12</f>
        <v>0</v>
      </c>
      <c r="G116" s="112">
        <f>'[28]ТЕ_2ст_тариф_без ЦТП'!S145/G$16*1000/12</f>
        <v>0</v>
      </c>
    </row>
    <row r="117" spans="1:7" x14ac:dyDescent="0.25">
      <c r="A117" s="123" t="s">
        <v>240</v>
      </c>
      <c r="B117" s="106" t="s">
        <v>48</v>
      </c>
      <c r="C117" s="113" t="s">
        <v>134</v>
      </c>
      <c r="D117" s="112">
        <f>'[28]ТЕ_2ст_тариф_без ЦТП'!J146/D$16*1000/12</f>
        <v>0</v>
      </c>
      <c r="E117" s="112">
        <f>'[28]ТЕ_2ст_тариф_без ЦТП'!M146/E$16*1000/12</f>
        <v>0</v>
      </c>
      <c r="F117" s="112">
        <f>'[28]ТЕ_2ст_тариф_без ЦТП'!P146/F$16*1000/12</f>
        <v>0</v>
      </c>
      <c r="G117" s="112">
        <f>'[28]ТЕ_2ст_тариф_без ЦТП'!S146/G$16*1000/12</f>
        <v>0</v>
      </c>
    </row>
    <row r="118" spans="1:7" ht="25.5" x14ac:dyDescent="0.25">
      <c r="A118" s="123" t="s">
        <v>241</v>
      </c>
      <c r="B118" s="106" t="s">
        <v>147</v>
      </c>
      <c r="C118" s="113" t="s">
        <v>134</v>
      </c>
      <c r="D118" s="112">
        <f>'[28]ТЕ_2ст_тариф_без ЦТП'!J147/D$16*1000/12</f>
        <v>0</v>
      </c>
      <c r="E118" s="112">
        <f>'[28]ТЕ_2ст_тариф_без ЦТП'!M147/E$16*1000/12</f>
        <v>0</v>
      </c>
      <c r="F118" s="112">
        <f>'[28]ТЕ_2ст_тариф_без ЦТП'!P147/F$16*1000/12</f>
        <v>0</v>
      </c>
      <c r="G118" s="112">
        <f>'[28]ТЕ_2ст_тариф_без ЦТП'!S147/G$16*1000/12</f>
        <v>0</v>
      </c>
    </row>
    <row r="119" spans="1:7" x14ac:dyDescent="0.25">
      <c r="A119" s="123" t="s">
        <v>242</v>
      </c>
      <c r="B119" s="120" t="s">
        <v>44</v>
      </c>
      <c r="C119" s="113" t="s">
        <v>134</v>
      </c>
      <c r="D119" s="112">
        <f>'[28]ТЕ_2ст_тариф_без ЦТП'!J148/D$16*1000/12</f>
        <v>0</v>
      </c>
      <c r="E119" s="112">
        <f>'[28]ТЕ_2ст_тариф_без ЦТП'!M148/E$16*1000/12</f>
        <v>0</v>
      </c>
      <c r="F119" s="112">
        <f>'[28]ТЕ_2ст_тариф_без ЦТП'!P148/F$16*1000/12</f>
        <v>0</v>
      </c>
      <c r="G119" s="112">
        <f>'[28]ТЕ_2ст_тариф_без ЦТП'!S148/G$16*1000/12</f>
        <v>0</v>
      </c>
    </row>
    <row r="120" spans="1:7" x14ac:dyDescent="0.25">
      <c r="A120" s="123" t="s">
        <v>243</v>
      </c>
      <c r="B120" s="109" t="s">
        <v>244</v>
      </c>
      <c r="C120" s="113" t="s">
        <v>134</v>
      </c>
      <c r="D120" s="112">
        <f>'[28]ТЕ_2ст_тариф_без ЦТП'!J149/D$16*1000/12</f>
        <v>0</v>
      </c>
      <c r="E120" s="112">
        <f>'[28]ТЕ_2ст_тариф_без ЦТП'!M149/E$16*1000/12</f>
        <v>0</v>
      </c>
      <c r="F120" s="112">
        <f>'[28]ТЕ_2ст_тариф_без ЦТП'!P149/F$16*1000/12</f>
        <v>0</v>
      </c>
      <c r="G120" s="112">
        <f>'[28]ТЕ_2ст_тариф_без ЦТП'!S149/G$16*1000/12</f>
        <v>0</v>
      </c>
    </row>
    <row r="121" spans="1:7" x14ac:dyDescent="0.25">
      <c r="A121" s="123" t="s">
        <v>245</v>
      </c>
      <c r="B121" s="109" t="s">
        <v>158</v>
      </c>
      <c r="C121" s="113" t="s">
        <v>134</v>
      </c>
      <c r="D121" s="112">
        <f>'[28]ТЕ_2ст_тариф_без ЦТП'!J150/D$16*1000/12</f>
        <v>0</v>
      </c>
      <c r="E121" s="112">
        <f>'[28]ТЕ_2ст_тариф_без ЦТП'!M150/E$16*1000/12</f>
        <v>0</v>
      </c>
      <c r="F121" s="112">
        <f>'[28]ТЕ_2ст_тариф_без ЦТП'!P150/F$16*1000/12</f>
        <v>0</v>
      </c>
      <c r="G121" s="112">
        <f>'[28]ТЕ_2ст_тариф_без ЦТП'!S150/G$16*1000/12</f>
        <v>0</v>
      </c>
    </row>
    <row r="122" spans="1:7" x14ac:dyDescent="0.25">
      <c r="A122" s="123" t="s">
        <v>246</v>
      </c>
      <c r="B122" s="109" t="s">
        <v>58</v>
      </c>
      <c r="C122" s="113" t="s">
        <v>134</v>
      </c>
      <c r="D122" s="112">
        <f>'[28]ТЕ_2ст_тариф_без ЦТП'!J151/D$16*1000/12</f>
        <v>2428.5292011464039</v>
      </c>
      <c r="E122" s="112">
        <f>'[28]ТЕ_2ст_тариф_без ЦТП'!M151/E$16*1000/12</f>
        <v>2428.5292011464044</v>
      </c>
      <c r="F122" s="112">
        <f>'[28]ТЕ_2ст_тариф_без ЦТП'!P151/F$16*1000/12</f>
        <v>2428.5292011464048</v>
      </c>
      <c r="G122" s="112">
        <f>'[28]ТЕ_2ст_тариф_без ЦТП'!S151/G$16*1000/12</f>
        <v>2428.5292011464048</v>
      </c>
    </row>
    <row r="123" spans="1:7" x14ac:dyDescent="0.25">
      <c r="A123" s="123" t="s">
        <v>247</v>
      </c>
      <c r="B123" s="109" t="s">
        <v>159</v>
      </c>
      <c r="C123" s="113" t="s">
        <v>134</v>
      </c>
      <c r="D123" s="112">
        <f>'[28]ТЕ_2ст_тариф_без ЦТП'!J152/D$16*1000/12</f>
        <v>0</v>
      </c>
      <c r="E123" s="112">
        <f>'[28]ТЕ_2ст_тариф_без ЦТП'!M152/E$16*1000/12</f>
        <v>0</v>
      </c>
      <c r="F123" s="112">
        <f>'[28]ТЕ_2ст_тариф_без ЦТП'!P152/F$16*1000/12</f>
        <v>0</v>
      </c>
      <c r="G123" s="112">
        <f>'[28]ТЕ_2ст_тариф_без ЦТП'!S152/G$16*1000/12</f>
        <v>0</v>
      </c>
    </row>
    <row r="124" spans="1:7" x14ac:dyDescent="0.25">
      <c r="A124" s="123" t="s">
        <v>248</v>
      </c>
      <c r="B124" s="109" t="s">
        <v>161</v>
      </c>
      <c r="C124" s="113" t="s">
        <v>134</v>
      </c>
      <c r="D124" s="112">
        <f>'[28]ТЕ_2ст_тариф_без ЦТП'!J153/D$16*1000/12</f>
        <v>112.54159712629678</v>
      </c>
      <c r="E124" s="112">
        <f>'[28]ТЕ_2ст_тариф_без ЦТП'!M153/E$16*1000/12</f>
        <v>112.54159712629676</v>
      </c>
      <c r="F124" s="112">
        <f>'[28]ТЕ_2ст_тариф_без ЦТП'!P153/F$16*1000/12</f>
        <v>112.54159712629679</v>
      </c>
      <c r="G124" s="112">
        <f>'[28]ТЕ_2ст_тариф_без ЦТП'!S153/G$16*1000/12</f>
        <v>112.54159712629678</v>
      </c>
    </row>
    <row r="125" spans="1:7" x14ac:dyDescent="0.25">
      <c r="A125" s="123" t="s">
        <v>249</v>
      </c>
      <c r="B125" s="109" t="s">
        <v>66</v>
      </c>
      <c r="C125" s="113" t="s">
        <v>134</v>
      </c>
      <c r="D125" s="112">
        <f>'[28]ТЕ_2ст_тариф_без ЦТП'!J154/D$16*1000/12</f>
        <v>20.257487482733417</v>
      </c>
      <c r="E125" s="112">
        <f>'[28]ТЕ_2ст_тариф_без ЦТП'!M154/E$16*1000/12</f>
        <v>20.25748748273341</v>
      </c>
      <c r="F125" s="112">
        <f>'[28]ТЕ_2ст_тариф_без ЦТП'!P154/F$16*1000/12</f>
        <v>20.257487482733421</v>
      </c>
      <c r="G125" s="112">
        <f>'[28]ТЕ_2ст_тариф_без ЦТП'!S154/G$16*1000/12</f>
        <v>20.257487482733406</v>
      </c>
    </row>
    <row r="126" spans="1:7" ht="26.25" x14ac:dyDescent="0.25">
      <c r="A126" s="124" t="s">
        <v>250</v>
      </c>
      <c r="B126" s="114" t="s">
        <v>68</v>
      </c>
      <c r="C126" s="116" t="s">
        <v>134</v>
      </c>
      <c r="D126" s="112">
        <f>'[28]ТЕ_2ст_тариф_без ЦТП'!J155/D$16*1000/12</f>
        <v>0</v>
      </c>
      <c r="E126" s="112">
        <f>'[28]ТЕ_2ст_тариф_без ЦТП'!M155/E$16*1000/12</f>
        <v>0</v>
      </c>
      <c r="F126" s="112">
        <f>'[28]ТЕ_2ст_тариф_без ЦТП'!P155/F$16*1000/12</f>
        <v>0</v>
      </c>
      <c r="G126" s="112">
        <f>'[28]ТЕ_2ст_тариф_без ЦТП'!S155/G$16*1000/12</f>
        <v>0</v>
      </c>
    </row>
    <row r="127" spans="1:7" x14ac:dyDescent="0.25">
      <c r="A127" s="123" t="s">
        <v>251</v>
      </c>
      <c r="B127" s="109" t="s">
        <v>217</v>
      </c>
      <c r="C127" s="113" t="s">
        <v>134</v>
      </c>
      <c r="D127" s="112">
        <f>'[28]ТЕ_2ст_тариф_без ЦТП'!J156/D$16*1000/12</f>
        <v>0</v>
      </c>
      <c r="E127" s="112">
        <f>'[28]ТЕ_2ст_тариф_без ЦТП'!M156/E$16*1000/12</f>
        <v>0</v>
      </c>
      <c r="F127" s="112">
        <f>'[28]ТЕ_2ст_тариф_без ЦТП'!P156/F$16*1000/12</f>
        <v>0</v>
      </c>
      <c r="G127" s="112">
        <f>'[28]ТЕ_2ст_тариф_без ЦТП'!S156/G$16*1000/12</f>
        <v>0</v>
      </c>
    </row>
    <row r="128" spans="1:7" x14ac:dyDescent="0.25">
      <c r="A128" s="123" t="s">
        <v>252</v>
      </c>
      <c r="B128" s="109" t="s">
        <v>70</v>
      </c>
      <c r="C128" s="113" t="s">
        <v>134</v>
      </c>
      <c r="D128" s="112">
        <f>'[28]ТЕ_2ст_тариф_без ЦТП'!J157/D$16*1000/12</f>
        <v>0</v>
      </c>
      <c r="E128" s="112">
        <f>'[28]ТЕ_2ст_тариф_без ЦТП'!M157/E$16*1000/12</f>
        <v>0</v>
      </c>
      <c r="F128" s="112">
        <f>'[28]ТЕ_2ст_тариф_без ЦТП'!P157/F$16*1000/12</f>
        <v>0</v>
      </c>
      <c r="G128" s="112">
        <f>'[28]ТЕ_2ст_тариф_без ЦТП'!S157/G$16*1000/12</f>
        <v>0</v>
      </c>
    </row>
    <row r="129" spans="1:7" ht="30" x14ac:dyDescent="0.25">
      <c r="A129" s="123" t="s">
        <v>253</v>
      </c>
      <c r="B129" s="35" t="s">
        <v>72</v>
      </c>
      <c r="C129" s="113" t="s">
        <v>134</v>
      </c>
      <c r="D129" s="112">
        <f>'[28]ТЕ_2ст_тариф_без ЦТП'!J158/D$16*1000/12</f>
        <v>92.284109643563355</v>
      </c>
      <c r="E129" s="112">
        <f>'[28]ТЕ_2ст_тариф_без ЦТП'!M158/E$16*1000/12</f>
        <v>92.284109643563355</v>
      </c>
      <c r="F129" s="112">
        <f>'[28]ТЕ_2ст_тариф_без ЦТП'!P158/F$16*1000/12</f>
        <v>92.284109643563383</v>
      </c>
      <c r="G129" s="112">
        <f>'[28]ТЕ_2ст_тариф_без ЦТП'!S158/G$16*1000/12</f>
        <v>92.284109643563383</v>
      </c>
    </row>
    <row r="131" spans="1:7" ht="13.9" hidden="1" x14ac:dyDescent="0.25"/>
    <row r="132" spans="1:7" ht="13.9" hidden="1" x14ac:dyDescent="0.25"/>
    <row r="133" spans="1:7" ht="31.5" x14ac:dyDescent="0.25">
      <c r="B133" s="126" t="str">
        <f>'D1_2024-2025'!B108</f>
        <v>Начальниця управління економічного
розвитку та торгівлі</v>
      </c>
      <c r="C133" s="139"/>
      <c r="D133" s="81"/>
      <c r="E133" s="233" t="str">
        <f>'[28]D1_2024-2025'!F108</f>
        <v>Наталія ГЄНЧЕВА</v>
      </c>
      <c r="F133" s="233"/>
      <c r="G133" s="233"/>
    </row>
    <row r="136" spans="1:7" ht="10.9" hidden="1" customHeight="1" x14ac:dyDescent="0.25"/>
    <row r="137" spans="1:7" ht="13.9" hidden="1" x14ac:dyDescent="0.25">
      <c r="D137" s="22">
        <f>D20+D59</f>
        <v>1042.0727148399621</v>
      </c>
      <c r="E137" s="22">
        <f>E20+E59</f>
        <v>2023.8945561558885</v>
      </c>
      <c r="F137" s="22">
        <f>F20+F59</f>
        <v>2023.8945561558878</v>
      </c>
      <c r="G137" s="22">
        <f>G20+G59</f>
        <v>2023.8945561558887</v>
      </c>
    </row>
    <row r="138" spans="1:7" ht="13.9" hidden="1" x14ac:dyDescent="0.25">
      <c r="D138" s="22">
        <f>D100+D64+D28</f>
        <v>116731.00896248026</v>
      </c>
      <c r="E138" s="22">
        <f>E100+E64+E28</f>
        <v>133259.59857237033</v>
      </c>
      <c r="F138" s="22">
        <f>F100+F64+F28</f>
        <v>133259.59857237033</v>
      </c>
      <c r="G138" s="22">
        <f>G100+G64+G28</f>
        <v>133259.59857237033</v>
      </c>
    </row>
    <row r="139" spans="1:7" ht="13.9" hidden="1" x14ac:dyDescent="0.25">
      <c r="D139" s="5"/>
      <c r="E139" s="5"/>
      <c r="F139" s="5"/>
      <c r="G139" s="5"/>
    </row>
    <row r="140" spans="1:7" ht="13.9" hidden="1" x14ac:dyDescent="0.25">
      <c r="D140" s="22">
        <f t="shared" ref="D140:G141" si="1">D137-D9</f>
        <v>7.1483996202914568E-4</v>
      </c>
      <c r="E140" s="22">
        <f t="shared" si="1"/>
        <v>5.5615588848922926E-4</v>
      </c>
      <c r="F140" s="22">
        <f t="shared" si="1"/>
        <v>5.5615588780710823E-4</v>
      </c>
      <c r="G140" s="22">
        <f t="shared" si="1"/>
        <v>5.5615588871660293E-4</v>
      </c>
    </row>
    <row r="141" spans="1:7" ht="13.9" hidden="1" x14ac:dyDescent="0.25">
      <c r="D141" s="22">
        <f t="shared" si="1"/>
        <v>8.9624802640173584E-3</v>
      </c>
      <c r="E141" s="22">
        <f t="shared" si="1"/>
        <v>-1.4276296715252101E-3</v>
      </c>
      <c r="F141" s="22">
        <f t="shared" si="1"/>
        <v>-1.4276296715252101E-3</v>
      </c>
      <c r="G141" s="22">
        <f t="shared" si="1"/>
        <v>-1.4276296715252101E-3</v>
      </c>
    </row>
    <row r="142" spans="1:7" ht="13.9" hidden="1" x14ac:dyDescent="0.25"/>
    <row r="143" spans="1:7" ht="13.9" hidden="1" x14ac:dyDescent="0.25"/>
    <row r="144" spans="1:7" ht="13.9" hidden="1" x14ac:dyDescent="0.25"/>
    <row r="145" ht="13.9" hidden="1" x14ac:dyDescent="0.25"/>
  </sheetData>
  <mergeCells count="16">
    <mergeCell ref="E1:G1"/>
    <mergeCell ref="A2:G2"/>
    <mergeCell ref="A3:G3"/>
    <mergeCell ref="E4:G4"/>
    <mergeCell ref="A5:A6"/>
    <mergeCell ref="B5:B6"/>
    <mergeCell ref="C5:C6"/>
    <mergeCell ref="D5:G5"/>
    <mergeCell ref="A99:G99"/>
    <mergeCell ref="E133:G133"/>
    <mergeCell ref="A8:G8"/>
    <mergeCell ref="A11:G11"/>
    <mergeCell ref="A19:G19"/>
    <mergeCell ref="A27:G27"/>
    <mergeCell ref="A58:G58"/>
    <mergeCell ref="A63:G63"/>
  </mergeCells>
  <pageMargins left="0.70866141732283472" right="0.47244094488188981" top="0.62992125984251968" bottom="0.55118110236220474" header="0.31496062992125984" footer="0.31496062992125984"/>
  <pageSetup paperSize="9" scale="88" fitToHeight="3" orientation="portrait" r:id="rId1"/>
  <headerFooter differentFirst="1">
    <oddHeader>&amp;C&amp;P&amp;RП&amp;"Times New Roman,Обычный"&amp;12родовження Додатка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7D21-2C59-410D-89B5-5B3DF1324B28}">
  <sheetPr>
    <tabColor rgb="FF92D050"/>
    <pageSetUpPr fitToPage="1"/>
  </sheetPr>
  <dimension ref="A1:K26"/>
  <sheetViews>
    <sheetView workbookViewId="0">
      <selection activeCell="E1" sqref="E1:F1"/>
    </sheetView>
  </sheetViews>
  <sheetFormatPr defaultColWidth="8.85546875" defaultRowHeight="15.75" x14ac:dyDescent="0.25"/>
  <cols>
    <col min="1" max="1" width="8.85546875" style="81"/>
    <col min="2" max="2" width="29.85546875" style="81" customWidth="1"/>
    <col min="3" max="3" width="19.42578125" style="81" customWidth="1"/>
    <col min="4" max="4" width="17.7109375" style="81" customWidth="1"/>
    <col min="5" max="5" width="12.5703125" style="81" customWidth="1"/>
    <col min="6" max="6" width="12.85546875" style="81" customWidth="1"/>
    <col min="7" max="9" width="0" style="81" hidden="1" customWidth="1"/>
    <col min="10" max="10" width="11.5703125" style="81" hidden="1" customWidth="1"/>
    <col min="11" max="11" width="11.5703125" style="81" customWidth="1"/>
    <col min="12" max="16384" width="8.85546875" style="81"/>
  </cols>
  <sheetData>
    <row r="1" spans="2:8" ht="90" customHeight="1" x14ac:dyDescent="0.25">
      <c r="B1" s="163"/>
      <c r="C1" s="163"/>
      <c r="D1" s="162"/>
      <c r="E1" s="197" t="s">
        <v>532</v>
      </c>
      <c r="F1" s="197"/>
    </row>
    <row r="3" spans="2:8" x14ac:dyDescent="0.25">
      <c r="B3" s="220" t="s">
        <v>496</v>
      </c>
      <c r="C3" s="220"/>
      <c r="D3" s="220"/>
      <c r="E3" s="220"/>
      <c r="F3" s="220"/>
    </row>
    <row r="4" spans="2:8" ht="47.45" customHeight="1" x14ac:dyDescent="0.25">
      <c r="B4" s="247" t="s">
        <v>497</v>
      </c>
      <c r="C4" s="247"/>
      <c r="D4" s="247"/>
      <c r="E4" s="247"/>
      <c r="F4" s="247"/>
    </row>
    <row r="5" spans="2:8" ht="16.5" thickBot="1" x14ac:dyDescent="0.3"/>
    <row r="6" spans="2:8" s="104" customFormat="1" ht="32.25" thickBot="1" x14ac:dyDescent="0.3">
      <c r="B6" s="161" t="s">
        <v>273</v>
      </c>
      <c r="C6" s="160" t="s">
        <v>272</v>
      </c>
      <c r="D6" s="160" t="s">
        <v>271</v>
      </c>
      <c r="E6" s="160" t="s">
        <v>270</v>
      </c>
      <c r="F6" s="159" t="s">
        <v>269</v>
      </c>
    </row>
    <row r="7" spans="2:8" ht="18" customHeight="1" thickBot="1" x14ac:dyDescent="0.3">
      <c r="B7" s="238" t="s">
        <v>5</v>
      </c>
      <c r="C7" s="239"/>
      <c r="D7" s="239"/>
      <c r="E7" s="239"/>
      <c r="F7" s="240"/>
    </row>
    <row r="8" spans="2:8" ht="31.15" customHeight="1" x14ac:dyDescent="0.25">
      <c r="B8" s="245" t="s">
        <v>268</v>
      </c>
      <c r="C8" s="149" t="s">
        <v>266</v>
      </c>
      <c r="D8" s="149" t="s">
        <v>265</v>
      </c>
      <c r="E8" s="157">
        <f>'[28]ТЕ_2ст_тариф_з ЦТП'!H223</f>
        <v>1172.90885</v>
      </c>
      <c r="F8" s="147">
        <f>'[28]ТЕ_2ст_тариф_з ЦТП'!H226</f>
        <v>1407.49062</v>
      </c>
      <c r="H8" s="143">
        <f>E8*1.2-F8</f>
        <v>0</v>
      </c>
    </row>
    <row r="9" spans="2:8" ht="31.15" customHeight="1" thickBot="1" x14ac:dyDescent="0.3">
      <c r="B9" s="246"/>
      <c r="C9" s="146" t="s">
        <v>264</v>
      </c>
      <c r="D9" s="146" t="s">
        <v>263</v>
      </c>
      <c r="E9" s="145">
        <f>'[28]ТЕ_2ст_тариф_з ЦТП'!H224</f>
        <v>124664.05</v>
      </c>
      <c r="F9" s="144">
        <f>'[28]ТЕ_2ст_тариф_з ЦТП'!H227</f>
        <v>149596.85999999999</v>
      </c>
      <c r="H9" s="143">
        <f>E9*1.2-F9</f>
        <v>0</v>
      </c>
    </row>
    <row r="10" spans="2:8" ht="31.15" customHeight="1" x14ac:dyDescent="0.25">
      <c r="B10" s="245" t="s">
        <v>267</v>
      </c>
      <c r="C10" s="149" t="s">
        <v>266</v>
      </c>
      <c r="D10" s="149" t="s">
        <v>265</v>
      </c>
      <c r="E10" s="148">
        <f>'[28]ТЕ_2ст_тариф_без ЦТП'!H223</f>
        <v>1042.0720000000001</v>
      </c>
      <c r="F10" s="147">
        <f>'[28]ТЕ_2ст_тариф_без ЦТП'!H226</f>
        <v>1250.4864</v>
      </c>
      <c r="H10" s="143">
        <f>E10*1.2-F10</f>
        <v>0</v>
      </c>
    </row>
    <row r="11" spans="2:8" ht="31.15" customHeight="1" thickBot="1" x14ac:dyDescent="0.3">
      <c r="B11" s="246"/>
      <c r="C11" s="146" t="s">
        <v>264</v>
      </c>
      <c r="D11" s="146" t="s">
        <v>263</v>
      </c>
      <c r="E11" s="145">
        <f>'[28]ТЕ_2ст_тариф_без ЦТП'!H224</f>
        <v>116731</v>
      </c>
      <c r="F11" s="144">
        <f>'[28]ТЕ_2ст_тариф_без ЦТП'!H227</f>
        <v>140077.19999999998</v>
      </c>
      <c r="H11" s="143">
        <f>E11*1.2-F11</f>
        <v>0</v>
      </c>
    </row>
    <row r="12" spans="2:8" ht="20.45" customHeight="1" thickBot="1" x14ac:dyDescent="0.3">
      <c r="B12" s="238" t="s">
        <v>7</v>
      </c>
      <c r="C12" s="239"/>
      <c r="D12" s="239"/>
      <c r="E12" s="239"/>
      <c r="F12" s="240"/>
      <c r="H12" s="143"/>
    </row>
    <row r="13" spans="2:8" ht="31.15" customHeight="1" x14ac:dyDescent="0.25">
      <c r="B13" s="245" t="s">
        <v>268</v>
      </c>
      <c r="C13" s="149" t="s">
        <v>266</v>
      </c>
      <c r="D13" s="149" t="s">
        <v>265</v>
      </c>
      <c r="E13" s="157">
        <f>'[28]ТЕ_2ст_тариф_з ЦТП'!N223</f>
        <v>2154.7309999999998</v>
      </c>
      <c r="F13" s="147">
        <f>'[28]ТЕ_2ст_тариф_з ЦТП'!N226</f>
        <v>2585.6771999999996</v>
      </c>
      <c r="H13" s="143">
        <f>E13*1.2-F13</f>
        <v>0</v>
      </c>
    </row>
    <row r="14" spans="2:8" ht="31.15" customHeight="1" thickBot="1" x14ac:dyDescent="0.3">
      <c r="B14" s="246"/>
      <c r="C14" s="146" t="s">
        <v>264</v>
      </c>
      <c r="D14" s="146" t="s">
        <v>263</v>
      </c>
      <c r="E14" s="145">
        <f>'[28]ТЕ_2ст_тариф_з ЦТП'!N224</f>
        <v>142630.07</v>
      </c>
      <c r="F14" s="144">
        <f>'[28]ТЕ_2ст_тариф_з ЦТП'!N227</f>
        <v>171156.084</v>
      </c>
      <c r="H14" s="143">
        <f>E14*1.2-F14</f>
        <v>0</v>
      </c>
    </row>
    <row r="15" spans="2:8" ht="31.15" customHeight="1" x14ac:dyDescent="0.25">
      <c r="B15" s="245" t="s">
        <v>267</v>
      </c>
      <c r="C15" s="149" t="s">
        <v>266</v>
      </c>
      <c r="D15" s="149" t="s">
        <v>265</v>
      </c>
      <c r="E15" s="148">
        <f>'[28]ТЕ_2ст_тариф_без ЦТП'!N223</f>
        <v>2023.894</v>
      </c>
      <c r="F15" s="147">
        <f>'[28]ТЕ_2ст_тариф_без ЦТП'!N226</f>
        <v>2428.6727999999998</v>
      </c>
      <c r="H15" s="143">
        <f>E15*1.2-F15</f>
        <v>0</v>
      </c>
    </row>
    <row r="16" spans="2:8" ht="31.15" customHeight="1" thickBot="1" x14ac:dyDescent="0.3">
      <c r="B16" s="246"/>
      <c r="C16" s="146" t="s">
        <v>264</v>
      </c>
      <c r="D16" s="146" t="s">
        <v>263</v>
      </c>
      <c r="E16" s="145">
        <f>'[28]ТЕ_2ст_тариф_без ЦТП'!N224</f>
        <v>133259.6</v>
      </c>
      <c r="F16" s="144">
        <f>'[28]ТЕ_2ст_тариф_без ЦТП'!N227</f>
        <v>159911.51999999999</v>
      </c>
      <c r="H16" s="143">
        <f>E16*1.2-F16</f>
        <v>0</v>
      </c>
    </row>
    <row r="17" spans="1:11" ht="21" customHeight="1" thickBot="1" x14ac:dyDescent="0.3">
      <c r="B17" s="238" t="s">
        <v>8</v>
      </c>
      <c r="C17" s="239"/>
      <c r="D17" s="239"/>
      <c r="E17" s="239"/>
      <c r="F17" s="240"/>
      <c r="H17" s="143"/>
    </row>
    <row r="18" spans="1:11" ht="30.6" customHeight="1" x14ac:dyDescent="0.25">
      <c r="A18" s="150"/>
      <c r="B18" s="241" t="s">
        <v>268</v>
      </c>
      <c r="C18" s="149" t="s">
        <v>266</v>
      </c>
      <c r="D18" s="158" t="s">
        <v>265</v>
      </c>
      <c r="E18" s="157">
        <f>'[28]ТЕ_2ст_тариф_з ЦТП'!Q223</f>
        <v>2154.7309999999998</v>
      </c>
      <c r="F18" s="147">
        <f>'[28]ТЕ_2ст_тариф_з ЦТП'!Q226</f>
        <v>2585.6771999999996</v>
      </c>
      <c r="G18" s="150"/>
      <c r="H18" s="151">
        <v>0</v>
      </c>
      <c r="I18" s="150"/>
      <c r="J18" s="150"/>
      <c r="K18" s="150"/>
    </row>
    <row r="19" spans="1:11" ht="31.9" customHeight="1" thickBot="1" x14ac:dyDescent="0.3">
      <c r="A19" s="150"/>
      <c r="B19" s="242"/>
      <c r="C19" s="146" t="s">
        <v>264</v>
      </c>
      <c r="D19" s="156" t="s">
        <v>263</v>
      </c>
      <c r="E19" s="145">
        <f>'[28]ТЕ_2ст_тариф_з ЦТП'!Q224</f>
        <v>142630.07</v>
      </c>
      <c r="F19" s="144">
        <f>'[28]ТЕ_2ст_тариф_з ЦТП'!Q227</f>
        <v>171156.084</v>
      </c>
      <c r="G19" s="150"/>
      <c r="H19" s="151">
        <v>0</v>
      </c>
      <c r="I19" s="150"/>
      <c r="J19" s="150"/>
      <c r="K19" s="150"/>
    </row>
    <row r="20" spans="1:11" ht="31.9" customHeight="1" x14ac:dyDescent="0.25">
      <c r="A20" s="150"/>
      <c r="B20" s="243" t="s">
        <v>267</v>
      </c>
      <c r="C20" s="155" t="s">
        <v>266</v>
      </c>
      <c r="D20" s="154" t="s">
        <v>265</v>
      </c>
      <c r="E20" s="148">
        <f>'[28]ТЕ_2ст_тариф_без ЦТП'!Q223</f>
        <v>2023.894</v>
      </c>
      <c r="F20" s="147">
        <f>'[28]ТЕ_2ст_тариф_без ЦТП'!Q226</f>
        <v>2428.6727999999998</v>
      </c>
      <c r="G20" s="150"/>
      <c r="H20" s="151">
        <v>0</v>
      </c>
      <c r="I20" s="150"/>
      <c r="J20" s="150"/>
      <c r="K20" s="150"/>
    </row>
    <row r="21" spans="1:11" ht="31.9" customHeight="1" thickBot="1" x14ac:dyDescent="0.3">
      <c r="A21" s="150"/>
      <c r="B21" s="244"/>
      <c r="C21" s="153" t="s">
        <v>264</v>
      </c>
      <c r="D21" s="152" t="s">
        <v>263</v>
      </c>
      <c r="E21" s="145">
        <f>'[28]ТЕ_2ст_тариф_без ЦТП'!Q224</f>
        <v>133259.6</v>
      </c>
      <c r="F21" s="144">
        <f>'[28]ТЕ_2ст_тариф_без ЦТП'!Q227</f>
        <v>159911.51999999999</v>
      </c>
      <c r="G21" s="150"/>
      <c r="H21" s="151">
        <v>0</v>
      </c>
      <c r="I21" s="150"/>
      <c r="J21" s="150"/>
      <c r="K21" s="150"/>
    </row>
    <row r="22" spans="1:11" ht="31.15" customHeight="1" thickBot="1" x14ac:dyDescent="0.3">
      <c r="B22" s="238" t="s">
        <v>6</v>
      </c>
      <c r="C22" s="239"/>
      <c r="D22" s="239"/>
      <c r="E22" s="239"/>
      <c r="F22" s="240"/>
      <c r="H22" s="143"/>
    </row>
    <row r="23" spans="1:11" ht="31.15" customHeight="1" x14ac:dyDescent="0.25">
      <c r="B23" s="245" t="s">
        <v>267</v>
      </c>
      <c r="C23" s="149" t="s">
        <v>266</v>
      </c>
      <c r="D23" s="149" t="s">
        <v>265</v>
      </c>
      <c r="E23" s="148">
        <f>'[28]ТЕ_2ст_тариф_без ЦТП'!K223</f>
        <v>2023.894</v>
      </c>
      <c r="F23" s="147">
        <f>'[28]ТЕ_2ст_тариф_без ЦТП'!K226</f>
        <v>2428.6677999999997</v>
      </c>
      <c r="H23" s="143">
        <f>E23*1.2-F23</f>
        <v>5.0000000001091394E-3</v>
      </c>
    </row>
    <row r="24" spans="1:11" ht="31.15" customHeight="1" thickBot="1" x14ac:dyDescent="0.3">
      <c r="B24" s="246"/>
      <c r="C24" s="146" t="s">
        <v>264</v>
      </c>
      <c r="D24" s="146" t="s">
        <v>263</v>
      </c>
      <c r="E24" s="145">
        <f>'[28]ТЕ_2ст_тариф_без ЦТП'!K224</f>
        <v>133259.6</v>
      </c>
      <c r="F24" s="144">
        <f>'[28]ТЕ_2ст_тариф_без ЦТП'!K227</f>
        <v>159911.51999999999</v>
      </c>
      <c r="H24" s="143">
        <f>E24*1.2-F24</f>
        <v>0</v>
      </c>
    </row>
    <row r="25" spans="1:11" ht="16.149999999999999" customHeight="1" x14ac:dyDescent="0.25">
      <c r="B25" s="142"/>
      <c r="C25" s="142"/>
      <c r="D25" s="142"/>
      <c r="E25" s="141"/>
      <c r="F25" s="141"/>
    </row>
    <row r="26" spans="1:11" ht="46.9" customHeight="1" x14ac:dyDescent="0.25">
      <c r="B26" s="237" t="str">
        <f>'D1_2024-2025'!B108</f>
        <v>Начальниця управління економічного
розвитку та торгівлі</v>
      </c>
      <c r="C26" s="237"/>
      <c r="D26" s="139"/>
      <c r="E26" s="140" t="str">
        <f>'[28]D1_2024-2025'!F108</f>
        <v>Наталія ГЄНЧЕВА</v>
      </c>
      <c r="F26" s="139"/>
      <c r="G26" s="139"/>
      <c r="H26" s="139"/>
    </row>
  </sheetData>
  <mergeCells count="15">
    <mergeCell ref="B13:B14"/>
    <mergeCell ref="B15:B16"/>
    <mergeCell ref="B10:B11"/>
    <mergeCell ref="B12:F12"/>
    <mergeCell ref="E1:F1"/>
    <mergeCell ref="B3:F3"/>
    <mergeCell ref="B4:F4"/>
    <mergeCell ref="B7:F7"/>
    <mergeCell ref="B8:B9"/>
    <mergeCell ref="B26:C26"/>
    <mergeCell ref="B17:F17"/>
    <mergeCell ref="B18:B19"/>
    <mergeCell ref="B20:B21"/>
    <mergeCell ref="B22:F22"/>
    <mergeCell ref="B23:B24"/>
  </mergeCells>
  <pageMargins left="0.70866141732283472" right="0.47244094488188981" top="0.5" bottom="0.6"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31AD-4AE3-4F12-AECB-5352EE8D279F}">
  <sheetPr>
    <tabColor rgb="FF92D050"/>
    <pageSetUpPr fitToPage="1"/>
  </sheetPr>
  <dimension ref="A1:F243"/>
  <sheetViews>
    <sheetView workbookViewId="0">
      <selection activeCell="E1" sqref="E1"/>
    </sheetView>
  </sheetViews>
  <sheetFormatPr defaultColWidth="8.85546875" defaultRowHeight="15.75" x14ac:dyDescent="0.25"/>
  <cols>
    <col min="1" max="2" width="8.85546875" style="81"/>
    <col min="3" max="3" width="31.28515625" style="81" customWidth="1"/>
    <col min="4" max="4" width="24.7109375" style="81" customWidth="1"/>
    <col min="5" max="5" width="22.42578125" style="81" customWidth="1"/>
    <col min="6" max="16384" width="8.85546875" style="81"/>
  </cols>
  <sheetData>
    <row r="1" spans="1:6" ht="90" customHeight="1" x14ac:dyDescent="0.25">
      <c r="A1" s="163"/>
      <c r="B1" s="163"/>
      <c r="C1" s="162"/>
      <c r="D1" s="165"/>
      <c r="E1" s="4" t="s">
        <v>533</v>
      </c>
      <c r="F1" s="165"/>
    </row>
    <row r="2" spans="1:6" ht="20.25" x14ac:dyDescent="0.3">
      <c r="B2" s="248" t="s">
        <v>276</v>
      </c>
      <c r="C2" s="248"/>
      <c r="D2" s="248"/>
      <c r="E2" s="248"/>
    </row>
    <row r="3" spans="1:6" x14ac:dyDescent="0.25">
      <c r="B3" s="249" t="s">
        <v>277</v>
      </c>
      <c r="C3" s="249"/>
      <c r="D3" s="249"/>
      <c r="E3" s="249"/>
    </row>
    <row r="4" spans="1:6" ht="28.9" customHeight="1" x14ac:dyDescent="0.25">
      <c r="B4" s="250" t="s">
        <v>278</v>
      </c>
      <c r="C4" s="250"/>
      <c r="D4" s="250"/>
      <c r="E4" s="250"/>
    </row>
    <row r="5" spans="1:6" x14ac:dyDescent="0.25">
      <c r="B5" s="251" t="s">
        <v>279</v>
      </c>
      <c r="C5" s="251"/>
      <c r="D5" s="251"/>
      <c r="E5" s="251"/>
    </row>
    <row r="6" spans="1:6" ht="16.5" thickBot="1" x14ac:dyDescent="0.3">
      <c r="B6" s="252" t="s">
        <v>280</v>
      </c>
      <c r="C6" s="252"/>
      <c r="D6" s="252"/>
      <c r="E6" s="252"/>
    </row>
    <row r="7" spans="1:6" ht="0.6" customHeight="1" thickBot="1" x14ac:dyDescent="0.3"/>
    <row r="8" spans="1:6" ht="80.45" customHeight="1" thickBot="1" x14ac:dyDescent="0.3">
      <c r="B8" s="166" t="s">
        <v>1</v>
      </c>
      <c r="C8" s="167" t="s">
        <v>281</v>
      </c>
      <c r="D8" s="167" t="s">
        <v>282</v>
      </c>
      <c r="E8" s="167" t="s">
        <v>283</v>
      </c>
    </row>
    <row r="9" spans="1:6" s="168" customFormat="1" ht="12.75" thickBot="1" x14ac:dyDescent="0.25">
      <c r="B9" s="169">
        <v>1</v>
      </c>
      <c r="C9" s="170">
        <v>2</v>
      </c>
      <c r="D9" s="170">
        <v>3</v>
      </c>
      <c r="E9" s="169">
        <v>4</v>
      </c>
    </row>
    <row r="10" spans="1:6" ht="15.6" customHeight="1" thickBot="1" x14ac:dyDescent="0.3">
      <c r="B10" s="171">
        <v>1</v>
      </c>
      <c r="C10" s="172" t="s">
        <v>284</v>
      </c>
      <c r="D10" s="173" t="s">
        <v>285</v>
      </c>
      <c r="E10" s="171" t="s">
        <v>286</v>
      </c>
    </row>
    <row r="11" spans="1:6" ht="15.6" customHeight="1" thickBot="1" x14ac:dyDescent="0.3">
      <c r="B11" s="174">
        <v>2</v>
      </c>
      <c r="C11" s="172" t="s">
        <v>287</v>
      </c>
      <c r="D11" s="173" t="s">
        <v>285</v>
      </c>
      <c r="E11" s="171" t="s">
        <v>286</v>
      </c>
    </row>
    <row r="12" spans="1:6" ht="15.6" customHeight="1" thickBot="1" x14ac:dyDescent="0.3">
      <c r="B12" s="174">
        <v>3</v>
      </c>
      <c r="C12" s="172" t="s">
        <v>288</v>
      </c>
      <c r="D12" s="173" t="s">
        <v>285</v>
      </c>
      <c r="E12" s="171" t="s">
        <v>286</v>
      </c>
    </row>
    <row r="13" spans="1:6" ht="15.6" customHeight="1" thickBot="1" x14ac:dyDescent="0.3">
      <c r="B13" s="174">
        <v>4</v>
      </c>
      <c r="C13" s="172" t="s">
        <v>289</v>
      </c>
      <c r="D13" s="173" t="s">
        <v>285</v>
      </c>
      <c r="E13" s="171" t="s">
        <v>286</v>
      </c>
    </row>
    <row r="14" spans="1:6" ht="15.6" customHeight="1" thickBot="1" x14ac:dyDescent="0.3">
      <c r="B14" s="174">
        <v>5</v>
      </c>
      <c r="C14" s="172" t="s">
        <v>290</v>
      </c>
      <c r="D14" s="173" t="s">
        <v>285</v>
      </c>
      <c r="E14" s="171" t="s">
        <v>286</v>
      </c>
    </row>
    <row r="15" spans="1:6" ht="15.6" customHeight="1" thickBot="1" x14ac:dyDescent="0.3">
      <c r="B15" s="174">
        <v>6</v>
      </c>
      <c r="C15" s="172" t="s">
        <v>291</v>
      </c>
      <c r="D15" s="173" t="s">
        <v>285</v>
      </c>
      <c r="E15" s="171" t="s">
        <v>286</v>
      </c>
    </row>
    <row r="16" spans="1:6" ht="15.6" customHeight="1" thickBot="1" x14ac:dyDescent="0.3">
      <c r="B16" s="174">
        <v>7</v>
      </c>
      <c r="C16" s="172" t="s">
        <v>292</v>
      </c>
      <c r="D16" s="173" t="s">
        <v>285</v>
      </c>
      <c r="E16" s="171" t="s">
        <v>286</v>
      </c>
    </row>
    <row r="17" spans="2:5" ht="15.6" customHeight="1" thickBot="1" x14ac:dyDescent="0.3">
      <c r="B17" s="174">
        <v>8</v>
      </c>
      <c r="C17" s="172" t="s">
        <v>293</v>
      </c>
      <c r="D17" s="173" t="s">
        <v>285</v>
      </c>
      <c r="E17" s="171" t="s">
        <v>286</v>
      </c>
    </row>
    <row r="18" spans="2:5" ht="15.6" customHeight="1" thickBot="1" x14ac:dyDescent="0.3">
      <c r="B18" s="174">
        <v>10</v>
      </c>
      <c r="C18" s="172" t="s">
        <v>294</v>
      </c>
      <c r="D18" s="173" t="s">
        <v>285</v>
      </c>
      <c r="E18" s="171" t="s">
        <v>286</v>
      </c>
    </row>
    <row r="19" spans="2:5" ht="15.6" customHeight="1" thickBot="1" x14ac:dyDescent="0.3">
      <c r="B19" s="174">
        <v>11</v>
      </c>
      <c r="C19" s="172" t="s">
        <v>295</v>
      </c>
      <c r="D19" s="173" t="s">
        <v>285</v>
      </c>
      <c r="E19" s="171" t="s">
        <v>286</v>
      </c>
    </row>
    <row r="20" spans="2:5" ht="15.6" customHeight="1" thickBot="1" x14ac:dyDescent="0.3">
      <c r="B20" s="174">
        <v>13</v>
      </c>
      <c r="C20" s="172" t="s">
        <v>296</v>
      </c>
      <c r="D20" s="173" t="s">
        <v>285</v>
      </c>
      <c r="E20" s="171" t="s">
        <v>286</v>
      </c>
    </row>
    <row r="21" spans="2:5" ht="15.6" customHeight="1" thickBot="1" x14ac:dyDescent="0.3">
      <c r="B21" s="174">
        <v>14</v>
      </c>
      <c r="C21" s="172" t="s">
        <v>297</v>
      </c>
      <c r="D21" s="173" t="s">
        <v>285</v>
      </c>
      <c r="E21" s="171" t="s">
        <v>286</v>
      </c>
    </row>
    <row r="22" spans="2:5" ht="15.6" customHeight="1" thickBot="1" x14ac:dyDescent="0.3">
      <c r="B22" s="174">
        <v>15</v>
      </c>
      <c r="C22" s="172" t="s">
        <v>298</v>
      </c>
      <c r="D22" s="173" t="s">
        <v>285</v>
      </c>
      <c r="E22" s="171" t="s">
        <v>286</v>
      </c>
    </row>
    <row r="23" spans="2:5" ht="15.6" customHeight="1" thickBot="1" x14ac:dyDescent="0.3">
      <c r="B23" s="174">
        <v>16</v>
      </c>
      <c r="C23" s="172" t="s">
        <v>299</v>
      </c>
      <c r="D23" s="173" t="s">
        <v>285</v>
      </c>
      <c r="E23" s="171" t="s">
        <v>286</v>
      </c>
    </row>
    <row r="24" spans="2:5" ht="15.6" customHeight="1" thickBot="1" x14ac:dyDescent="0.3">
      <c r="B24" s="174">
        <v>17</v>
      </c>
      <c r="C24" s="172" t="s">
        <v>300</v>
      </c>
      <c r="D24" s="173" t="s">
        <v>285</v>
      </c>
      <c r="E24" s="171" t="s">
        <v>286</v>
      </c>
    </row>
    <row r="25" spans="2:5" ht="15.6" customHeight="1" thickBot="1" x14ac:dyDescent="0.3">
      <c r="B25" s="174">
        <v>18</v>
      </c>
      <c r="C25" s="172" t="s">
        <v>301</v>
      </c>
      <c r="D25" s="173" t="s">
        <v>285</v>
      </c>
      <c r="E25" s="171" t="s">
        <v>286</v>
      </c>
    </row>
    <row r="26" spans="2:5" ht="15.6" customHeight="1" thickBot="1" x14ac:dyDescent="0.3">
      <c r="B26" s="174">
        <v>19</v>
      </c>
      <c r="C26" s="172" t="s">
        <v>302</v>
      </c>
      <c r="D26" s="173" t="s">
        <v>285</v>
      </c>
      <c r="E26" s="171" t="s">
        <v>286</v>
      </c>
    </row>
    <row r="27" spans="2:5" ht="15.6" customHeight="1" thickBot="1" x14ac:dyDescent="0.3">
      <c r="B27" s="174">
        <v>20</v>
      </c>
      <c r="C27" s="172" t="s">
        <v>303</v>
      </c>
      <c r="D27" s="173" t="s">
        <v>285</v>
      </c>
      <c r="E27" s="171" t="s">
        <v>304</v>
      </c>
    </row>
    <row r="28" spans="2:5" ht="15.6" customHeight="1" thickBot="1" x14ac:dyDescent="0.3">
      <c r="B28" s="174">
        <v>21</v>
      </c>
      <c r="C28" s="172" t="s">
        <v>305</v>
      </c>
      <c r="D28" s="173" t="s">
        <v>285</v>
      </c>
      <c r="E28" s="171" t="s">
        <v>286</v>
      </c>
    </row>
    <row r="29" spans="2:5" ht="15.6" customHeight="1" thickBot="1" x14ac:dyDescent="0.3">
      <c r="B29" s="174">
        <v>22</v>
      </c>
      <c r="C29" s="172" t="s">
        <v>306</v>
      </c>
      <c r="D29" s="173" t="s">
        <v>285</v>
      </c>
      <c r="E29" s="171" t="s">
        <v>304</v>
      </c>
    </row>
    <row r="30" spans="2:5" ht="15.6" customHeight="1" thickBot="1" x14ac:dyDescent="0.3">
      <c r="B30" s="174">
        <v>23</v>
      </c>
      <c r="C30" s="172" t="s">
        <v>307</v>
      </c>
      <c r="D30" s="173" t="s">
        <v>285</v>
      </c>
      <c r="E30" s="171" t="s">
        <v>286</v>
      </c>
    </row>
    <row r="31" spans="2:5" ht="15.6" customHeight="1" thickBot="1" x14ac:dyDescent="0.3">
      <c r="B31" s="174">
        <v>24</v>
      </c>
      <c r="C31" s="172" t="s">
        <v>308</v>
      </c>
      <c r="D31" s="173" t="s">
        <v>285</v>
      </c>
      <c r="E31" s="171" t="s">
        <v>286</v>
      </c>
    </row>
    <row r="32" spans="2:5" ht="15.6" customHeight="1" thickBot="1" x14ac:dyDescent="0.3">
      <c r="B32" s="174">
        <v>25</v>
      </c>
      <c r="C32" s="172" t="s">
        <v>309</v>
      </c>
      <c r="D32" s="173" t="s">
        <v>285</v>
      </c>
      <c r="E32" s="171" t="s">
        <v>286</v>
      </c>
    </row>
    <row r="33" spans="2:5" ht="15.6" customHeight="1" thickBot="1" x14ac:dyDescent="0.3">
      <c r="B33" s="174">
        <v>26</v>
      </c>
      <c r="C33" s="172" t="s">
        <v>310</v>
      </c>
      <c r="D33" s="173" t="s">
        <v>285</v>
      </c>
      <c r="E33" s="171" t="s">
        <v>286</v>
      </c>
    </row>
    <row r="34" spans="2:5" ht="15.6" customHeight="1" thickBot="1" x14ac:dyDescent="0.3">
      <c r="B34" s="174">
        <v>27</v>
      </c>
      <c r="C34" s="172" t="s">
        <v>311</v>
      </c>
      <c r="D34" s="173" t="s">
        <v>285</v>
      </c>
      <c r="E34" s="171" t="s">
        <v>304</v>
      </c>
    </row>
    <row r="35" spans="2:5" ht="15.6" customHeight="1" thickBot="1" x14ac:dyDescent="0.3">
      <c r="B35" s="174">
        <v>28</v>
      </c>
      <c r="C35" s="172" t="s">
        <v>312</v>
      </c>
      <c r="D35" s="173" t="s">
        <v>285</v>
      </c>
      <c r="E35" s="171" t="s">
        <v>286</v>
      </c>
    </row>
    <row r="36" spans="2:5" ht="15.6" customHeight="1" thickBot="1" x14ac:dyDescent="0.3">
      <c r="B36" s="174">
        <v>29</v>
      </c>
      <c r="C36" s="172" t="s">
        <v>313</v>
      </c>
      <c r="D36" s="173" t="s">
        <v>285</v>
      </c>
      <c r="E36" s="171" t="s">
        <v>304</v>
      </c>
    </row>
    <row r="37" spans="2:5" ht="15.6" customHeight="1" thickBot="1" x14ac:dyDescent="0.3">
      <c r="B37" s="174">
        <v>30</v>
      </c>
      <c r="C37" s="172" t="s">
        <v>314</v>
      </c>
      <c r="D37" s="173" t="s">
        <v>285</v>
      </c>
      <c r="E37" s="171" t="s">
        <v>304</v>
      </c>
    </row>
    <row r="38" spans="2:5" ht="15.6" customHeight="1" thickBot="1" x14ac:dyDescent="0.3">
      <c r="B38" s="174">
        <v>31</v>
      </c>
      <c r="C38" s="172" t="s">
        <v>315</v>
      </c>
      <c r="D38" s="173" t="s">
        <v>285</v>
      </c>
      <c r="E38" s="171" t="s">
        <v>304</v>
      </c>
    </row>
    <row r="39" spans="2:5" ht="15.6" customHeight="1" thickBot="1" x14ac:dyDescent="0.3">
      <c r="B39" s="174">
        <v>32</v>
      </c>
      <c r="C39" s="172" t="s">
        <v>316</v>
      </c>
      <c r="D39" s="173" t="s">
        <v>285</v>
      </c>
      <c r="E39" s="171" t="s">
        <v>286</v>
      </c>
    </row>
    <row r="40" spans="2:5" ht="15.6" customHeight="1" thickBot="1" x14ac:dyDescent="0.3">
      <c r="B40" s="174">
        <v>33</v>
      </c>
      <c r="C40" s="172" t="s">
        <v>317</v>
      </c>
      <c r="D40" s="173" t="s">
        <v>285</v>
      </c>
      <c r="E40" s="171" t="s">
        <v>286</v>
      </c>
    </row>
    <row r="41" spans="2:5" ht="15.6" customHeight="1" thickBot="1" x14ac:dyDescent="0.3">
      <c r="B41" s="174">
        <v>34</v>
      </c>
      <c r="C41" s="172" t="s">
        <v>318</v>
      </c>
      <c r="D41" s="173" t="s">
        <v>285</v>
      </c>
      <c r="E41" s="171" t="s">
        <v>286</v>
      </c>
    </row>
    <row r="42" spans="2:5" ht="15.6" customHeight="1" thickBot="1" x14ac:dyDescent="0.3">
      <c r="B42" s="174">
        <v>35</v>
      </c>
      <c r="C42" s="172" t="s">
        <v>319</v>
      </c>
      <c r="D42" s="173" t="s">
        <v>285</v>
      </c>
      <c r="E42" s="171" t="s">
        <v>286</v>
      </c>
    </row>
    <row r="43" spans="2:5" ht="15.6" customHeight="1" thickBot="1" x14ac:dyDescent="0.3">
      <c r="B43" s="174">
        <v>36</v>
      </c>
      <c r="C43" s="172" t="s">
        <v>320</v>
      </c>
      <c r="D43" s="173" t="s">
        <v>285</v>
      </c>
      <c r="E43" s="171" t="s">
        <v>304</v>
      </c>
    </row>
    <row r="44" spans="2:5" ht="15.6" customHeight="1" thickBot="1" x14ac:dyDescent="0.3">
      <c r="B44" s="174">
        <v>37</v>
      </c>
      <c r="C44" s="172" t="s">
        <v>321</v>
      </c>
      <c r="D44" s="173" t="s">
        <v>285</v>
      </c>
      <c r="E44" s="171" t="s">
        <v>286</v>
      </c>
    </row>
    <row r="45" spans="2:5" ht="15.6" customHeight="1" thickBot="1" x14ac:dyDescent="0.3">
      <c r="B45" s="174">
        <v>38</v>
      </c>
      <c r="C45" s="172" t="s">
        <v>322</v>
      </c>
      <c r="D45" s="173" t="s">
        <v>285</v>
      </c>
      <c r="E45" s="171" t="s">
        <v>286</v>
      </c>
    </row>
    <row r="46" spans="2:5" ht="15.6" customHeight="1" thickBot="1" x14ac:dyDescent="0.3">
      <c r="B46" s="174">
        <v>39</v>
      </c>
      <c r="C46" s="172" t="s">
        <v>323</v>
      </c>
      <c r="D46" s="173" t="s">
        <v>285</v>
      </c>
      <c r="E46" s="171" t="s">
        <v>304</v>
      </c>
    </row>
    <row r="47" spans="2:5" ht="15.6" customHeight="1" thickBot="1" x14ac:dyDescent="0.3">
      <c r="B47" s="174">
        <v>40</v>
      </c>
      <c r="C47" s="172" t="s">
        <v>324</v>
      </c>
      <c r="D47" s="173" t="s">
        <v>285</v>
      </c>
      <c r="E47" s="171" t="s">
        <v>286</v>
      </c>
    </row>
    <row r="48" spans="2:5" ht="15.6" customHeight="1" thickBot="1" x14ac:dyDescent="0.3">
      <c r="B48" s="174">
        <v>41</v>
      </c>
      <c r="C48" s="172" t="s">
        <v>325</v>
      </c>
      <c r="D48" s="173" t="s">
        <v>285</v>
      </c>
      <c r="E48" s="171" t="s">
        <v>304</v>
      </c>
    </row>
    <row r="49" spans="2:5" ht="15.6" customHeight="1" thickBot="1" x14ac:dyDescent="0.3">
      <c r="B49" s="174">
        <v>42</v>
      </c>
      <c r="C49" s="172" t="s">
        <v>326</v>
      </c>
      <c r="D49" s="173" t="s">
        <v>285</v>
      </c>
      <c r="E49" s="171" t="s">
        <v>286</v>
      </c>
    </row>
    <row r="50" spans="2:5" ht="15.6" customHeight="1" thickBot="1" x14ac:dyDescent="0.3">
      <c r="B50" s="174">
        <v>44</v>
      </c>
      <c r="C50" s="172" t="s">
        <v>327</v>
      </c>
      <c r="D50" s="173" t="s">
        <v>285</v>
      </c>
      <c r="E50" s="171" t="s">
        <v>286</v>
      </c>
    </row>
    <row r="51" spans="2:5" ht="15.6" customHeight="1" thickBot="1" x14ac:dyDescent="0.3">
      <c r="B51" s="174">
        <v>47</v>
      </c>
      <c r="C51" s="172" t="s">
        <v>328</v>
      </c>
      <c r="D51" s="173" t="s">
        <v>285</v>
      </c>
      <c r="E51" s="171" t="s">
        <v>304</v>
      </c>
    </row>
    <row r="52" spans="2:5" ht="15.6" customHeight="1" thickBot="1" x14ac:dyDescent="0.3">
      <c r="B52" s="174">
        <v>48</v>
      </c>
      <c r="C52" s="172" t="s">
        <v>329</v>
      </c>
      <c r="D52" s="173" t="s">
        <v>285</v>
      </c>
      <c r="E52" s="175" t="s">
        <v>304</v>
      </c>
    </row>
    <row r="53" spans="2:5" ht="15.6" customHeight="1" thickBot="1" x14ac:dyDescent="0.3">
      <c r="B53" s="174">
        <v>49</v>
      </c>
      <c r="C53" s="172" t="s">
        <v>330</v>
      </c>
      <c r="D53" s="173" t="s">
        <v>285</v>
      </c>
      <c r="E53" s="171" t="s">
        <v>304</v>
      </c>
    </row>
    <row r="54" spans="2:5" ht="15.6" customHeight="1" thickBot="1" x14ac:dyDescent="0.3">
      <c r="B54" s="174">
        <v>50</v>
      </c>
      <c r="C54" s="172" t="s">
        <v>331</v>
      </c>
      <c r="D54" s="173" t="s">
        <v>285</v>
      </c>
      <c r="E54" s="175" t="s">
        <v>304</v>
      </c>
    </row>
    <row r="55" spans="2:5" ht="15.6" customHeight="1" thickBot="1" x14ac:dyDescent="0.3">
      <c r="B55" s="174">
        <v>51</v>
      </c>
      <c r="C55" s="172" t="s">
        <v>332</v>
      </c>
      <c r="D55" s="173" t="s">
        <v>285</v>
      </c>
      <c r="E55" s="175" t="s">
        <v>304</v>
      </c>
    </row>
    <row r="56" spans="2:5" ht="15.6" customHeight="1" thickBot="1" x14ac:dyDescent="0.3">
      <c r="B56" s="174">
        <v>52</v>
      </c>
      <c r="C56" s="172" t="s">
        <v>333</v>
      </c>
      <c r="D56" s="173" t="s">
        <v>285</v>
      </c>
      <c r="E56" s="175" t="s">
        <v>304</v>
      </c>
    </row>
    <row r="57" spans="2:5" ht="15.6" customHeight="1" thickBot="1" x14ac:dyDescent="0.3">
      <c r="B57" s="174">
        <v>53</v>
      </c>
      <c r="C57" s="172" t="s">
        <v>334</v>
      </c>
      <c r="D57" s="173" t="s">
        <v>285</v>
      </c>
      <c r="E57" s="175" t="s">
        <v>304</v>
      </c>
    </row>
    <row r="58" spans="2:5" ht="15.6" customHeight="1" thickBot="1" x14ac:dyDescent="0.3">
      <c r="B58" s="174">
        <v>54</v>
      </c>
      <c r="C58" s="172" t="s">
        <v>335</v>
      </c>
      <c r="D58" s="173" t="s">
        <v>285</v>
      </c>
      <c r="E58" s="175" t="s">
        <v>304</v>
      </c>
    </row>
    <row r="59" spans="2:5" ht="15.6" customHeight="1" thickBot="1" x14ac:dyDescent="0.3">
      <c r="B59" s="174">
        <v>55</v>
      </c>
      <c r="C59" s="172" t="s">
        <v>336</v>
      </c>
      <c r="D59" s="173" t="s">
        <v>285</v>
      </c>
      <c r="E59" s="175" t="s">
        <v>304</v>
      </c>
    </row>
    <row r="60" spans="2:5" ht="15.6" customHeight="1" thickBot="1" x14ac:dyDescent="0.3">
      <c r="B60" s="174">
        <v>56</v>
      </c>
      <c r="C60" s="172" t="s">
        <v>337</v>
      </c>
      <c r="D60" s="173" t="s">
        <v>285</v>
      </c>
      <c r="E60" s="175" t="s">
        <v>304</v>
      </c>
    </row>
    <row r="61" spans="2:5" ht="15.6" customHeight="1" thickBot="1" x14ac:dyDescent="0.3">
      <c r="B61" s="174">
        <v>57</v>
      </c>
      <c r="C61" s="172" t="s">
        <v>338</v>
      </c>
      <c r="D61" s="173" t="s">
        <v>285</v>
      </c>
      <c r="E61" s="175" t="s">
        <v>304</v>
      </c>
    </row>
    <row r="62" spans="2:5" ht="15.6" customHeight="1" thickBot="1" x14ac:dyDescent="0.3">
      <c r="B62" s="174">
        <v>58</v>
      </c>
      <c r="C62" s="172" t="s">
        <v>339</v>
      </c>
      <c r="D62" s="173" t="s">
        <v>285</v>
      </c>
      <c r="E62" s="175" t="s">
        <v>304</v>
      </c>
    </row>
    <row r="63" spans="2:5" ht="15.6" customHeight="1" thickBot="1" x14ac:dyDescent="0.3">
      <c r="B63" s="174">
        <v>59</v>
      </c>
      <c r="C63" s="172" t="s">
        <v>340</v>
      </c>
      <c r="D63" s="173" t="s">
        <v>285</v>
      </c>
      <c r="E63" s="175" t="s">
        <v>304</v>
      </c>
    </row>
    <row r="64" spans="2:5" ht="15.6" customHeight="1" thickBot="1" x14ac:dyDescent="0.3">
      <c r="B64" s="174">
        <v>60</v>
      </c>
      <c r="C64" s="172" t="s">
        <v>341</v>
      </c>
      <c r="D64" s="173" t="s">
        <v>285</v>
      </c>
      <c r="E64" s="175" t="s">
        <v>304</v>
      </c>
    </row>
    <row r="65" spans="2:5" ht="15.6" customHeight="1" thickBot="1" x14ac:dyDescent="0.3">
      <c r="B65" s="174">
        <v>61</v>
      </c>
      <c r="C65" s="172" t="s">
        <v>342</v>
      </c>
      <c r="D65" s="173" t="s">
        <v>285</v>
      </c>
      <c r="E65" s="171" t="s">
        <v>286</v>
      </c>
    </row>
    <row r="66" spans="2:5" ht="15.6" customHeight="1" thickBot="1" x14ac:dyDescent="0.3">
      <c r="B66" s="174">
        <v>62</v>
      </c>
      <c r="C66" s="172" t="s">
        <v>343</v>
      </c>
      <c r="D66" s="173" t="s">
        <v>285</v>
      </c>
      <c r="E66" s="171" t="s">
        <v>286</v>
      </c>
    </row>
    <row r="67" spans="2:5" ht="15.6" customHeight="1" thickBot="1" x14ac:dyDescent="0.3">
      <c r="B67" s="174">
        <v>63</v>
      </c>
      <c r="C67" s="172" t="s">
        <v>344</v>
      </c>
      <c r="D67" s="173" t="s">
        <v>285</v>
      </c>
      <c r="E67" s="171" t="s">
        <v>286</v>
      </c>
    </row>
    <row r="68" spans="2:5" ht="15.6" customHeight="1" thickBot="1" x14ac:dyDescent="0.3">
      <c r="B68" s="174">
        <v>64</v>
      </c>
      <c r="C68" s="172" t="s">
        <v>345</v>
      </c>
      <c r="D68" s="173" t="s">
        <v>285</v>
      </c>
      <c r="E68" s="171" t="s">
        <v>286</v>
      </c>
    </row>
    <row r="69" spans="2:5" ht="15.6" customHeight="1" thickBot="1" x14ac:dyDescent="0.3">
      <c r="B69" s="174">
        <v>65</v>
      </c>
      <c r="C69" s="172" t="s">
        <v>346</v>
      </c>
      <c r="D69" s="173" t="s">
        <v>285</v>
      </c>
      <c r="E69" s="171" t="s">
        <v>286</v>
      </c>
    </row>
    <row r="70" spans="2:5" ht="15.6" customHeight="1" thickBot="1" x14ac:dyDescent="0.3">
      <c r="B70" s="174">
        <v>66</v>
      </c>
      <c r="C70" s="172" t="s">
        <v>347</v>
      </c>
      <c r="D70" s="173" t="s">
        <v>285</v>
      </c>
      <c r="E70" s="171" t="s">
        <v>286</v>
      </c>
    </row>
    <row r="71" spans="2:5" ht="15.6" customHeight="1" thickBot="1" x14ac:dyDescent="0.3">
      <c r="B71" s="174">
        <v>67</v>
      </c>
      <c r="C71" s="172" t="s">
        <v>348</v>
      </c>
      <c r="D71" s="173" t="s">
        <v>285</v>
      </c>
      <c r="E71" s="171" t="s">
        <v>286</v>
      </c>
    </row>
    <row r="72" spans="2:5" ht="15.6" customHeight="1" thickBot="1" x14ac:dyDescent="0.3">
      <c r="B72" s="174">
        <v>68</v>
      </c>
      <c r="C72" s="172" t="s">
        <v>349</v>
      </c>
      <c r="D72" s="173" t="s">
        <v>285</v>
      </c>
      <c r="E72" s="171" t="s">
        <v>286</v>
      </c>
    </row>
    <row r="73" spans="2:5" ht="15.6" customHeight="1" thickBot="1" x14ac:dyDescent="0.3">
      <c r="B73" s="174">
        <v>70</v>
      </c>
      <c r="C73" s="172" t="s">
        <v>350</v>
      </c>
      <c r="D73" s="173" t="s">
        <v>285</v>
      </c>
      <c r="E73" s="171" t="s">
        <v>286</v>
      </c>
    </row>
    <row r="74" spans="2:5" ht="15.6" customHeight="1" thickBot="1" x14ac:dyDescent="0.3">
      <c r="B74" s="174">
        <v>72</v>
      </c>
      <c r="C74" s="172" t="s">
        <v>351</v>
      </c>
      <c r="D74" s="173" t="s">
        <v>285</v>
      </c>
      <c r="E74" s="171" t="s">
        <v>286</v>
      </c>
    </row>
    <row r="75" spans="2:5" ht="15.6" customHeight="1" thickBot="1" x14ac:dyDescent="0.3">
      <c r="B75" s="174">
        <v>73</v>
      </c>
      <c r="C75" s="172" t="s">
        <v>352</v>
      </c>
      <c r="D75" s="173" t="s">
        <v>285</v>
      </c>
      <c r="E75" s="171" t="s">
        <v>286</v>
      </c>
    </row>
    <row r="76" spans="2:5" ht="15.6" customHeight="1" thickBot="1" x14ac:dyDescent="0.3">
      <c r="B76" s="174">
        <v>74</v>
      </c>
      <c r="C76" s="172" t="s">
        <v>353</v>
      </c>
      <c r="D76" s="173" t="s">
        <v>285</v>
      </c>
      <c r="E76" s="171" t="s">
        <v>286</v>
      </c>
    </row>
    <row r="77" spans="2:5" ht="15.6" customHeight="1" thickBot="1" x14ac:dyDescent="0.3">
      <c r="B77" s="174">
        <v>76</v>
      </c>
      <c r="C77" s="172" t="s">
        <v>354</v>
      </c>
      <c r="D77" s="173" t="s">
        <v>285</v>
      </c>
      <c r="E77" s="171" t="s">
        <v>286</v>
      </c>
    </row>
    <row r="78" spans="2:5" ht="15.6" customHeight="1" thickBot="1" x14ac:dyDescent="0.3">
      <c r="B78" s="174">
        <v>77</v>
      </c>
      <c r="C78" s="172" t="s">
        <v>355</v>
      </c>
      <c r="D78" s="173" t="s">
        <v>285</v>
      </c>
      <c r="E78" s="171" t="s">
        <v>286</v>
      </c>
    </row>
    <row r="79" spans="2:5" ht="15.6" customHeight="1" thickBot="1" x14ac:dyDescent="0.3">
      <c r="B79" s="174">
        <v>78</v>
      </c>
      <c r="C79" s="172" t="s">
        <v>356</v>
      </c>
      <c r="D79" s="173" t="s">
        <v>285</v>
      </c>
      <c r="E79" s="171" t="s">
        <v>286</v>
      </c>
    </row>
    <row r="80" spans="2:5" ht="15.6" customHeight="1" thickBot="1" x14ac:dyDescent="0.3">
      <c r="B80" s="174">
        <v>80</v>
      </c>
      <c r="C80" s="172" t="s">
        <v>357</v>
      </c>
      <c r="D80" s="173" t="s">
        <v>285</v>
      </c>
      <c r="E80" s="171" t="s">
        <v>286</v>
      </c>
    </row>
    <row r="81" spans="2:5" ht="15.6" customHeight="1" thickBot="1" x14ac:dyDescent="0.3">
      <c r="B81" s="174">
        <v>81</v>
      </c>
      <c r="C81" s="172" t="s">
        <v>358</v>
      </c>
      <c r="D81" s="173" t="s">
        <v>285</v>
      </c>
      <c r="E81" s="171" t="s">
        <v>286</v>
      </c>
    </row>
    <row r="82" spans="2:5" ht="15.6" customHeight="1" thickBot="1" x14ac:dyDescent="0.3">
      <c r="B82" s="174">
        <v>82</v>
      </c>
      <c r="C82" s="172" t="s">
        <v>359</v>
      </c>
      <c r="D82" s="173" t="s">
        <v>285</v>
      </c>
      <c r="E82" s="171" t="s">
        <v>286</v>
      </c>
    </row>
    <row r="83" spans="2:5" ht="15.6" customHeight="1" thickBot="1" x14ac:dyDescent="0.3">
      <c r="B83" s="174">
        <v>83</v>
      </c>
      <c r="C83" s="172" t="s">
        <v>360</v>
      </c>
      <c r="D83" s="173" t="s">
        <v>285</v>
      </c>
      <c r="E83" s="171" t="s">
        <v>286</v>
      </c>
    </row>
    <row r="84" spans="2:5" ht="15.6" customHeight="1" thickBot="1" x14ac:dyDescent="0.3">
      <c r="B84" s="174">
        <v>84</v>
      </c>
      <c r="C84" s="172" t="s">
        <v>361</v>
      </c>
      <c r="D84" s="173" t="s">
        <v>285</v>
      </c>
      <c r="E84" s="171" t="s">
        <v>286</v>
      </c>
    </row>
    <row r="85" spans="2:5" ht="15.6" customHeight="1" thickBot="1" x14ac:dyDescent="0.3">
      <c r="B85" s="174">
        <v>85</v>
      </c>
      <c r="C85" s="172" t="s">
        <v>362</v>
      </c>
      <c r="D85" s="173" t="s">
        <v>285</v>
      </c>
      <c r="E85" s="171" t="s">
        <v>286</v>
      </c>
    </row>
    <row r="86" spans="2:5" ht="15.6" customHeight="1" thickBot="1" x14ac:dyDescent="0.3">
      <c r="B86" s="174">
        <v>86</v>
      </c>
      <c r="C86" s="172" t="s">
        <v>363</v>
      </c>
      <c r="D86" s="173" t="s">
        <v>285</v>
      </c>
      <c r="E86" s="171" t="s">
        <v>286</v>
      </c>
    </row>
    <row r="87" spans="2:5" ht="15.6" customHeight="1" thickBot="1" x14ac:dyDescent="0.3">
      <c r="B87" s="174">
        <v>87</v>
      </c>
      <c r="C87" s="172" t="s">
        <v>364</v>
      </c>
      <c r="D87" s="173" t="s">
        <v>285</v>
      </c>
      <c r="E87" s="171" t="s">
        <v>286</v>
      </c>
    </row>
    <row r="88" spans="2:5" ht="15.6" customHeight="1" thickBot="1" x14ac:dyDescent="0.3">
      <c r="B88" s="174">
        <v>89</v>
      </c>
      <c r="C88" s="172" t="s">
        <v>365</v>
      </c>
      <c r="D88" s="173" t="s">
        <v>285</v>
      </c>
      <c r="E88" s="171" t="s">
        <v>286</v>
      </c>
    </row>
    <row r="89" spans="2:5" ht="15.6" customHeight="1" thickBot="1" x14ac:dyDescent="0.3">
      <c r="B89" s="174">
        <v>90</v>
      </c>
      <c r="C89" s="172" t="s">
        <v>366</v>
      </c>
      <c r="D89" s="173" t="s">
        <v>285</v>
      </c>
      <c r="E89" s="171" t="s">
        <v>286</v>
      </c>
    </row>
    <row r="90" spans="2:5" ht="15.6" customHeight="1" thickBot="1" x14ac:dyDescent="0.3">
      <c r="B90" s="174">
        <v>91</v>
      </c>
      <c r="C90" s="172" t="s">
        <v>367</v>
      </c>
      <c r="D90" s="173" t="s">
        <v>285</v>
      </c>
      <c r="E90" s="175" t="s">
        <v>304</v>
      </c>
    </row>
    <row r="91" spans="2:5" ht="15.6" customHeight="1" thickBot="1" x14ac:dyDescent="0.3">
      <c r="B91" s="174">
        <v>92</v>
      </c>
      <c r="C91" s="172" t="s">
        <v>368</v>
      </c>
      <c r="D91" s="173" t="s">
        <v>285</v>
      </c>
      <c r="E91" s="171" t="s">
        <v>286</v>
      </c>
    </row>
    <row r="92" spans="2:5" ht="15.6" customHeight="1" thickBot="1" x14ac:dyDescent="0.3">
      <c r="B92" s="174">
        <v>94</v>
      </c>
      <c r="C92" s="172" t="s">
        <v>369</v>
      </c>
      <c r="D92" s="173" t="s">
        <v>285</v>
      </c>
      <c r="E92" s="171" t="s">
        <v>286</v>
      </c>
    </row>
    <row r="93" spans="2:5" ht="15.6" customHeight="1" thickBot="1" x14ac:dyDescent="0.3">
      <c r="B93" s="174">
        <v>95</v>
      </c>
      <c r="C93" s="172" t="s">
        <v>370</v>
      </c>
      <c r="D93" s="173" t="s">
        <v>285</v>
      </c>
      <c r="E93" s="171" t="s">
        <v>286</v>
      </c>
    </row>
    <row r="94" spans="2:5" ht="15.6" customHeight="1" thickBot="1" x14ac:dyDescent="0.3">
      <c r="B94" s="174">
        <v>96</v>
      </c>
      <c r="C94" s="172" t="s">
        <v>371</v>
      </c>
      <c r="D94" s="173" t="s">
        <v>285</v>
      </c>
      <c r="E94" s="171" t="s">
        <v>286</v>
      </c>
    </row>
    <row r="95" spans="2:5" ht="15.6" customHeight="1" thickBot="1" x14ac:dyDescent="0.3">
      <c r="B95" s="174">
        <v>98</v>
      </c>
      <c r="C95" s="172" t="s">
        <v>372</v>
      </c>
      <c r="D95" s="173" t="s">
        <v>285</v>
      </c>
      <c r="E95" s="171" t="s">
        <v>286</v>
      </c>
    </row>
    <row r="96" spans="2:5" ht="15.6" customHeight="1" thickBot="1" x14ac:dyDescent="0.3">
      <c r="B96" s="174">
        <v>99</v>
      </c>
      <c r="C96" s="172" t="s">
        <v>373</v>
      </c>
      <c r="D96" s="173" t="s">
        <v>285</v>
      </c>
      <c r="E96" s="171" t="s">
        <v>286</v>
      </c>
    </row>
    <row r="97" spans="2:5" ht="15.6" customHeight="1" thickBot="1" x14ac:dyDescent="0.3">
      <c r="B97" s="174">
        <v>100</v>
      </c>
      <c r="C97" s="172" t="s">
        <v>374</v>
      </c>
      <c r="D97" s="173" t="s">
        <v>285</v>
      </c>
      <c r="E97" s="171" t="s">
        <v>286</v>
      </c>
    </row>
    <row r="98" spans="2:5" ht="15.6" customHeight="1" thickBot="1" x14ac:dyDescent="0.3">
      <c r="B98" s="174">
        <v>101</v>
      </c>
      <c r="C98" s="172" t="s">
        <v>375</v>
      </c>
      <c r="D98" s="173" t="s">
        <v>285</v>
      </c>
      <c r="E98" s="171" t="s">
        <v>286</v>
      </c>
    </row>
    <row r="99" spans="2:5" ht="15.6" customHeight="1" thickBot="1" x14ac:dyDescent="0.3">
      <c r="B99" s="174">
        <v>102</v>
      </c>
      <c r="C99" s="172" t="s">
        <v>376</v>
      </c>
      <c r="D99" s="173" t="s">
        <v>285</v>
      </c>
      <c r="E99" s="171" t="s">
        <v>286</v>
      </c>
    </row>
    <row r="100" spans="2:5" ht="15.6" customHeight="1" thickBot="1" x14ac:dyDescent="0.3">
      <c r="B100" s="174">
        <v>104</v>
      </c>
      <c r="C100" s="172" t="s">
        <v>377</v>
      </c>
      <c r="D100" s="173" t="s">
        <v>285</v>
      </c>
      <c r="E100" s="171" t="s">
        <v>286</v>
      </c>
    </row>
    <row r="101" spans="2:5" ht="15.6" customHeight="1" thickBot="1" x14ac:dyDescent="0.3">
      <c r="B101" s="174">
        <v>105</v>
      </c>
      <c r="C101" s="172" t="s">
        <v>378</v>
      </c>
      <c r="D101" s="173" t="s">
        <v>285</v>
      </c>
      <c r="E101" s="171" t="s">
        <v>286</v>
      </c>
    </row>
    <row r="102" spans="2:5" ht="15.6" customHeight="1" thickBot="1" x14ac:dyDescent="0.3">
      <c r="B102" s="174">
        <v>106</v>
      </c>
      <c r="C102" s="172" t="s">
        <v>379</v>
      </c>
      <c r="D102" s="173" t="s">
        <v>285</v>
      </c>
      <c r="E102" s="171" t="s">
        <v>286</v>
      </c>
    </row>
    <row r="103" spans="2:5" ht="15.6" customHeight="1" thickBot="1" x14ac:dyDescent="0.3">
      <c r="B103" s="174">
        <v>107</v>
      </c>
      <c r="C103" s="172" t="s">
        <v>380</v>
      </c>
      <c r="D103" s="173" t="s">
        <v>285</v>
      </c>
      <c r="E103" s="171" t="s">
        <v>286</v>
      </c>
    </row>
    <row r="104" spans="2:5" ht="15.6" customHeight="1" thickBot="1" x14ac:dyDescent="0.3">
      <c r="B104" s="174">
        <v>108</v>
      </c>
      <c r="C104" s="172" t="s">
        <v>381</v>
      </c>
      <c r="D104" s="173" t="s">
        <v>285</v>
      </c>
      <c r="E104" s="171" t="s">
        <v>286</v>
      </c>
    </row>
    <row r="105" spans="2:5" ht="15.6" customHeight="1" thickBot="1" x14ac:dyDescent="0.3">
      <c r="B105" s="174">
        <v>109</v>
      </c>
      <c r="C105" s="172" t="s">
        <v>382</v>
      </c>
      <c r="D105" s="173" t="s">
        <v>285</v>
      </c>
      <c r="E105" s="171" t="s">
        <v>286</v>
      </c>
    </row>
    <row r="106" spans="2:5" ht="15.6" customHeight="1" thickBot="1" x14ac:dyDescent="0.3">
      <c r="B106" s="174">
        <v>110</v>
      </c>
      <c r="C106" s="172" t="s">
        <v>383</v>
      </c>
      <c r="D106" s="173" t="s">
        <v>285</v>
      </c>
      <c r="E106" s="171" t="s">
        <v>286</v>
      </c>
    </row>
    <row r="107" spans="2:5" ht="15.6" customHeight="1" thickBot="1" x14ac:dyDescent="0.3">
      <c r="B107" s="174">
        <v>111</v>
      </c>
      <c r="C107" s="172" t="s">
        <v>384</v>
      </c>
      <c r="D107" s="173" t="s">
        <v>285</v>
      </c>
      <c r="E107" s="171" t="s">
        <v>286</v>
      </c>
    </row>
    <row r="108" spans="2:5" ht="15.6" customHeight="1" thickBot="1" x14ac:dyDescent="0.3">
      <c r="B108" s="174">
        <v>113</v>
      </c>
      <c r="C108" s="172" t="s">
        <v>385</v>
      </c>
      <c r="D108" s="173" t="s">
        <v>285</v>
      </c>
      <c r="E108" s="171" t="s">
        <v>286</v>
      </c>
    </row>
    <row r="109" spans="2:5" ht="15.6" customHeight="1" thickBot="1" x14ac:dyDescent="0.3">
      <c r="B109" s="174">
        <v>114</v>
      </c>
      <c r="C109" s="172" t="s">
        <v>386</v>
      </c>
      <c r="D109" s="173" t="s">
        <v>285</v>
      </c>
      <c r="E109" s="171" t="s">
        <v>286</v>
      </c>
    </row>
    <row r="110" spans="2:5" ht="15.6" customHeight="1" thickBot="1" x14ac:dyDescent="0.3">
      <c r="B110" s="174">
        <v>115</v>
      </c>
      <c r="C110" s="172" t="s">
        <v>387</v>
      </c>
      <c r="D110" s="173" t="s">
        <v>285</v>
      </c>
      <c r="E110" s="171" t="s">
        <v>286</v>
      </c>
    </row>
    <row r="111" spans="2:5" ht="15.6" customHeight="1" thickBot="1" x14ac:dyDescent="0.3">
      <c r="B111" s="174">
        <v>116</v>
      </c>
      <c r="C111" s="172" t="s">
        <v>388</v>
      </c>
      <c r="D111" s="173" t="s">
        <v>285</v>
      </c>
      <c r="E111" s="175" t="s">
        <v>304</v>
      </c>
    </row>
    <row r="112" spans="2:5" ht="15.6" customHeight="1" thickBot="1" x14ac:dyDescent="0.3">
      <c r="B112" s="174">
        <v>117</v>
      </c>
      <c r="C112" s="172" t="s">
        <v>389</v>
      </c>
      <c r="D112" s="173" t="s">
        <v>285</v>
      </c>
      <c r="E112" s="175" t="s">
        <v>304</v>
      </c>
    </row>
    <row r="113" spans="2:5" ht="15.6" customHeight="1" thickBot="1" x14ac:dyDescent="0.3">
      <c r="B113" s="174">
        <v>118</v>
      </c>
      <c r="C113" s="172" t="s">
        <v>390</v>
      </c>
      <c r="D113" s="173" t="s">
        <v>285</v>
      </c>
      <c r="E113" s="175" t="s">
        <v>304</v>
      </c>
    </row>
    <row r="114" spans="2:5" ht="15.6" customHeight="1" thickBot="1" x14ac:dyDescent="0.3">
      <c r="B114" s="174">
        <v>119</v>
      </c>
      <c r="C114" s="172" t="s">
        <v>391</v>
      </c>
      <c r="D114" s="173" t="s">
        <v>285</v>
      </c>
      <c r="E114" s="171" t="s">
        <v>286</v>
      </c>
    </row>
    <row r="115" spans="2:5" ht="15.6" customHeight="1" thickBot="1" x14ac:dyDescent="0.3">
      <c r="B115" s="174">
        <v>121</v>
      </c>
      <c r="C115" s="172" t="s">
        <v>392</v>
      </c>
      <c r="D115" s="173" t="s">
        <v>285</v>
      </c>
      <c r="E115" s="171" t="s">
        <v>286</v>
      </c>
    </row>
    <row r="116" spans="2:5" ht="15.6" customHeight="1" thickBot="1" x14ac:dyDescent="0.3">
      <c r="B116" s="174">
        <v>122</v>
      </c>
      <c r="C116" s="172" t="s">
        <v>393</v>
      </c>
      <c r="D116" s="173" t="s">
        <v>285</v>
      </c>
      <c r="E116" s="171" t="s">
        <v>286</v>
      </c>
    </row>
    <row r="117" spans="2:5" ht="15.6" customHeight="1" thickBot="1" x14ac:dyDescent="0.3">
      <c r="B117" s="174">
        <v>123</v>
      </c>
      <c r="C117" s="172" t="s">
        <v>394</v>
      </c>
      <c r="D117" s="173" t="s">
        <v>285</v>
      </c>
      <c r="E117" s="171" t="s">
        <v>286</v>
      </c>
    </row>
    <row r="118" spans="2:5" ht="15.6" customHeight="1" thickBot="1" x14ac:dyDescent="0.3">
      <c r="B118" s="174">
        <v>125</v>
      </c>
      <c r="C118" s="172" t="s">
        <v>395</v>
      </c>
      <c r="D118" s="173" t="s">
        <v>285</v>
      </c>
      <c r="E118" s="175" t="s">
        <v>304</v>
      </c>
    </row>
    <row r="119" spans="2:5" ht="15.6" customHeight="1" thickBot="1" x14ac:dyDescent="0.3">
      <c r="B119" s="174">
        <v>126</v>
      </c>
      <c r="C119" s="172" t="s">
        <v>396</v>
      </c>
      <c r="D119" s="173" t="s">
        <v>285</v>
      </c>
      <c r="E119" s="171" t="s">
        <v>286</v>
      </c>
    </row>
    <row r="120" spans="2:5" ht="15.6" customHeight="1" thickBot="1" x14ac:dyDescent="0.3">
      <c r="B120" s="174">
        <v>127</v>
      </c>
      <c r="C120" s="172" t="s">
        <v>397</v>
      </c>
      <c r="D120" s="173" t="s">
        <v>285</v>
      </c>
      <c r="E120" s="175" t="s">
        <v>304</v>
      </c>
    </row>
    <row r="121" spans="2:5" ht="15.6" customHeight="1" thickBot="1" x14ac:dyDescent="0.3">
      <c r="B121" s="174">
        <v>128</v>
      </c>
      <c r="C121" s="172" t="s">
        <v>398</v>
      </c>
      <c r="D121" s="173" t="s">
        <v>285</v>
      </c>
      <c r="E121" s="175" t="s">
        <v>304</v>
      </c>
    </row>
    <row r="122" spans="2:5" ht="15.6" customHeight="1" thickBot="1" x14ac:dyDescent="0.3">
      <c r="B122" s="174">
        <v>129</v>
      </c>
      <c r="C122" s="172" t="s">
        <v>399</v>
      </c>
      <c r="D122" s="173" t="s">
        <v>285</v>
      </c>
      <c r="E122" s="171" t="s">
        <v>286</v>
      </c>
    </row>
    <row r="123" spans="2:5" ht="15.6" customHeight="1" thickBot="1" x14ac:dyDescent="0.3">
      <c r="B123" s="174">
        <v>130</v>
      </c>
      <c r="C123" s="172" t="s">
        <v>400</v>
      </c>
      <c r="D123" s="173" t="s">
        <v>285</v>
      </c>
      <c r="E123" s="171" t="s">
        <v>286</v>
      </c>
    </row>
    <row r="124" spans="2:5" ht="15.6" customHeight="1" thickBot="1" x14ac:dyDescent="0.3">
      <c r="B124" s="174">
        <v>131</v>
      </c>
      <c r="C124" s="172" t="s">
        <v>401</v>
      </c>
      <c r="D124" s="173" t="s">
        <v>285</v>
      </c>
      <c r="E124" s="171" t="s">
        <v>286</v>
      </c>
    </row>
    <row r="125" spans="2:5" ht="15.6" customHeight="1" thickBot="1" x14ac:dyDescent="0.3">
      <c r="B125" s="174">
        <v>132</v>
      </c>
      <c r="C125" s="172" t="s">
        <v>402</v>
      </c>
      <c r="D125" s="173" t="s">
        <v>285</v>
      </c>
      <c r="E125" s="171" t="s">
        <v>286</v>
      </c>
    </row>
    <row r="126" spans="2:5" ht="15.6" customHeight="1" thickBot="1" x14ac:dyDescent="0.3">
      <c r="B126" s="174">
        <v>135</v>
      </c>
      <c r="C126" s="172" t="s">
        <v>403</v>
      </c>
      <c r="D126" s="173" t="s">
        <v>285</v>
      </c>
      <c r="E126" s="171" t="s">
        <v>286</v>
      </c>
    </row>
    <row r="127" spans="2:5" ht="15.6" customHeight="1" thickBot="1" x14ac:dyDescent="0.3">
      <c r="B127" s="174">
        <v>136</v>
      </c>
      <c r="C127" s="172" t="s">
        <v>404</v>
      </c>
      <c r="D127" s="173" t="s">
        <v>285</v>
      </c>
      <c r="E127" s="171" t="s">
        <v>286</v>
      </c>
    </row>
    <row r="128" spans="2:5" ht="15.6" customHeight="1" thickBot="1" x14ac:dyDescent="0.3">
      <c r="B128" s="174">
        <v>137</v>
      </c>
      <c r="C128" s="172" t="s">
        <v>405</v>
      </c>
      <c r="D128" s="173" t="s">
        <v>285</v>
      </c>
      <c r="E128" s="171" t="s">
        <v>286</v>
      </c>
    </row>
    <row r="129" spans="2:5" ht="15.6" customHeight="1" thickBot="1" x14ac:dyDescent="0.3">
      <c r="B129" s="174">
        <v>138</v>
      </c>
      <c r="C129" s="172" t="s">
        <v>406</v>
      </c>
      <c r="D129" s="173" t="s">
        <v>285</v>
      </c>
      <c r="E129" s="175" t="s">
        <v>304</v>
      </c>
    </row>
    <row r="130" spans="2:5" ht="15.6" customHeight="1" thickBot="1" x14ac:dyDescent="0.3">
      <c r="B130" s="174">
        <v>139</v>
      </c>
      <c r="C130" s="172" t="s">
        <v>407</v>
      </c>
      <c r="D130" s="173" t="s">
        <v>285</v>
      </c>
      <c r="E130" s="171" t="s">
        <v>286</v>
      </c>
    </row>
    <row r="131" spans="2:5" ht="15.6" customHeight="1" thickBot="1" x14ac:dyDescent="0.3">
      <c r="B131" s="174">
        <v>140</v>
      </c>
      <c r="C131" s="172" t="s">
        <v>408</v>
      </c>
      <c r="D131" s="173" t="s">
        <v>285</v>
      </c>
      <c r="E131" s="175" t="s">
        <v>304</v>
      </c>
    </row>
    <row r="132" spans="2:5" ht="15.6" customHeight="1" thickBot="1" x14ac:dyDescent="0.3">
      <c r="B132" s="174">
        <v>141</v>
      </c>
      <c r="C132" s="172" t="s">
        <v>409</v>
      </c>
      <c r="D132" s="173" t="s">
        <v>285</v>
      </c>
      <c r="E132" s="171" t="s">
        <v>286</v>
      </c>
    </row>
    <row r="133" spans="2:5" ht="15.6" customHeight="1" thickBot="1" x14ac:dyDescent="0.3">
      <c r="B133" s="174">
        <v>142</v>
      </c>
      <c r="C133" s="172" t="s">
        <v>410</v>
      </c>
      <c r="D133" s="173" t="s">
        <v>285</v>
      </c>
      <c r="E133" s="175" t="s">
        <v>304</v>
      </c>
    </row>
    <row r="134" spans="2:5" ht="15.6" customHeight="1" thickBot="1" x14ac:dyDescent="0.3">
      <c r="B134" s="174">
        <v>146</v>
      </c>
      <c r="C134" s="172" t="s">
        <v>502</v>
      </c>
      <c r="D134" s="173" t="s">
        <v>285</v>
      </c>
      <c r="E134" s="171" t="s">
        <v>286</v>
      </c>
    </row>
    <row r="135" spans="2:5" ht="15.6" customHeight="1" thickBot="1" x14ac:dyDescent="0.3">
      <c r="B135" s="174">
        <v>148</v>
      </c>
      <c r="C135" s="172" t="s">
        <v>503</v>
      </c>
      <c r="D135" s="173" t="s">
        <v>285</v>
      </c>
      <c r="E135" s="175" t="s">
        <v>304</v>
      </c>
    </row>
    <row r="136" spans="2:5" ht="15.6" customHeight="1" thickBot="1" x14ac:dyDescent="0.3">
      <c r="B136" s="174">
        <v>149</v>
      </c>
      <c r="C136" s="172" t="s">
        <v>504</v>
      </c>
      <c r="D136" s="173" t="s">
        <v>285</v>
      </c>
      <c r="E136" s="175" t="s">
        <v>304</v>
      </c>
    </row>
    <row r="137" spans="2:5" ht="15.6" customHeight="1" thickBot="1" x14ac:dyDescent="0.3">
      <c r="B137" s="174">
        <v>150</v>
      </c>
      <c r="C137" s="176" t="s">
        <v>505</v>
      </c>
      <c r="D137" s="173" t="s">
        <v>285</v>
      </c>
      <c r="E137" s="171" t="s">
        <v>286</v>
      </c>
    </row>
    <row r="138" spans="2:5" ht="15.6" customHeight="1" thickBot="1" x14ac:dyDescent="0.3">
      <c r="B138" s="174">
        <v>152</v>
      </c>
      <c r="C138" s="172" t="s">
        <v>506</v>
      </c>
      <c r="D138" s="173" t="s">
        <v>285</v>
      </c>
      <c r="E138" s="171" t="s">
        <v>286</v>
      </c>
    </row>
    <row r="139" spans="2:5" ht="15.6" customHeight="1" thickBot="1" x14ac:dyDescent="0.3">
      <c r="B139" s="174">
        <v>153</v>
      </c>
      <c r="C139" s="172" t="s">
        <v>507</v>
      </c>
      <c r="D139" s="173" t="s">
        <v>285</v>
      </c>
      <c r="E139" s="171" t="s">
        <v>286</v>
      </c>
    </row>
    <row r="140" spans="2:5" ht="15.6" customHeight="1" thickBot="1" x14ac:dyDescent="0.3">
      <c r="B140" s="174">
        <v>155</v>
      </c>
      <c r="C140" s="172" t="s">
        <v>508</v>
      </c>
      <c r="D140" s="173" t="s">
        <v>285</v>
      </c>
      <c r="E140" s="171" t="s">
        <v>286</v>
      </c>
    </row>
    <row r="141" spans="2:5" ht="15.6" customHeight="1" thickBot="1" x14ac:dyDescent="0.3">
      <c r="B141" s="174">
        <v>156</v>
      </c>
      <c r="C141" s="172" t="s">
        <v>509</v>
      </c>
      <c r="D141" s="173" t="s">
        <v>285</v>
      </c>
      <c r="E141" s="171" t="s">
        <v>286</v>
      </c>
    </row>
    <row r="142" spans="2:5" ht="15.6" customHeight="1" thickBot="1" x14ac:dyDescent="0.3">
      <c r="B142" s="174">
        <v>157</v>
      </c>
      <c r="C142" s="172" t="s">
        <v>510</v>
      </c>
      <c r="D142" s="173" t="s">
        <v>285</v>
      </c>
      <c r="E142" s="171" t="s">
        <v>286</v>
      </c>
    </row>
    <row r="143" spans="2:5" ht="15.6" customHeight="1" thickBot="1" x14ac:dyDescent="0.3">
      <c r="B143" s="174">
        <v>159</v>
      </c>
      <c r="C143" s="172" t="s">
        <v>511</v>
      </c>
      <c r="D143" s="173" t="s">
        <v>285</v>
      </c>
      <c r="E143" s="171" t="s">
        <v>286</v>
      </c>
    </row>
    <row r="144" spans="2:5" ht="15.6" customHeight="1" thickBot="1" x14ac:dyDescent="0.3">
      <c r="B144" s="174">
        <v>160</v>
      </c>
      <c r="C144" s="172" t="s">
        <v>512</v>
      </c>
      <c r="D144" s="173" t="s">
        <v>285</v>
      </c>
      <c r="E144" s="171" t="s">
        <v>286</v>
      </c>
    </row>
    <row r="145" spans="2:5" ht="15.6" customHeight="1" thickBot="1" x14ac:dyDescent="0.3">
      <c r="B145" s="174">
        <v>161</v>
      </c>
      <c r="C145" s="172" t="s">
        <v>513</v>
      </c>
      <c r="D145" s="173" t="s">
        <v>285</v>
      </c>
      <c r="E145" s="171" t="s">
        <v>286</v>
      </c>
    </row>
    <row r="146" spans="2:5" ht="15.6" customHeight="1" thickBot="1" x14ac:dyDescent="0.3">
      <c r="B146" s="174">
        <v>162</v>
      </c>
      <c r="C146" s="172" t="s">
        <v>514</v>
      </c>
      <c r="D146" s="173" t="s">
        <v>285</v>
      </c>
      <c r="E146" s="171" t="s">
        <v>286</v>
      </c>
    </row>
    <row r="147" spans="2:5" ht="15.6" customHeight="1" thickBot="1" x14ac:dyDescent="0.3">
      <c r="B147" s="174">
        <v>163</v>
      </c>
      <c r="C147" s="172" t="s">
        <v>515</v>
      </c>
      <c r="D147" s="173" t="s">
        <v>285</v>
      </c>
      <c r="E147" s="171" t="s">
        <v>286</v>
      </c>
    </row>
    <row r="148" spans="2:5" ht="15.6" customHeight="1" thickBot="1" x14ac:dyDescent="0.3">
      <c r="B148" s="174">
        <f>B147+1</f>
        <v>164</v>
      </c>
      <c r="C148" s="172" t="s">
        <v>516</v>
      </c>
      <c r="D148" s="173" t="s">
        <v>285</v>
      </c>
      <c r="E148" s="171" t="s">
        <v>286</v>
      </c>
    </row>
    <row r="149" spans="2:5" ht="15.6" customHeight="1" thickBot="1" x14ac:dyDescent="0.3">
      <c r="B149" s="174">
        <f t="shared" ref="B149:B212" si="0">B148+1</f>
        <v>165</v>
      </c>
      <c r="C149" s="172" t="s">
        <v>517</v>
      </c>
      <c r="D149" s="173" t="s">
        <v>285</v>
      </c>
      <c r="E149" s="171" t="s">
        <v>286</v>
      </c>
    </row>
    <row r="150" spans="2:5" ht="15.6" customHeight="1" thickBot="1" x14ac:dyDescent="0.3">
      <c r="B150" s="174">
        <f t="shared" si="0"/>
        <v>166</v>
      </c>
      <c r="C150" s="172" t="s">
        <v>518</v>
      </c>
      <c r="D150" s="173" t="s">
        <v>285</v>
      </c>
      <c r="E150" s="171" t="s">
        <v>286</v>
      </c>
    </row>
    <row r="151" spans="2:5" ht="15.6" customHeight="1" thickBot="1" x14ac:dyDescent="0.3">
      <c r="B151" s="174">
        <f t="shared" si="0"/>
        <v>167</v>
      </c>
      <c r="C151" s="172" t="s">
        <v>519</v>
      </c>
      <c r="D151" s="173" t="s">
        <v>285</v>
      </c>
      <c r="E151" s="171" t="s">
        <v>286</v>
      </c>
    </row>
    <row r="152" spans="2:5" ht="15.6" customHeight="1" thickBot="1" x14ac:dyDescent="0.3">
      <c r="B152" s="174">
        <f t="shared" si="0"/>
        <v>168</v>
      </c>
      <c r="C152" s="172" t="s">
        <v>520</v>
      </c>
      <c r="D152" s="173" t="s">
        <v>285</v>
      </c>
      <c r="E152" s="171" t="s">
        <v>286</v>
      </c>
    </row>
    <row r="153" spans="2:5" ht="15.6" customHeight="1" thickBot="1" x14ac:dyDescent="0.3">
      <c r="B153" s="174">
        <f t="shared" si="0"/>
        <v>169</v>
      </c>
      <c r="C153" s="176" t="s">
        <v>521</v>
      </c>
      <c r="D153" s="173" t="s">
        <v>285</v>
      </c>
      <c r="E153" s="171" t="s">
        <v>286</v>
      </c>
    </row>
    <row r="154" spans="2:5" ht="15.6" customHeight="1" thickBot="1" x14ac:dyDescent="0.3">
      <c r="B154" s="174">
        <f t="shared" si="0"/>
        <v>170</v>
      </c>
      <c r="C154" s="172" t="s">
        <v>522</v>
      </c>
      <c r="D154" s="173" t="s">
        <v>285</v>
      </c>
      <c r="E154" s="171" t="s">
        <v>286</v>
      </c>
    </row>
    <row r="155" spans="2:5" ht="15.6" customHeight="1" thickBot="1" x14ac:dyDescent="0.3">
      <c r="B155" s="174">
        <f t="shared" si="0"/>
        <v>171</v>
      </c>
      <c r="C155" s="172" t="s">
        <v>523</v>
      </c>
      <c r="D155" s="173" t="s">
        <v>285</v>
      </c>
      <c r="E155" s="175" t="s">
        <v>304</v>
      </c>
    </row>
    <row r="156" spans="2:5" ht="15.6" customHeight="1" thickBot="1" x14ac:dyDescent="0.3">
      <c r="B156" s="174">
        <f t="shared" si="0"/>
        <v>172</v>
      </c>
      <c r="C156" s="172" t="s">
        <v>524</v>
      </c>
      <c r="D156" s="173" t="s">
        <v>285</v>
      </c>
      <c r="E156" s="175" t="s">
        <v>304</v>
      </c>
    </row>
    <row r="157" spans="2:5" ht="15.6" customHeight="1" thickBot="1" x14ac:dyDescent="0.3">
      <c r="B157" s="174">
        <f t="shared" si="0"/>
        <v>173</v>
      </c>
      <c r="C157" s="172" t="s">
        <v>525</v>
      </c>
      <c r="D157" s="173" t="s">
        <v>285</v>
      </c>
      <c r="E157" s="171" t="s">
        <v>286</v>
      </c>
    </row>
    <row r="158" spans="2:5" ht="15.6" customHeight="1" thickBot="1" x14ac:dyDescent="0.3">
      <c r="B158" s="174">
        <f t="shared" si="0"/>
        <v>174</v>
      </c>
      <c r="C158" s="172" t="s">
        <v>411</v>
      </c>
      <c r="D158" s="173" t="s">
        <v>285</v>
      </c>
      <c r="E158" s="175" t="s">
        <v>304</v>
      </c>
    </row>
    <row r="159" spans="2:5" ht="15.6" customHeight="1" thickBot="1" x14ac:dyDescent="0.3">
      <c r="B159" s="174">
        <f t="shared" si="0"/>
        <v>175</v>
      </c>
      <c r="C159" s="172" t="s">
        <v>412</v>
      </c>
      <c r="D159" s="173" t="s">
        <v>285</v>
      </c>
      <c r="E159" s="175" t="s">
        <v>304</v>
      </c>
    </row>
    <row r="160" spans="2:5" ht="15.6" customHeight="1" thickBot="1" x14ac:dyDescent="0.3">
      <c r="B160" s="174">
        <f t="shared" si="0"/>
        <v>176</v>
      </c>
      <c r="C160" s="172" t="s">
        <v>413</v>
      </c>
      <c r="D160" s="173" t="s">
        <v>285</v>
      </c>
      <c r="E160" s="175" t="s">
        <v>304</v>
      </c>
    </row>
    <row r="161" spans="2:5" ht="15.6" customHeight="1" thickBot="1" x14ac:dyDescent="0.3">
      <c r="B161" s="174">
        <f t="shared" si="0"/>
        <v>177</v>
      </c>
      <c r="C161" s="172" t="s">
        <v>414</v>
      </c>
      <c r="D161" s="173" t="s">
        <v>285</v>
      </c>
      <c r="E161" s="175" t="s">
        <v>304</v>
      </c>
    </row>
    <row r="162" spans="2:5" ht="15.6" customHeight="1" thickBot="1" x14ac:dyDescent="0.3">
      <c r="B162" s="174">
        <f t="shared" si="0"/>
        <v>178</v>
      </c>
      <c r="C162" s="172" t="s">
        <v>415</v>
      </c>
      <c r="D162" s="173" t="s">
        <v>285</v>
      </c>
      <c r="E162" s="175" t="s">
        <v>304</v>
      </c>
    </row>
    <row r="163" spans="2:5" ht="15.6" customHeight="1" thickBot="1" x14ac:dyDescent="0.3">
      <c r="B163" s="174">
        <f t="shared" si="0"/>
        <v>179</v>
      </c>
      <c r="C163" s="172" t="s">
        <v>416</v>
      </c>
      <c r="D163" s="173" t="s">
        <v>285</v>
      </c>
      <c r="E163" s="175" t="s">
        <v>304</v>
      </c>
    </row>
    <row r="164" spans="2:5" ht="15.6" customHeight="1" thickBot="1" x14ac:dyDescent="0.3">
      <c r="B164" s="174">
        <f t="shared" si="0"/>
        <v>180</v>
      </c>
      <c r="C164" s="172" t="s">
        <v>417</v>
      </c>
      <c r="D164" s="173" t="s">
        <v>285</v>
      </c>
      <c r="E164" s="171" t="s">
        <v>286</v>
      </c>
    </row>
    <row r="165" spans="2:5" ht="15.6" customHeight="1" thickBot="1" x14ac:dyDescent="0.3">
      <c r="B165" s="174">
        <f t="shared" si="0"/>
        <v>181</v>
      </c>
      <c r="C165" s="172" t="s">
        <v>418</v>
      </c>
      <c r="D165" s="173" t="s">
        <v>285</v>
      </c>
      <c r="E165" s="175" t="s">
        <v>304</v>
      </c>
    </row>
    <row r="166" spans="2:5" ht="15.6" customHeight="1" thickBot="1" x14ac:dyDescent="0.3">
      <c r="B166" s="174">
        <f t="shared" si="0"/>
        <v>182</v>
      </c>
      <c r="C166" s="172" t="s">
        <v>419</v>
      </c>
      <c r="D166" s="173" t="s">
        <v>285</v>
      </c>
      <c r="E166" s="171" t="s">
        <v>286</v>
      </c>
    </row>
    <row r="167" spans="2:5" ht="15.6" customHeight="1" thickBot="1" x14ac:dyDescent="0.3">
      <c r="B167" s="174">
        <f t="shared" si="0"/>
        <v>183</v>
      </c>
      <c r="C167" s="172" t="s">
        <v>420</v>
      </c>
      <c r="D167" s="173" t="s">
        <v>285</v>
      </c>
      <c r="E167" s="171" t="s">
        <v>286</v>
      </c>
    </row>
    <row r="168" spans="2:5" ht="15.6" customHeight="1" thickBot="1" x14ac:dyDescent="0.3">
      <c r="B168" s="174">
        <f t="shared" si="0"/>
        <v>184</v>
      </c>
      <c r="C168" s="172" t="s">
        <v>421</v>
      </c>
      <c r="D168" s="173" t="s">
        <v>285</v>
      </c>
      <c r="E168" s="171" t="s">
        <v>286</v>
      </c>
    </row>
    <row r="169" spans="2:5" ht="15.6" customHeight="1" thickBot="1" x14ac:dyDescent="0.3">
      <c r="B169" s="174">
        <f t="shared" si="0"/>
        <v>185</v>
      </c>
      <c r="C169" s="172" t="s">
        <v>422</v>
      </c>
      <c r="D169" s="173" t="s">
        <v>285</v>
      </c>
      <c r="E169" s="171" t="s">
        <v>286</v>
      </c>
    </row>
    <row r="170" spans="2:5" ht="15.6" customHeight="1" thickBot="1" x14ac:dyDescent="0.3">
      <c r="B170" s="174">
        <f t="shared" si="0"/>
        <v>186</v>
      </c>
      <c r="C170" s="172" t="s">
        <v>423</v>
      </c>
      <c r="D170" s="173" t="s">
        <v>285</v>
      </c>
      <c r="E170" s="171" t="s">
        <v>286</v>
      </c>
    </row>
    <row r="171" spans="2:5" ht="15.6" customHeight="1" thickBot="1" x14ac:dyDescent="0.3">
      <c r="B171" s="174">
        <f t="shared" si="0"/>
        <v>187</v>
      </c>
      <c r="C171" s="172" t="s">
        <v>424</v>
      </c>
      <c r="D171" s="173" t="s">
        <v>285</v>
      </c>
      <c r="E171" s="171" t="s">
        <v>286</v>
      </c>
    </row>
    <row r="172" spans="2:5" ht="15.6" customHeight="1" thickBot="1" x14ac:dyDescent="0.3">
      <c r="B172" s="174">
        <f t="shared" si="0"/>
        <v>188</v>
      </c>
      <c r="C172" s="172" t="s">
        <v>425</v>
      </c>
      <c r="D172" s="173" t="s">
        <v>285</v>
      </c>
      <c r="E172" s="171" t="s">
        <v>286</v>
      </c>
    </row>
    <row r="173" spans="2:5" ht="15.6" customHeight="1" thickBot="1" x14ac:dyDescent="0.3">
      <c r="B173" s="174">
        <f t="shared" si="0"/>
        <v>189</v>
      </c>
      <c r="C173" s="172" t="s">
        <v>426</v>
      </c>
      <c r="D173" s="173" t="s">
        <v>285</v>
      </c>
      <c r="E173" s="171" t="s">
        <v>286</v>
      </c>
    </row>
    <row r="174" spans="2:5" ht="15.6" customHeight="1" thickBot="1" x14ac:dyDescent="0.3">
      <c r="B174" s="174">
        <f t="shared" si="0"/>
        <v>190</v>
      </c>
      <c r="C174" s="172" t="s">
        <v>427</v>
      </c>
      <c r="D174" s="173" t="s">
        <v>285</v>
      </c>
      <c r="E174" s="171" t="s">
        <v>286</v>
      </c>
    </row>
    <row r="175" spans="2:5" ht="15.6" customHeight="1" thickBot="1" x14ac:dyDescent="0.3">
      <c r="B175" s="174">
        <f t="shared" si="0"/>
        <v>191</v>
      </c>
      <c r="C175" s="172" t="s">
        <v>428</v>
      </c>
      <c r="D175" s="173" t="s">
        <v>285</v>
      </c>
      <c r="E175" s="171" t="s">
        <v>286</v>
      </c>
    </row>
    <row r="176" spans="2:5" ht="15.6" customHeight="1" thickBot="1" x14ac:dyDescent="0.3">
      <c r="B176" s="174">
        <f t="shared" si="0"/>
        <v>192</v>
      </c>
      <c r="C176" s="172" t="s">
        <v>429</v>
      </c>
      <c r="D176" s="173" t="s">
        <v>285</v>
      </c>
      <c r="E176" s="171" t="s">
        <v>286</v>
      </c>
    </row>
    <row r="177" spans="2:5" ht="15.6" customHeight="1" thickBot="1" x14ac:dyDescent="0.3">
      <c r="B177" s="174">
        <f t="shared" si="0"/>
        <v>193</v>
      </c>
      <c r="C177" s="172" t="s">
        <v>430</v>
      </c>
      <c r="D177" s="173" t="s">
        <v>285</v>
      </c>
      <c r="E177" s="171" t="s">
        <v>286</v>
      </c>
    </row>
    <row r="178" spans="2:5" ht="15.6" customHeight="1" thickBot="1" x14ac:dyDescent="0.3">
      <c r="B178" s="174">
        <f t="shared" si="0"/>
        <v>194</v>
      </c>
      <c r="C178" s="172" t="s">
        <v>431</v>
      </c>
      <c r="D178" s="173" t="s">
        <v>285</v>
      </c>
      <c r="E178" s="171" t="s">
        <v>286</v>
      </c>
    </row>
    <row r="179" spans="2:5" ht="15.6" customHeight="1" thickBot="1" x14ac:dyDescent="0.3">
      <c r="B179" s="174">
        <f t="shared" si="0"/>
        <v>195</v>
      </c>
      <c r="C179" s="172" t="s">
        <v>432</v>
      </c>
      <c r="D179" s="173" t="s">
        <v>285</v>
      </c>
      <c r="E179" s="175" t="s">
        <v>304</v>
      </c>
    </row>
    <row r="180" spans="2:5" ht="15.6" customHeight="1" thickBot="1" x14ac:dyDescent="0.3">
      <c r="B180" s="174">
        <f t="shared" si="0"/>
        <v>196</v>
      </c>
      <c r="C180" s="172" t="s">
        <v>433</v>
      </c>
      <c r="D180" s="173" t="s">
        <v>285</v>
      </c>
      <c r="E180" s="171" t="s">
        <v>286</v>
      </c>
    </row>
    <row r="181" spans="2:5" ht="15.6" customHeight="1" thickBot="1" x14ac:dyDescent="0.3">
      <c r="B181" s="174">
        <f t="shared" si="0"/>
        <v>197</v>
      </c>
      <c r="C181" s="172" t="s">
        <v>434</v>
      </c>
      <c r="D181" s="173" t="s">
        <v>285</v>
      </c>
      <c r="E181" s="171" t="s">
        <v>286</v>
      </c>
    </row>
    <row r="182" spans="2:5" ht="15.6" customHeight="1" thickBot="1" x14ac:dyDescent="0.3">
      <c r="B182" s="174">
        <f t="shared" si="0"/>
        <v>198</v>
      </c>
      <c r="C182" s="172" t="s">
        <v>435</v>
      </c>
      <c r="D182" s="173" t="s">
        <v>285</v>
      </c>
      <c r="E182" s="171" t="s">
        <v>286</v>
      </c>
    </row>
    <row r="183" spans="2:5" ht="15.6" customHeight="1" thickBot="1" x14ac:dyDescent="0.3">
      <c r="B183" s="174">
        <f t="shared" si="0"/>
        <v>199</v>
      </c>
      <c r="C183" s="172" t="s">
        <v>436</v>
      </c>
      <c r="D183" s="173" t="s">
        <v>285</v>
      </c>
      <c r="E183" s="171" t="s">
        <v>286</v>
      </c>
    </row>
    <row r="184" spans="2:5" ht="15.6" customHeight="1" thickBot="1" x14ac:dyDescent="0.3">
      <c r="B184" s="174">
        <f t="shared" si="0"/>
        <v>200</v>
      </c>
      <c r="C184" s="172" t="s">
        <v>437</v>
      </c>
      <c r="D184" s="173" t="s">
        <v>285</v>
      </c>
      <c r="E184" s="171" t="s">
        <v>286</v>
      </c>
    </row>
    <row r="185" spans="2:5" ht="15.6" customHeight="1" thickBot="1" x14ac:dyDescent="0.3">
      <c r="B185" s="174">
        <f t="shared" si="0"/>
        <v>201</v>
      </c>
      <c r="C185" s="172" t="s">
        <v>438</v>
      </c>
      <c r="D185" s="173" t="s">
        <v>285</v>
      </c>
      <c r="E185" s="171" t="s">
        <v>286</v>
      </c>
    </row>
    <row r="186" spans="2:5" ht="15.6" customHeight="1" thickBot="1" x14ac:dyDescent="0.3">
      <c r="B186" s="174">
        <f t="shared" si="0"/>
        <v>202</v>
      </c>
      <c r="C186" s="172" t="s">
        <v>439</v>
      </c>
      <c r="D186" s="173" t="s">
        <v>285</v>
      </c>
      <c r="E186" s="171" t="s">
        <v>286</v>
      </c>
    </row>
    <row r="187" spans="2:5" ht="15.6" customHeight="1" thickBot="1" x14ac:dyDescent="0.3">
      <c r="B187" s="174">
        <f t="shared" si="0"/>
        <v>203</v>
      </c>
      <c r="C187" s="172" t="s">
        <v>440</v>
      </c>
      <c r="D187" s="173" t="s">
        <v>285</v>
      </c>
      <c r="E187" s="175" t="s">
        <v>304</v>
      </c>
    </row>
    <row r="188" spans="2:5" ht="15.6" customHeight="1" thickBot="1" x14ac:dyDescent="0.3">
      <c r="B188" s="174">
        <f t="shared" si="0"/>
        <v>204</v>
      </c>
      <c r="C188" s="172" t="s">
        <v>441</v>
      </c>
      <c r="D188" s="173" t="s">
        <v>285</v>
      </c>
      <c r="E188" s="171" t="s">
        <v>286</v>
      </c>
    </row>
    <row r="189" spans="2:5" ht="15.6" customHeight="1" thickBot="1" x14ac:dyDescent="0.3">
      <c r="B189" s="174">
        <f t="shared" si="0"/>
        <v>205</v>
      </c>
      <c r="C189" s="172" t="s">
        <v>442</v>
      </c>
      <c r="D189" s="173" t="s">
        <v>285</v>
      </c>
      <c r="E189" s="175" t="s">
        <v>304</v>
      </c>
    </row>
    <row r="190" spans="2:5" ht="15.6" customHeight="1" thickBot="1" x14ac:dyDescent="0.3">
      <c r="B190" s="174">
        <f t="shared" si="0"/>
        <v>206</v>
      </c>
      <c r="C190" s="172" t="s">
        <v>443</v>
      </c>
      <c r="D190" s="173" t="s">
        <v>285</v>
      </c>
      <c r="E190" s="175" t="s">
        <v>304</v>
      </c>
    </row>
    <row r="191" spans="2:5" ht="15.6" customHeight="1" thickBot="1" x14ac:dyDescent="0.3">
      <c r="B191" s="174">
        <f t="shared" si="0"/>
        <v>207</v>
      </c>
      <c r="C191" s="172" t="s">
        <v>444</v>
      </c>
      <c r="D191" s="173" t="s">
        <v>285</v>
      </c>
      <c r="E191" s="171" t="s">
        <v>286</v>
      </c>
    </row>
    <row r="192" spans="2:5" ht="15.6" customHeight="1" thickBot="1" x14ac:dyDescent="0.3">
      <c r="B192" s="174">
        <f t="shared" si="0"/>
        <v>208</v>
      </c>
      <c r="C192" s="172" t="s">
        <v>445</v>
      </c>
      <c r="D192" s="173" t="s">
        <v>285</v>
      </c>
      <c r="E192" s="171" t="s">
        <v>286</v>
      </c>
    </row>
    <row r="193" spans="2:5" ht="15.6" customHeight="1" thickBot="1" x14ac:dyDescent="0.3">
      <c r="B193" s="174">
        <f t="shared" si="0"/>
        <v>209</v>
      </c>
      <c r="C193" s="172" t="s">
        <v>446</v>
      </c>
      <c r="D193" s="173" t="s">
        <v>285</v>
      </c>
      <c r="E193" s="171" t="s">
        <v>304</v>
      </c>
    </row>
    <row r="194" spans="2:5" ht="15.6" customHeight="1" thickBot="1" x14ac:dyDescent="0.3">
      <c r="B194" s="174">
        <f t="shared" si="0"/>
        <v>210</v>
      </c>
      <c r="C194" s="172" t="s">
        <v>447</v>
      </c>
      <c r="D194" s="173" t="s">
        <v>285</v>
      </c>
      <c r="E194" s="171" t="s">
        <v>304</v>
      </c>
    </row>
    <row r="195" spans="2:5" ht="15.6" customHeight="1" thickBot="1" x14ac:dyDescent="0.3">
      <c r="B195" s="174">
        <f t="shared" si="0"/>
        <v>211</v>
      </c>
      <c r="C195" s="172" t="s">
        <v>448</v>
      </c>
      <c r="D195" s="173" t="s">
        <v>285</v>
      </c>
      <c r="E195" s="171" t="s">
        <v>304</v>
      </c>
    </row>
    <row r="196" spans="2:5" ht="15.6" customHeight="1" thickBot="1" x14ac:dyDescent="0.3">
      <c r="B196" s="174">
        <f t="shared" si="0"/>
        <v>212</v>
      </c>
      <c r="C196" s="172" t="s">
        <v>449</v>
      </c>
      <c r="D196" s="173" t="s">
        <v>285</v>
      </c>
      <c r="E196" s="171" t="s">
        <v>286</v>
      </c>
    </row>
    <row r="197" spans="2:5" ht="15.6" customHeight="1" thickBot="1" x14ac:dyDescent="0.3">
      <c r="B197" s="174">
        <f t="shared" si="0"/>
        <v>213</v>
      </c>
      <c r="C197" s="172" t="s">
        <v>450</v>
      </c>
      <c r="D197" s="173" t="s">
        <v>285</v>
      </c>
      <c r="E197" s="175" t="s">
        <v>304</v>
      </c>
    </row>
    <row r="198" spans="2:5" ht="15.6" customHeight="1" thickBot="1" x14ac:dyDescent="0.3">
      <c r="B198" s="174">
        <f t="shared" si="0"/>
        <v>214</v>
      </c>
      <c r="C198" s="172" t="s">
        <v>451</v>
      </c>
      <c r="D198" s="173" t="s">
        <v>285</v>
      </c>
      <c r="E198" s="175" t="s">
        <v>304</v>
      </c>
    </row>
    <row r="199" spans="2:5" ht="15.6" customHeight="1" thickBot="1" x14ac:dyDescent="0.3">
      <c r="B199" s="174">
        <f t="shared" si="0"/>
        <v>215</v>
      </c>
      <c r="C199" s="172" t="s">
        <v>452</v>
      </c>
      <c r="D199" s="173" t="s">
        <v>285</v>
      </c>
      <c r="E199" s="171" t="s">
        <v>286</v>
      </c>
    </row>
    <row r="200" spans="2:5" ht="15.6" customHeight="1" thickBot="1" x14ac:dyDescent="0.3">
      <c r="B200" s="174">
        <f t="shared" si="0"/>
        <v>216</v>
      </c>
      <c r="C200" s="172" t="s">
        <v>453</v>
      </c>
      <c r="D200" s="173" t="s">
        <v>285</v>
      </c>
      <c r="E200" s="171" t="s">
        <v>286</v>
      </c>
    </row>
    <row r="201" spans="2:5" ht="15.6" customHeight="1" thickBot="1" x14ac:dyDescent="0.3">
      <c r="B201" s="174">
        <f t="shared" si="0"/>
        <v>217</v>
      </c>
      <c r="C201" s="172" t="s">
        <v>454</v>
      </c>
      <c r="D201" s="173" t="s">
        <v>285</v>
      </c>
      <c r="E201" s="175" t="s">
        <v>304</v>
      </c>
    </row>
    <row r="202" spans="2:5" ht="15.6" customHeight="1" thickBot="1" x14ac:dyDescent="0.3">
      <c r="B202" s="174">
        <f t="shared" si="0"/>
        <v>218</v>
      </c>
      <c r="C202" s="172" t="s">
        <v>455</v>
      </c>
      <c r="D202" s="173" t="s">
        <v>285</v>
      </c>
      <c r="E202" s="175" t="s">
        <v>304</v>
      </c>
    </row>
    <row r="203" spans="2:5" ht="15.6" customHeight="1" thickBot="1" x14ac:dyDescent="0.3">
      <c r="B203" s="174">
        <f t="shared" si="0"/>
        <v>219</v>
      </c>
      <c r="C203" s="172" t="s">
        <v>456</v>
      </c>
      <c r="D203" s="173" t="s">
        <v>285</v>
      </c>
      <c r="E203" s="175" t="s">
        <v>304</v>
      </c>
    </row>
    <row r="204" spans="2:5" ht="15.6" customHeight="1" thickBot="1" x14ac:dyDescent="0.3">
      <c r="B204" s="174">
        <f t="shared" si="0"/>
        <v>220</v>
      </c>
      <c r="C204" s="172" t="s">
        <v>457</v>
      </c>
      <c r="D204" s="173" t="s">
        <v>285</v>
      </c>
      <c r="E204" s="175" t="s">
        <v>304</v>
      </c>
    </row>
    <row r="205" spans="2:5" ht="15.6" customHeight="1" thickBot="1" x14ac:dyDescent="0.3">
      <c r="B205" s="174">
        <f t="shared" si="0"/>
        <v>221</v>
      </c>
      <c r="C205" s="172" t="s">
        <v>458</v>
      </c>
      <c r="D205" s="173" t="s">
        <v>285</v>
      </c>
      <c r="E205" s="175" t="s">
        <v>304</v>
      </c>
    </row>
    <row r="206" spans="2:5" ht="15.6" customHeight="1" thickBot="1" x14ac:dyDescent="0.3">
      <c r="B206" s="174">
        <f t="shared" si="0"/>
        <v>222</v>
      </c>
      <c r="C206" s="172" t="s">
        <v>459</v>
      </c>
      <c r="D206" s="173" t="s">
        <v>285</v>
      </c>
      <c r="E206" s="175" t="s">
        <v>304</v>
      </c>
    </row>
    <row r="207" spans="2:5" ht="15.6" customHeight="1" thickBot="1" x14ac:dyDescent="0.3">
      <c r="B207" s="174">
        <f t="shared" si="0"/>
        <v>223</v>
      </c>
      <c r="C207" s="172" t="s">
        <v>460</v>
      </c>
      <c r="D207" s="173" t="s">
        <v>285</v>
      </c>
      <c r="E207" s="175" t="s">
        <v>304</v>
      </c>
    </row>
    <row r="208" spans="2:5" ht="15.6" customHeight="1" thickBot="1" x14ac:dyDescent="0.3">
      <c r="B208" s="174">
        <f t="shared" si="0"/>
        <v>224</v>
      </c>
      <c r="C208" s="172" t="s">
        <v>461</v>
      </c>
      <c r="D208" s="173" t="s">
        <v>285</v>
      </c>
      <c r="E208" s="175" t="s">
        <v>304</v>
      </c>
    </row>
    <row r="209" spans="2:5" ht="15.6" customHeight="1" thickBot="1" x14ac:dyDescent="0.3">
      <c r="B209" s="174">
        <f t="shared" si="0"/>
        <v>225</v>
      </c>
      <c r="C209" s="172" t="s">
        <v>462</v>
      </c>
      <c r="D209" s="173" t="s">
        <v>285</v>
      </c>
      <c r="E209" s="171" t="s">
        <v>286</v>
      </c>
    </row>
    <row r="210" spans="2:5" ht="15.6" customHeight="1" thickBot="1" x14ac:dyDescent="0.3">
      <c r="B210" s="174">
        <f t="shared" si="0"/>
        <v>226</v>
      </c>
      <c r="C210" s="172" t="s">
        <v>463</v>
      </c>
      <c r="D210" s="173" t="s">
        <v>285</v>
      </c>
      <c r="E210" s="171" t="s">
        <v>286</v>
      </c>
    </row>
    <row r="211" spans="2:5" ht="15.6" customHeight="1" thickBot="1" x14ac:dyDescent="0.3">
      <c r="B211" s="174">
        <f t="shared" si="0"/>
        <v>227</v>
      </c>
      <c r="C211" s="172" t="s">
        <v>464</v>
      </c>
      <c r="D211" s="173" t="s">
        <v>285</v>
      </c>
      <c r="E211" s="171" t="s">
        <v>286</v>
      </c>
    </row>
    <row r="212" spans="2:5" ht="15.6" customHeight="1" thickBot="1" x14ac:dyDescent="0.3">
      <c r="B212" s="174">
        <f t="shared" si="0"/>
        <v>228</v>
      </c>
      <c r="C212" s="172" t="s">
        <v>465</v>
      </c>
      <c r="D212" s="173" t="s">
        <v>285</v>
      </c>
      <c r="E212" s="171" t="s">
        <v>286</v>
      </c>
    </row>
    <row r="213" spans="2:5" ht="15.6" customHeight="1" thickBot="1" x14ac:dyDescent="0.3">
      <c r="B213" s="174">
        <f t="shared" ref="B213:B241" si="1">B212+1</f>
        <v>229</v>
      </c>
      <c r="C213" s="172" t="s">
        <v>466</v>
      </c>
      <c r="D213" s="173" t="s">
        <v>285</v>
      </c>
      <c r="E213" s="171" t="s">
        <v>286</v>
      </c>
    </row>
    <row r="214" spans="2:5" ht="15.6" customHeight="1" thickBot="1" x14ac:dyDescent="0.3">
      <c r="B214" s="174">
        <f t="shared" si="1"/>
        <v>230</v>
      </c>
      <c r="C214" s="172" t="s">
        <v>467</v>
      </c>
      <c r="D214" s="173" t="s">
        <v>285</v>
      </c>
      <c r="E214" s="171" t="s">
        <v>286</v>
      </c>
    </row>
    <row r="215" spans="2:5" ht="15.6" customHeight="1" thickBot="1" x14ac:dyDescent="0.3">
      <c r="B215" s="174">
        <f t="shared" si="1"/>
        <v>231</v>
      </c>
      <c r="C215" s="172" t="s">
        <v>468</v>
      </c>
      <c r="D215" s="173" t="s">
        <v>285</v>
      </c>
      <c r="E215" s="171" t="s">
        <v>286</v>
      </c>
    </row>
    <row r="216" spans="2:5" ht="15.6" customHeight="1" thickBot="1" x14ac:dyDescent="0.3">
      <c r="B216" s="174">
        <f t="shared" si="1"/>
        <v>232</v>
      </c>
      <c r="C216" s="172" t="s">
        <v>469</v>
      </c>
      <c r="D216" s="173" t="s">
        <v>285</v>
      </c>
      <c r="E216" s="171" t="s">
        <v>286</v>
      </c>
    </row>
    <row r="217" spans="2:5" ht="15.6" customHeight="1" thickBot="1" x14ac:dyDescent="0.3">
      <c r="B217" s="174">
        <f t="shared" si="1"/>
        <v>233</v>
      </c>
      <c r="C217" s="172" t="s">
        <v>470</v>
      </c>
      <c r="D217" s="173" t="s">
        <v>285</v>
      </c>
      <c r="E217" s="171" t="s">
        <v>286</v>
      </c>
    </row>
    <row r="218" spans="2:5" ht="15.6" customHeight="1" thickBot="1" x14ac:dyDescent="0.3">
      <c r="B218" s="174">
        <f t="shared" si="1"/>
        <v>234</v>
      </c>
      <c r="C218" s="172" t="s">
        <v>471</v>
      </c>
      <c r="D218" s="173" t="s">
        <v>285</v>
      </c>
      <c r="E218" s="171" t="s">
        <v>286</v>
      </c>
    </row>
    <row r="219" spans="2:5" ht="15.6" customHeight="1" thickBot="1" x14ac:dyDescent="0.3">
      <c r="B219" s="174">
        <f t="shared" si="1"/>
        <v>235</v>
      </c>
      <c r="C219" s="172" t="s">
        <v>472</v>
      </c>
      <c r="D219" s="173" t="s">
        <v>285</v>
      </c>
      <c r="E219" s="171" t="s">
        <v>286</v>
      </c>
    </row>
    <row r="220" spans="2:5" ht="15.6" customHeight="1" thickBot="1" x14ac:dyDescent="0.3">
      <c r="B220" s="174">
        <f t="shared" si="1"/>
        <v>236</v>
      </c>
      <c r="C220" s="172" t="s">
        <v>473</v>
      </c>
      <c r="D220" s="173" t="s">
        <v>285</v>
      </c>
      <c r="E220" s="175" t="s">
        <v>304</v>
      </c>
    </row>
    <row r="221" spans="2:5" ht="15.6" customHeight="1" thickBot="1" x14ac:dyDescent="0.3">
      <c r="B221" s="174">
        <f t="shared" si="1"/>
        <v>237</v>
      </c>
      <c r="C221" s="172" t="s">
        <v>474</v>
      </c>
      <c r="D221" s="173" t="s">
        <v>285</v>
      </c>
      <c r="E221" s="175" t="s">
        <v>304</v>
      </c>
    </row>
    <row r="222" spans="2:5" ht="15.6" customHeight="1" thickBot="1" x14ac:dyDescent="0.3">
      <c r="B222" s="174">
        <f t="shared" si="1"/>
        <v>238</v>
      </c>
      <c r="C222" s="172" t="s">
        <v>475</v>
      </c>
      <c r="D222" s="173" t="s">
        <v>285</v>
      </c>
      <c r="E222" s="175" t="s">
        <v>304</v>
      </c>
    </row>
    <row r="223" spans="2:5" ht="15.6" customHeight="1" thickBot="1" x14ac:dyDescent="0.3">
      <c r="B223" s="174">
        <f t="shared" si="1"/>
        <v>239</v>
      </c>
      <c r="C223" s="172" t="s">
        <v>476</v>
      </c>
      <c r="D223" s="173" t="s">
        <v>285</v>
      </c>
      <c r="E223" s="175" t="s">
        <v>304</v>
      </c>
    </row>
    <row r="224" spans="2:5" ht="15.6" customHeight="1" thickBot="1" x14ac:dyDescent="0.3">
      <c r="B224" s="174">
        <f t="shared" si="1"/>
        <v>240</v>
      </c>
      <c r="C224" s="172" t="s">
        <v>477</v>
      </c>
      <c r="D224" s="173" t="s">
        <v>285</v>
      </c>
      <c r="E224" s="175" t="s">
        <v>304</v>
      </c>
    </row>
    <row r="225" spans="2:5" ht="15.6" customHeight="1" thickBot="1" x14ac:dyDescent="0.3">
      <c r="B225" s="174">
        <f t="shared" si="1"/>
        <v>241</v>
      </c>
      <c r="C225" s="172" t="s">
        <v>478</v>
      </c>
      <c r="D225" s="173" t="s">
        <v>285</v>
      </c>
      <c r="E225" s="175" t="s">
        <v>304</v>
      </c>
    </row>
    <row r="226" spans="2:5" ht="15.6" customHeight="1" thickBot="1" x14ac:dyDescent="0.3">
      <c r="B226" s="174">
        <f t="shared" si="1"/>
        <v>242</v>
      </c>
      <c r="C226" s="172" t="s">
        <v>479</v>
      </c>
      <c r="D226" s="173" t="s">
        <v>285</v>
      </c>
      <c r="E226" s="171" t="s">
        <v>286</v>
      </c>
    </row>
    <row r="227" spans="2:5" ht="15.6" customHeight="1" thickBot="1" x14ac:dyDescent="0.3">
      <c r="B227" s="174">
        <f t="shared" si="1"/>
        <v>243</v>
      </c>
      <c r="C227" s="172" t="s">
        <v>480</v>
      </c>
      <c r="D227" s="173" t="s">
        <v>285</v>
      </c>
      <c r="E227" s="175" t="s">
        <v>304</v>
      </c>
    </row>
    <row r="228" spans="2:5" ht="15.6" customHeight="1" thickBot="1" x14ac:dyDescent="0.3">
      <c r="B228" s="174">
        <f t="shared" si="1"/>
        <v>244</v>
      </c>
      <c r="C228" s="172" t="s">
        <v>481</v>
      </c>
      <c r="D228" s="173" t="s">
        <v>285</v>
      </c>
      <c r="E228" s="175" t="s">
        <v>304</v>
      </c>
    </row>
    <row r="229" spans="2:5" ht="15.6" customHeight="1" thickBot="1" x14ac:dyDescent="0.3">
      <c r="B229" s="174">
        <f t="shared" si="1"/>
        <v>245</v>
      </c>
      <c r="C229" s="172" t="s">
        <v>482</v>
      </c>
      <c r="D229" s="173" t="s">
        <v>285</v>
      </c>
      <c r="E229" s="175" t="s">
        <v>304</v>
      </c>
    </row>
    <row r="230" spans="2:5" ht="15.6" customHeight="1" thickBot="1" x14ac:dyDescent="0.3">
      <c r="B230" s="174">
        <f t="shared" si="1"/>
        <v>246</v>
      </c>
      <c r="C230" s="172" t="s">
        <v>483</v>
      </c>
      <c r="D230" s="173" t="s">
        <v>285</v>
      </c>
      <c r="E230" s="175" t="s">
        <v>304</v>
      </c>
    </row>
    <row r="231" spans="2:5" ht="15.6" customHeight="1" thickBot="1" x14ac:dyDescent="0.3">
      <c r="B231" s="174">
        <f t="shared" si="1"/>
        <v>247</v>
      </c>
      <c r="C231" s="172" t="s">
        <v>484</v>
      </c>
      <c r="D231" s="173" t="s">
        <v>285</v>
      </c>
      <c r="E231" s="175" t="s">
        <v>304</v>
      </c>
    </row>
    <row r="232" spans="2:5" ht="15.6" customHeight="1" thickBot="1" x14ac:dyDescent="0.3">
      <c r="B232" s="174">
        <f t="shared" si="1"/>
        <v>248</v>
      </c>
      <c r="C232" s="172" t="s">
        <v>485</v>
      </c>
      <c r="D232" s="173" t="s">
        <v>285</v>
      </c>
      <c r="E232" s="175" t="s">
        <v>304</v>
      </c>
    </row>
    <row r="233" spans="2:5" ht="15.6" customHeight="1" thickBot="1" x14ac:dyDescent="0.3">
      <c r="B233" s="174">
        <f t="shared" si="1"/>
        <v>249</v>
      </c>
      <c r="C233" s="172" t="s">
        <v>486</v>
      </c>
      <c r="D233" s="173" t="s">
        <v>285</v>
      </c>
      <c r="E233" s="175" t="s">
        <v>304</v>
      </c>
    </row>
    <row r="234" spans="2:5" ht="15.6" customHeight="1" thickBot="1" x14ac:dyDescent="0.3">
      <c r="B234" s="174">
        <f t="shared" si="1"/>
        <v>250</v>
      </c>
      <c r="C234" s="172" t="s">
        <v>487</v>
      </c>
      <c r="D234" s="173" t="s">
        <v>285</v>
      </c>
      <c r="E234" s="175" t="s">
        <v>304</v>
      </c>
    </row>
    <row r="235" spans="2:5" ht="15.6" customHeight="1" thickBot="1" x14ac:dyDescent="0.3">
      <c r="B235" s="174">
        <f t="shared" si="1"/>
        <v>251</v>
      </c>
      <c r="C235" s="172" t="s">
        <v>488</v>
      </c>
      <c r="D235" s="173" t="s">
        <v>285</v>
      </c>
      <c r="E235" s="175" t="s">
        <v>304</v>
      </c>
    </row>
    <row r="236" spans="2:5" ht="15.6" customHeight="1" thickBot="1" x14ac:dyDescent="0.3">
      <c r="B236" s="174">
        <f t="shared" si="1"/>
        <v>252</v>
      </c>
      <c r="C236" s="172" t="s">
        <v>489</v>
      </c>
      <c r="D236" s="173" t="s">
        <v>285</v>
      </c>
      <c r="E236" s="175" t="s">
        <v>304</v>
      </c>
    </row>
    <row r="237" spans="2:5" ht="15.6" customHeight="1" thickBot="1" x14ac:dyDescent="0.3">
      <c r="B237" s="174">
        <f t="shared" si="1"/>
        <v>253</v>
      </c>
      <c r="C237" s="172" t="s">
        <v>490</v>
      </c>
      <c r="D237" s="173" t="s">
        <v>285</v>
      </c>
      <c r="E237" s="173" t="s">
        <v>286</v>
      </c>
    </row>
    <row r="238" spans="2:5" ht="15.6" customHeight="1" thickBot="1" x14ac:dyDescent="0.3">
      <c r="B238" s="174">
        <f t="shared" si="1"/>
        <v>254</v>
      </c>
      <c r="C238" s="172" t="s">
        <v>491</v>
      </c>
      <c r="D238" s="173" t="s">
        <v>285</v>
      </c>
      <c r="E238" s="173" t="s">
        <v>286</v>
      </c>
    </row>
    <row r="239" spans="2:5" ht="15.6" customHeight="1" thickBot="1" x14ac:dyDescent="0.3">
      <c r="B239" s="174">
        <f t="shared" si="1"/>
        <v>255</v>
      </c>
      <c r="C239" s="172" t="s">
        <v>492</v>
      </c>
      <c r="D239" s="173" t="s">
        <v>285</v>
      </c>
      <c r="E239" s="173" t="s">
        <v>286</v>
      </c>
    </row>
    <row r="240" spans="2:5" ht="15.6" customHeight="1" thickBot="1" x14ac:dyDescent="0.3">
      <c r="B240" s="174">
        <f t="shared" si="1"/>
        <v>256</v>
      </c>
      <c r="C240" s="172" t="s">
        <v>493</v>
      </c>
      <c r="D240" s="173" t="s">
        <v>285</v>
      </c>
      <c r="E240" s="173" t="s">
        <v>286</v>
      </c>
    </row>
    <row r="241" spans="2:5" ht="15.6" customHeight="1" thickBot="1" x14ac:dyDescent="0.3">
      <c r="B241" s="174">
        <f t="shared" si="1"/>
        <v>257</v>
      </c>
      <c r="C241" s="172" t="s">
        <v>494</v>
      </c>
      <c r="D241" s="173" t="s">
        <v>285</v>
      </c>
      <c r="E241" s="173" t="s">
        <v>286</v>
      </c>
    </row>
    <row r="243" spans="2:5" ht="29.45" customHeight="1" x14ac:dyDescent="0.25">
      <c r="B243" s="237" t="str">
        <f>'D1_2024-2025'!B108</f>
        <v>Начальниця управління економічного
розвитку та торгівлі</v>
      </c>
      <c r="C243" s="237"/>
      <c r="D243" s="177"/>
      <c r="E243" s="178" t="str">
        <f>'[28]D1_2024-2025'!F108</f>
        <v>Наталія ГЄНЧЕВА</v>
      </c>
    </row>
  </sheetData>
  <mergeCells count="6">
    <mergeCell ref="B243:C243"/>
    <mergeCell ref="B2:E2"/>
    <mergeCell ref="B3:E3"/>
    <mergeCell ref="B4:E4"/>
    <mergeCell ref="B5:E5"/>
    <mergeCell ref="B6:E6"/>
  </mergeCells>
  <pageMargins left="0.94488188976377963" right="0.23622047244094491" top="0.55118110236220474" bottom="0.47244094488188981" header="0.31496062992125984" footer="0.23622047244094491"/>
  <pageSetup paperSize="9" scale="93" fitToHeight="5" orientation="portrait" r:id="rId1"/>
  <headerFooter differentFirst="1">
    <oddHeader>&amp;C&amp;"Times New Roman,Обычный"&amp;12&amp;P&amp;R&amp;"Times New Roman,Обычный"&amp;12Продовження Додатка 6</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D4AB4-3BD3-43ED-ABDE-A584547E11CB}">
  <sheetPr>
    <tabColor rgb="FF92D050"/>
    <pageSetUpPr fitToPage="1"/>
  </sheetPr>
  <dimension ref="A1:K26"/>
  <sheetViews>
    <sheetView workbookViewId="0">
      <selection activeCell="B4" sqref="B4:F4"/>
    </sheetView>
  </sheetViews>
  <sheetFormatPr defaultColWidth="8.85546875" defaultRowHeight="15.75" x14ac:dyDescent="0.25"/>
  <cols>
    <col min="1" max="1" width="8.85546875" style="81"/>
    <col min="2" max="2" width="29.85546875" style="81" customWidth="1"/>
    <col min="3" max="3" width="19.42578125" style="81" customWidth="1"/>
    <col min="4" max="4" width="17.7109375" style="81" customWidth="1"/>
    <col min="5" max="5" width="12.5703125" style="81" customWidth="1"/>
    <col min="6" max="6" width="14.28515625" style="81" customWidth="1"/>
    <col min="7" max="7" width="8.85546875" style="81"/>
    <col min="8" max="8" width="8.85546875" style="187"/>
    <col min="9" max="9" width="8.85546875" style="81"/>
    <col min="10" max="11" width="11.5703125" style="81" customWidth="1"/>
    <col min="12" max="16384" width="8.85546875" style="81"/>
  </cols>
  <sheetData>
    <row r="1" spans="1:8" ht="92.45" customHeight="1" x14ac:dyDescent="0.25">
      <c r="A1" s="187"/>
      <c r="B1" s="163"/>
      <c r="C1" s="163"/>
      <c r="D1" s="162"/>
      <c r="E1" s="197" t="s">
        <v>534</v>
      </c>
      <c r="F1" s="197"/>
    </row>
    <row r="2" spans="1:8" ht="4.9000000000000004" customHeight="1" x14ac:dyDescent="0.25"/>
    <row r="3" spans="1:8" x14ac:dyDescent="0.25">
      <c r="B3" s="220" t="s">
        <v>526</v>
      </c>
      <c r="C3" s="220"/>
      <c r="D3" s="220"/>
      <c r="E3" s="220"/>
      <c r="F3" s="220"/>
    </row>
    <row r="4" spans="1:8" ht="51.6" customHeight="1" x14ac:dyDescent="0.25">
      <c r="B4" s="247" t="s">
        <v>527</v>
      </c>
      <c r="C4" s="247"/>
      <c r="D4" s="247"/>
      <c r="E4" s="247"/>
      <c r="F4" s="247"/>
    </row>
    <row r="5" spans="1:8" ht="4.9000000000000004" customHeight="1" thickBot="1" x14ac:dyDescent="0.3"/>
    <row r="6" spans="1:8" s="104" customFormat="1" ht="32.25" thickBot="1" x14ac:dyDescent="0.3">
      <c r="B6" s="161" t="s">
        <v>273</v>
      </c>
      <c r="C6" s="160" t="s">
        <v>272</v>
      </c>
      <c r="D6" s="160" t="s">
        <v>271</v>
      </c>
      <c r="E6" s="160" t="s">
        <v>270</v>
      </c>
      <c r="F6" s="159" t="s">
        <v>269</v>
      </c>
      <c r="H6" s="188"/>
    </row>
    <row r="7" spans="1:8" ht="18" customHeight="1" thickBot="1" x14ac:dyDescent="0.3">
      <c r="B7" s="238" t="s">
        <v>274</v>
      </c>
      <c r="C7" s="239"/>
      <c r="D7" s="239"/>
      <c r="E7" s="239"/>
      <c r="F7" s="240"/>
    </row>
    <row r="8" spans="1:8" ht="31.15" customHeight="1" x14ac:dyDescent="0.25">
      <c r="B8" s="245" t="s">
        <v>268</v>
      </c>
      <c r="C8" s="149" t="s">
        <v>266</v>
      </c>
      <c r="D8" s="149" t="s">
        <v>265</v>
      </c>
      <c r="E8" s="157">
        <v>672.16</v>
      </c>
      <c r="F8" s="147">
        <f>E8*1.2</f>
        <v>806.59199999999998</v>
      </c>
      <c r="H8" s="187">
        <f>E8*1.2-F8</f>
        <v>0</v>
      </c>
    </row>
    <row r="9" spans="1:8" ht="31.15" customHeight="1" thickBot="1" x14ac:dyDescent="0.3">
      <c r="B9" s="246"/>
      <c r="C9" s="146" t="s">
        <v>264</v>
      </c>
      <c r="D9" s="146" t="s">
        <v>263</v>
      </c>
      <c r="E9" s="145">
        <v>92050.08</v>
      </c>
      <c r="F9" s="164">
        <f>E9*1.2</f>
        <v>110460.09600000001</v>
      </c>
      <c r="H9" s="187">
        <f>E9*1.2-F9</f>
        <v>0</v>
      </c>
    </row>
    <row r="10" spans="1:8" ht="31.15" customHeight="1" x14ac:dyDescent="0.25">
      <c r="B10" s="245" t="s">
        <v>267</v>
      </c>
      <c r="C10" s="149" t="s">
        <v>266</v>
      </c>
      <c r="D10" s="149" t="s">
        <v>265</v>
      </c>
      <c r="E10" s="148">
        <v>626.29999999999995</v>
      </c>
      <c r="F10" s="147">
        <f>E10*1.2</f>
        <v>751.56</v>
      </c>
      <c r="H10" s="187">
        <f>E10*1.2-F10</f>
        <v>0</v>
      </c>
    </row>
    <row r="11" spans="1:8" ht="31.15" customHeight="1" thickBot="1" x14ac:dyDescent="0.3">
      <c r="B11" s="246"/>
      <c r="C11" s="146" t="s">
        <v>264</v>
      </c>
      <c r="D11" s="146" t="s">
        <v>263</v>
      </c>
      <c r="E11" s="145">
        <v>71097.759999999995</v>
      </c>
      <c r="F11" s="164">
        <f>E11*1.2</f>
        <v>85317.311999999991</v>
      </c>
      <c r="H11" s="187">
        <f>E11*1.2-F11</f>
        <v>0</v>
      </c>
    </row>
    <row r="12" spans="1:8" ht="20.45" customHeight="1" thickBot="1" x14ac:dyDescent="0.3">
      <c r="B12" s="238" t="s">
        <v>7</v>
      </c>
      <c r="C12" s="239"/>
      <c r="D12" s="239"/>
      <c r="E12" s="239"/>
      <c r="F12" s="240"/>
    </row>
    <row r="13" spans="1:8" ht="31.15" customHeight="1" thickBot="1" x14ac:dyDescent="0.3">
      <c r="B13" s="245" t="s">
        <v>268</v>
      </c>
      <c r="C13" s="149" t="s">
        <v>266</v>
      </c>
      <c r="D13" s="149" t="s">
        <v>265</v>
      </c>
      <c r="E13" s="157">
        <f>'D5_2024-2025'!E13</f>
        <v>2154.7309999999998</v>
      </c>
      <c r="F13" s="147">
        <f>E13*1.2</f>
        <v>2585.6771999999996</v>
      </c>
      <c r="H13" s="187">
        <f>E13*1.2-F13</f>
        <v>0</v>
      </c>
    </row>
    <row r="14" spans="1:8" ht="31.15" customHeight="1" thickBot="1" x14ac:dyDescent="0.3">
      <c r="B14" s="246"/>
      <c r="C14" s="146" t="s">
        <v>264</v>
      </c>
      <c r="D14" s="146" t="s">
        <v>263</v>
      </c>
      <c r="E14" s="157">
        <f>'D5_2024-2025'!E14</f>
        <v>142630.07</v>
      </c>
      <c r="F14" s="164">
        <f>E14*1.2</f>
        <v>171156.084</v>
      </c>
      <c r="H14" s="187">
        <f>E14*1.2-F14</f>
        <v>0</v>
      </c>
    </row>
    <row r="15" spans="1:8" ht="31.15" customHeight="1" thickBot="1" x14ac:dyDescent="0.3">
      <c r="B15" s="245" t="s">
        <v>267</v>
      </c>
      <c r="C15" s="149" t="s">
        <v>266</v>
      </c>
      <c r="D15" s="149" t="s">
        <v>265</v>
      </c>
      <c r="E15" s="157">
        <f>'D5_2024-2025'!E15</f>
        <v>2023.894</v>
      </c>
      <c r="F15" s="147">
        <f>E15*1.2</f>
        <v>2428.6727999999998</v>
      </c>
      <c r="H15" s="187">
        <f>E15*1.2-F15</f>
        <v>0</v>
      </c>
    </row>
    <row r="16" spans="1:8" ht="31.15" customHeight="1" thickBot="1" x14ac:dyDescent="0.3">
      <c r="B16" s="246"/>
      <c r="C16" s="146" t="s">
        <v>264</v>
      </c>
      <c r="D16" s="146" t="s">
        <v>263</v>
      </c>
      <c r="E16" s="157">
        <f>'D5_2024-2025'!E16</f>
        <v>133259.6</v>
      </c>
      <c r="F16" s="164">
        <f>E16*1.2</f>
        <v>159911.51999999999</v>
      </c>
      <c r="H16" s="187">
        <f>E16*1.2-F16</f>
        <v>0</v>
      </c>
    </row>
    <row r="17" spans="1:11" ht="21" customHeight="1" thickBot="1" x14ac:dyDescent="0.3">
      <c r="B17" s="238" t="s">
        <v>275</v>
      </c>
      <c r="C17" s="239"/>
      <c r="D17" s="239"/>
      <c r="E17" s="239"/>
      <c r="F17" s="240"/>
    </row>
    <row r="18" spans="1:11" ht="30.6" customHeight="1" thickBot="1" x14ac:dyDescent="0.3">
      <c r="A18" s="150"/>
      <c r="B18" s="241" t="s">
        <v>268</v>
      </c>
      <c r="C18" s="149" t="s">
        <v>266</v>
      </c>
      <c r="D18" s="158" t="s">
        <v>265</v>
      </c>
      <c r="E18" s="157">
        <f>'D5_2024-2025'!E18</f>
        <v>2154.7309999999998</v>
      </c>
      <c r="F18" s="147">
        <f>E18*1.2</f>
        <v>2585.6771999999996</v>
      </c>
      <c r="G18" s="150"/>
      <c r="H18" s="187">
        <v>0</v>
      </c>
      <c r="I18" s="150"/>
      <c r="J18" s="150"/>
      <c r="K18" s="150"/>
    </row>
    <row r="19" spans="1:11" ht="31.9" customHeight="1" thickBot="1" x14ac:dyDescent="0.3">
      <c r="A19" s="150"/>
      <c r="B19" s="242"/>
      <c r="C19" s="146" t="s">
        <v>264</v>
      </c>
      <c r="D19" s="156" t="s">
        <v>263</v>
      </c>
      <c r="E19" s="157">
        <f>'D5_2024-2025'!E19</f>
        <v>142630.07</v>
      </c>
      <c r="F19" s="164">
        <f>E19*1.2</f>
        <v>171156.084</v>
      </c>
      <c r="G19" s="150"/>
      <c r="H19" s="187">
        <v>0</v>
      </c>
      <c r="I19" s="150"/>
      <c r="J19" s="150"/>
      <c r="K19" s="150"/>
    </row>
    <row r="20" spans="1:11" ht="31.9" customHeight="1" thickBot="1" x14ac:dyDescent="0.3">
      <c r="A20" s="150"/>
      <c r="B20" s="243" t="s">
        <v>267</v>
      </c>
      <c r="C20" s="155" t="s">
        <v>266</v>
      </c>
      <c r="D20" s="154" t="s">
        <v>265</v>
      </c>
      <c r="E20" s="157">
        <f>'D5_2024-2025'!E20</f>
        <v>2023.894</v>
      </c>
      <c r="F20" s="147">
        <f>E20*1.2</f>
        <v>2428.6727999999998</v>
      </c>
      <c r="G20" s="150"/>
      <c r="H20" s="187">
        <v>0</v>
      </c>
      <c r="I20" s="150"/>
      <c r="J20" s="150"/>
      <c r="K20" s="150"/>
    </row>
    <row r="21" spans="1:11" ht="31.9" customHeight="1" thickBot="1" x14ac:dyDescent="0.3">
      <c r="A21" s="150"/>
      <c r="B21" s="244"/>
      <c r="C21" s="153" t="s">
        <v>264</v>
      </c>
      <c r="D21" s="152" t="s">
        <v>263</v>
      </c>
      <c r="E21" s="157">
        <f>'D5_2024-2025'!E21</f>
        <v>133259.6</v>
      </c>
      <c r="F21" s="164">
        <f>E21*1.2</f>
        <v>159911.51999999999</v>
      </c>
      <c r="G21" s="150"/>
      <c r="H21" s="187">
        <v>0</v>
      </c>
      <c r="I21" s="150"/>
      <c r="J21" s="150"/>
      <c r="K21" s="150"/>
    </row>
    <row r="22" spans="1:11" ht="21" customHeight="1" thickBot="1" x14ac:dyDescent="0.3">
      <c r="B22" s="238" t="s">
        <v>6</v>
      </c>
      <c r="C22" s="239"/>
      <c r="D22" s="239"/>
      <c r="E22" s="239"/>
      <c r="F22" s="240"/>
    </row>
    <row r="23" spans="1:11" ht="31.15" customHeight="1" thickBot="1" x14ac:dyDescent="0.3">
      <c r="B23" s="245" t="s">
        <v>267</v>
      </c>
      <c r="C23" s="149" t="s">
        <v>266</v>
      </c>
      <c r="D23" s="149" t="s">
        <v>265</v>
      </c>
      <c r="E23" s="148">
        <f>'D5_2024-2025'!E23</f>
        <v>2023.894</v>
      </c>
      <c r="F23" s="147">
        <f>E23*1.2</f>
        <v>2428.6727999999998</v>
      </c>
      <c r="H23" s="187">
        <f>E23*1.2-F23</f>
        <v>0</v>
      </c>
    </row>
    <row r="24" spans="1:11" ht="31.15" customHeight="1" thickBot="1" x14ac:dyDescent="0.3">
      <c r="B24" s="246"/>
      <c r="C24" s="146" t="s">
        <v>264</v>
      </c>
      <c r="D24" s="146" t="s">
        <v>263</v>
      </c>
      <c r="E24" s="148">
        <f>'D5_2024-2025'!E24</f>
        <v>133259.6</v>
      </c>
      <c r="F24" s="164">
        <f>E24*1.2</f>
        <v>159911.51999999999</v>
      </c>
      <c r="H24" s="187">
        <f>E24*1.2-F24</f>
        <v>0</v>
      </c>
    </row>
    <row r="25" spans="1:11" ht="26.45" customHeight="1" x14ac:dyDescent="0.25">
      <c r="B25" s="253" t="s">
        <v>528</v>
      </c>
      <c r="C25" s="253"/>
      <c r="D25" s="253"/>
      <c r="E25" s="253"/>
      <c r="F25" s="253"/>
    </row>
    <row r="26" spans="1:11" ht="40.15" customHeight="1" x14ac:dyDescent="0.25">
      <c r="B26" s="237" t="str">
        <f>'D1_2024-2025'!B108</f>
        <v>Начальниця управління економічного
розвитку та торгівлі</v>
      </c>
      <c r="C26" s="237"/>
      <c r="D26" s="139"/>
      <c r="E26" s="140" t="str">
        <f>'[28]D1_2024-2025'!F108</f>
        <v>Наталія ГЄНЧЕВА</v>
      </c>
      <c r="F26" s="139"/>
      <c r="G26" s="139"/>
      <c r="H26" s="189"/>
    </row>
  </sheetData>
  <mergeCells count="16">
    <mergeCell ref="B10:B11"/>
    <mergeCell ref="E1:F1"/>
    <mergeCell ref="B3:F3"/>
    <mergeCell ref="B4:F4"/>
    <mergeCell ref="B7:F7"/>
    <mergeCell ref="B8:B9"/>
    <mergeCell ref="B22:F22"/>
    <mergeCell ref="B23:B24"/>
    <mergeCell ref="B25:F25"/>
    <mergeCell ref="B26:C26"/>
    <mergeCell ref="B12:F12"/>
    <mergeCell ref="B13:B14"/>
    <mergeCell ref="B15:B16"/>
    <mergeCell ref="B17:F17"/>
    <mergeCell ref="B18:B19"/>
    <mergeCell ref="B20:B21"/>
  </mergeCells>
  <pageMargins left="0.70866141732283472" right="0.43" top="0.74803149606299213" bottom="0.74803149606299213" header="0.31496062992125984" footer="0.31496062992125984"/>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3644-4937-4E52-BAC0-835A92637F3E}">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vt:i4>
      </vt:variant>
      <vt:variant>
        <vt:lpstr>Іменовані діапазони</vt:lpstr>
      </vt:variant>
      <vt:variant>
        <vt:i4>12</vt:i4>
      </vt:variant>
    </vt:vector>
  </HeadingPairs>
  <TitlesOfParts>
    <vt:vector size="20" baseType="lpstr">
      <vt:lpstr>D1_2024-2025</vt:lpstr>
      <vt:lpstr>D2_2024-2025</vt:lpstr>
      <vt:lpstr>D3_2024-2025</vt:lpstr>
      <vt:lpstr>D4_2024-2025</vt:lpstr>
      <vt:lpstr>D5_2024-2025</vt:lpstr>
      <vt:lpstr>D6_2024-2025</vt:lpstr>
      <vt:lpstr>D7_2024-2025</vt:lpstr>
      <vt:lpstr>Аркуш1</vt:lpstr>
      <vt:lpstr>'D1_2024-2025'!Заголовки_для_друку</vt:lpstr>
      <vt:lpstr>'D2_2024-2025'!Заголовки_для_друку</vt:lpstr>
      <vt:lpstr>'D3_2024-2025'!Заголовки_для_друку</vt:lpstr>
      <vt:lpstr>'D4_2024-2025'!Заголовки_для_друку</vt:lpstr>
      <vt:lpstr>'D6_2024-2025'!Заголовки_для_друку</vt:lpstr>
      <vt:lpstr>'D1_2024-2025'!Область_друку</vt:lpstr>
      <vt:lpstr>'D2_2024-2025'!Область_друку</vt:lpstr>
      <vt:lpstr>'D3_2024-2025'!Область_друку</vt:lpstr>
      <vt:lpstr>'D4_2024-2025'!Область_друку</vt:lpstr>
      <vt:lpstr>'D5_2024-2025'!Область_друку</vt:lpstr>
      <vt:lpstr>'D6_2024-2025'!Область_друку</vt:lpstr>
      <vt:lpstr>'D7_2024-2025'!Область_друку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Gencheva</dc:creator>
  <cp:lastModifiedBy>Irina</cp:lastModifiedBy>
  <cp:lastPrinted>2024-10-10T13:27:13Z</cp:lastPrinted>
  <dcterms:created xsi:type="dcterms:W3CDTF">2024-10-10T12:36:26Z</dcterms:created>
  <dcterms:modified xsi:type="dcterms:W3CDTF">2024-10-18T08:43:56Z</dcterms:modified>
</cp:coreProperties>
</file>