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4\ВИКОНАННЯ\9 місяців\"/>
    </mc:Choice>
  </mc:AlternateContent>
  <bookViews>
    <workbookView xWindow="0" yWindow="0" windowWidth="28800" windowHeight="12000"/>
  </bookViews>
  <sheets>
    <sheet name="2024" sheetId="11" r:id="rId1"/>
  </sheets>
  <definedNames>
    <definedName name="_xlnm._FilterDatabase" localSheetId="0" hidden="1">'2024'!$A$5:$K$163</definedName>
    <definedName name="_xlnm.Print_Titles" localSheetId="0">'2024'!$9:$11</definedName>
    <definedName name="_xlnm.Print_Area" localSheetId="0">'2024'!$A$1:$Q$161</definedName>
  </definedNames>
  <calcPr calcId="152511"/>
</workbook>
</file>

<file path=xl/calcChain.xml><?xml version="1.0" encoding="utf-8"?>
<calcChain xmlns="http://schemas.openxmlformats.org/spreadsheetml/2006/main">
  <c r="J128" i="11" l="1"/>
  <c r="K158" i="11" l="1"/>
  <c r="J158" i="11"/>
  <c r="H158" i="11"/>
  <c r="I158" i="11"/>
  <c r="K157" i="11"/>
  <c r="J157" i="11"/>
  <c r="H157" i="11"/>
  <c r="I157" i="11"/>
  <c r="K156" i="11"/>
  <c r="J156" i="11"/>
  <c r="H156" i="11"/>
  <c r="I156" i="11"/>
  <c r="K155" i="11"/>
  <c r="J155" i="11"/>
  <c r="H155" i="11"/>
  <c r="I155" i="11"/>
  <c r="J154" i="11"/>
  <c r="K154" i="11"/>
  <c r="H154" i="11"/>
  <c r="I154" i="11"/>
  <c r="K153" i="11"/>
  <c r="J153" i="11"/>
  <c r="H153" i="11"/>
  <c r="I153" i="11"/>
  <c r="K152" i="11"/>
  <c r="J152" i="11"/>
  <c r="H152" i="11"/>
  <c r="I152" i="11"/>
  <c r="K151" i="11"/>
  <c r="J151" i="11"/>
  <c r="H151" i="11"/>
  <c r="I151" i="11"/>
  <c r="H150" i="11"/>
  <c r="I150" i="11"/>
  <c r="K149" i="11" l="1"/>
  <c r="J149" i="11"/>
  <c r="I149" i="11"/>
  <c r="H149" i="11"/>
  <c r="H148" i="11"/>
  <c r="I148" i="11"/>
  <c r="J147" i="11"/>
  <c r="K147" i="11"/>
  <c r="I147" i="11"/>
  <c r="K146" i="11"/>
  <c r="J146" i="11"/>
  <c r="I146" i="11"/>
  <c r="H146" i="11"/>
  <c r="K145" i="11"/>
  <c r="J145" i="11"/>
  <c r="I145" i="11"/>
  <c r="H145" i="11"/>
  <c r="K144" i="11"/>
  <c r="J144" i="11"/>
  <c r="H144" i="11"/>
  <c r="I144" i="11"/>
  <c r="O143" i="11"/>
  <c r="N143" i="11"/>
  <c r="M143" i="11"/>
  <c r="L143" i="11"/>
  <c r="K143" i="11"/>
  <c r="J143" i="11"/>
  <c r="H143" i="11"/>
  <c r="I143" i="11"/>
  <c r="H147" i="11" l="1"/>
  <c r="K142" i="11"/>
  <c r="J142" i="11"/>
  <c r="I142" i="11"/>
  <c r="H142" i="11"/>
  <c r="K141" i="11"/>
  <c r="J141" i="11"/>
  <c r="I141" i="11"/>
  <c r="H141" i="11"/>
  <c r="K140" i="11" l="1"/>
  <c r="J140" i="11"/>
  <c r="I140" i="11"/>
  <c r="H140" i="11"/>
  <c r="N139" i="11"/>
  <c r="O139" i="11"/>
  <c r="I139" i="11"/>
  <c r="J139" i="11"/>
  <c r="K139" i="11"/>
  <c r="H139" i="11"/>
  <c r="H138" i="11"/>
  <c r="I138" i="11"/>
  <c r="K138" i="11"/>
  <c r="J138" i="11"/>
  <c r="L137" i="11" l="1"/>
  <c r="I137" i="11"/>
  <c r="J137" i="11"/>
  <c r="K137" i="11"/>
  <c r="H137" i="11"/>
  <c r="O136" i="11" l="1"/>
  <c r="N136" i="11"/>
  <c r="M136" i="11"/>
  <c r="L136" i="11"/>
  <c r="K136" i="11"/>
  <c r="J136" i="11"/>
  <c r="I136" i="11"/>
  <c r="H136" i="11"/>
  <c r="M135" i="11"/>
  <c r="N135" i="11"/>
  <c r="O135" i="11"/>
  <c r="L135" i="11"/>
  <c r="J135" i="11"/>
  <c r="K135" i="11"/>
  <c r="I135" i="11"/>
  <c r="H135" i="11"/>
  <c r="Q103" i="11" l="1"/>
  <c r="H102" i="11"/>
  <c r="Q102" i="11" s="1"/>
  <c r="H103" i="11"/>
  <c r="M32" i="11" l="1"/>
  <c r="L125" i="11" l="1"/>
  <c r="M114" i="11" l="1"/>
  <c r="M17" i="11" l="1"/>
  <c r="I159" i="11" l="1"/>
  <c r="M158" i="11"/>
  <c r="N158" i="11"/>
  <c r="O158" i="11"/>
  <c r="L87" i="11" l="1"/>
  <c r="L158" i="11" s="1"/>
  <c r="H87" i="11"/>
  <c r="Q87" i="11" l="1"/>
  <c r="Q158" i="11"/>
  <c r="H71" i="11"/>
  <c r="L38" i="11" l="1"/>
  <c r="H38" i="11"/>
  <c r="Q38" i="11" l="1"/>
  <c r="L109" i="11"/>
  <c r="M150" i="11" l="1"/>
  <c r="O157" i="11"/>
  <c r="N157" i="11"/>
  <c r="M157" i="11"/>
  <c r="O156" i="11"/>
  <c r="N156" i="11"/>
  <c r="M156" i="11"/>
  <c r="O155" i="11"/>
  <c r="N155" i="11"/>
  <c r="M155" i="11"/>
  <c r="O154" i="11"/>
  <c r="N154" i="11"/>
  <c r="M154" i="11"/>
  <c r="O153" i="11"/>
  <c r="N153" i="11"/>
  <c r="M153" i="11"/>
  <c r="O152" i="11"/>
  <c r="N152" i="11"/>
  <c r="M152" i="11"/>
  <c r="O151" i="11"/>
  <c r="N151" i="11"/>
  <c r="M151" i="11"/>
  <c r="O150" i="11"/>
  <c r="N150" i="11"/>
  <c r="O149" i="11"/>
  <c r="N149" i="11"/>
  <c r="M149" i="11"/>
  <c r="O148" i="11"/>
  <c r="N148" i="11"/>
  <c r="M148" i="11"/>
  <c r="N147" i="11"/>
  <c r="M147" i="11"/>
  <c r="L147" i="11" s="1"/>
  <c r="O146" i="11"/>
  <c r="N146" i="11"/>
  <c r="M146" i="11"/>
  <c r="O145" i="11"/>
  <c r="N145" i="11"/>
  <c r="M145" i="11"/>
  <c r="O144" i="11"/>
  <c r="N144" i="11"/>
  <c r="M144" i="11"/>
  <c r="O142" i="11"/>
  <c r="N142" i="11"/>
  <c r="M142" i="11"/>
  <c r="O141" i="11"/>
  <c r="N141" i="11"/>
  <c r="M141" i="11"/>
  <c r="O140" i="11"/>
  <c r="N140" i="11"/>
  <c r="M140" i="11"/>
  <c r="M139" i="11"/>
  <c r="O138" i="11"/>
  <c r="N138" i="11"/>
  <c r="M138" i="11"/>
  <c r="O137" i="11"/>
  <c r="N137" i="11"/>
  <c r="M137" i="11"/>
  <c r="N134" i="11"/>
  <c r="O133" i="11"/>
  <c r="N133" i="11"/>
  <c r="O132" i="11"/>
  <c r="N132" i="11"/>
  <c r="M132" i="11"/>
  <c r="O131" i="11"/>
  <c r="N131" i="11"/>
  <c r="M131" i="11"/>
  <c r="O130" i="11"/>
  <c r="N130" i="11"/>
  <c r="M130" i="11"/>
  <c r="M129" i="11"/>
  <c r="N159" i="11" l="1"/>
  <c r="L150" i="11"/>
  <c r="N117" i="11" l="1"/>
  <c r="O117" i="11"/>
  <c r="M117" i="11"/>
  <c r="J117" i="11"/>
  <c r="K117" i="11"/>
  <c r="I117" i="11"/>
  <c r="N13" i="11" l="1"/>
  <c r="M133" i="11" l="1"/>
  <c r="L66" i="11" l="1"/>
  <c r="L67" i="11"/>
  <c r="M134" i="11" l="1"/>
  <c r="M159" i="11" s="1"/>
  <c r="M13" i="11"/>
  <c r="K150" i="11" l="1"/>
  <c r="J150" i="11"/>
  <c r="J148" i="11"/>
  <c r="K148" i="11"/>
  <c r="I130" i="11" l="1"/>
  <c r="K130" i="11"/>
  <c r="J130" i="11"/>
  <c r="J159" i="11" s="1"/>
  <c r="L127" i="11" l="1"/>
  <c r="H127" i="11"/>
  <c r="L121" i="11"/>
  <c r="L122" i="11"/>
  <c r="H121" i="11"/>
  <c r="H122" i="11"/>
  <c r="P122" i="11" l="1"/>
  <c r="Q122" i="11"/>
  <c r="P121" i="11"/>
  <c r="Q121" i="11"/>
  <c r="P127" i="11"/>
  <c r="Q127" i="11"/>
  <c r="L107" i="11"/>
  <c r="H107" i="11"/>
  <c r="L104" i="11"/>
  <c r="H104" i="11"/>
  <c r="O78" i="11"/>
  <c r="M78" i="11"/>
  <c r="N78" i="11"/>
  <c r="J78" i="11"/>
  <c r="I78" i="11"/>
  <c r="L94" i="11"/>
  <c r="H94" i="11"/>
  <c r="L83" i="11"/>
  <c r="L82" i="11"/>
  <c r="H82" i="11"/>
  <c r="H83" i="11"/>
  <c r="L59" i="11"/>
  <c r="P82" i="11" l="1"/>
  <c r="Q82" i="11"/>
  <c r="L157" i="11"/>
  <c r="Q104" i="11"/>
  <c r="P104" i="11"/>
  <c r="P107" i="11"/>
  <c r="Q107" i="11"/>
  <c r="P83" i="11"/>
  <c r="Q83" i="11"/>
  <c r="P94" i="11"/>
  <c r="Q94" i="11"/>
  <c r="L37" i="11"/>
  <c r="L39" i="11"/>
  <c r="H37" i="11"/>
  <c r="L35" i="11"/>
  <c r="H35" i="11"/>
  <c r="P35" i="11" l="1"/>
  <c r="Q35" i="11"/>
  <c r="P157" i="11"/>
  <c r="Q157" i="11"/>
  <c r="Q37" i="11"/>
  <c r="P37" i="11"/>
  <c r="L31" i="11"/>
  <c r="H31" i="11"/>
  <c r="L21" i="11"/>
  <c r="H21" i="11"/>
  <c r="L19" i="11"/>
  <c r="H19" i="11"/>
  <c r="K13" i="11"/>
  <c r="J13" i="11"/>
  <c r="L26" i="11"/>
  <c r="H26" i="11"/>
  <c r="L24" i="11"/>
  <c r="H24" i="11"/>
  <c r="P24" i="11" l="1"/>
  <c r="Q24" i="11"/>
  <c r="Q26" i="11"/>
  <c r="P26" i="11"/>
  <c r="P31" i="11"/>
  <c r="Q31" i="11"/>
  <c r="P21" i="11"/>
  <c r="Q21" i="11"/>
  <c r="P19" i="11"/>
  <c r="Q19" i="11"/>
  <c r="K134" i="11"/>
  <c r="J134" i="11"/>
  <c r="K133" i="11"/>
  <c r="K159" i="11" s="1"/>
  <c r="J133" i="11"/>
  <c r="K132" i="11"/>
  <c r="J132" i="11"/>
  <c r="K131" i="11"/>
  <c r="J131" i="11"/>
  <c r="I131" i="11"/>
  <c r="I129" i="11"/>
  <c r="L126" i="11"/>
  <c r="H126" i="11"/>
  <c r="H125" i="11"/>
  <c r="L124" i="11"/>
  <c r="H124" i="11"/>
  <c r="L123" i="11"/>
  <c r="K116" i="11"/>
  <c r="J116" i="11"/>
  <c r="I116" i="11"/>
  <c r="L120" i="11"/>
  <c r="H120" i="11"/>
  <c r="L119" i="11"/>
  <c r="H119" i="11"/>
  <c r="L118" i="11"/>
  <c r="H118" i="11"/>
  <c r="N116" i="11"/>
  <c r="M116" i="11"/>
  <c r="L115" i="11"/>
  <c r="H115" i="11"/>
  <c r="L114" i="11"/>
  <c r="H114" i="11"/>
  <c r="L113" i="11"/>
  <c r="J113" i="11"/>
  <c r="H113" i="11" s="1"/>
  <c r="O112" i="11"/>
  <c r="O111" i="11" s="1"/>
  <c r="N112" i="11"/>
  <c r="N111" i="11" s="1"/>
  <c r="M112" i="11"/>
  <c r="M111" i="11" s="1"/>
  <c r="K112" i="11"/>
  <c r="K111" i="11" s="1"/>
  <c r="I112" i="11"/>
  <c r="I111" i="11" s="1"/>
  <c r="L110" i="11"/>
  <c r="H110" i="11"/>
  <c r="H109" i="11"/>
  <c r="L108" i="11"/>
  <c r="H108" i="11"/>
  <c r="L106" i="11"/>
  <c r="H106" i="11"/>
  <c r="L105" i="11"/>
  <c r="H105" i="11"/>
  <c r="L101" i="11"/>
  <c r="H101" i="11"/>
  <c r="L100" i="11"/>
  <c r="H100" i="11"/>
  <c r="L99" i="11"/>
  <c r="H99" i="11"/>
  <c r="L98" i="11"/>
  <c r="H98" i="11"/>
  <c r="L97" i="11"/>
  <c r="H97" i="11"/>
  <c r="N96" i="11"/>
  <c r="N95" i="11" s="1"/>
  <c r="M96" i="11"/>
  <c r="M95" i="11" s="1"/>
  <c r="K96" i="11"/>
  <c r="K95" i="11" s="1"/>
  <c r="J96" i="11"/>
  <c r="J95" i="11" s="1"/>
  <c r="I96" i="11"/>
  <c r="I95" i="11" s="1"/>
  <c r="L93" i="11"/>
  <c r="H93" i="11"/>
  <c r="L92" i="11"/>
  <c r="H92" i="11"/>
  <c r="L91" i="11"/>
  <c r="L90" i="11"/>
  <c r="H90" i="11"/>
  <c r="L89" i="11"/>
  <c r="H89" i="11"/>
  <c r="L88" i="11"/>
  <c r="H88" i="11"/>
  <c r="L86" i="11"/>
  <c r="H86" i="11"/>
  <c r="L85" i="11"/>
  <c r="H85" i="11"/>
  <c r="L84" i="11"/>
  <c r="H84" i="11"/>
  <c r="L81" i="11"/>
  <c r="L80" i="11"/>
  <c r="H80" i="11"/>
  <c r="L79" i="11"/>
  <c r="H79" i="11"/>
  <c r="N77" i="11"/>
  <c r="M77" i="11"/>
  <c r="L76" i="11"/>
  <c r="H76" i="11"/>
  <c r="L75" i="11"/>
  <c r="H75" i="11"/>
  <c r="L74" i="11"/>
  <c r="H74" i="11"/>
  <c r="L73" i="11"/>
  <c r="H73" i="11"/>
  <c r="L72" i="11"/>
  <c r="H72" i="11"/>
  <c r="L71" i="11"/>
  <c r="M70" i="11"/>
  <c r="M69" i="11" s="1"/>
  <c r="I70" i="11"/>
  <c r="I69" i="11" s="1"/>
  <c r="L68" i="11"/>
  <c r="H68" i="11"/>
  <c r="H67" i="11"/>
  <c r="H66" i="11"/>
  <c r="L65" i="11"/>
  <c r="H65" i="11"/>
  <c r="L64" i="11"/>
  <c r="H64" i="11"/>
  <c r="L63" i="11"/>
  <c r="H63" i="11"/>
  <c r="L62" i="11"/>
  <c r="H62" i="11"/>
  <c r="O61" i="11"/>
  <c r="O60" i="11" s="1"/>
  <c r="N61" i="11"/>
  <c r="N60" i="11" s="1"/>
  <c r="M61" i="11"/>
  <c r="M60" i="11" s="1"/>
  <c r="K61" i="11"/>
  <c r="K60" i="11" s="1"/>
  <c r="J61" i="11"/>
  <c r="J60" i="11" s="1"/>
  <c r="I61" i="11"/>
  <c r="I60" i="11" s="1"/>
  <c r="H59" i="11"/>
  <c r="O58" i="11"/>
  <c r="O57" i="11" s="1"/>
  <c r="N58" i="11"/>
  <c r="N57" i="11" s="1"/>
  <c r="M58" i="11"/>
  <c r="M57" i="11" s="1"/>
  <c r="K58" i="11"/>
  <c r="K57" i="11" s="1"/>
  <c r="J58" i="11"/>
  <c r="J57" i="11" s="1"/>
  <c r="I58" i="11"/>
  <c r="I57" i="11" s="1"/>
  <c r="L56" i="11"/>
  <c r="I132" i="11"/>
  <c r="L55" i="11"/>
  <c r="L54" i="11"/>
  <c r="H54" i="11"/>
  <c r="L53" i="11"/>
  <c r="H53" i="11"/>
  <c r="L52" i="11"/>
  <c r="H52" i="11"/>
  <c r="L51" i="11"/>
  <c r="H51" i="11"/>
  <c r="L50" i="11"/>
  <c r="H50" i="11"/>
  <c r="L49" i="11"/>
  <c r="H49" i="11"/>
  <c r="L48" i="11"/>
  <c r="H48" i="11"/>
  <c r="L47" i="11"/>
  <c r="H47" i="11"/>
  <c r="L46" i="11"/>
  <c r="H46" i="11"/>
  <c r="L45" i="11"/>
  <c r="H45" i="11"/>
  <c r="O44" i="11"/>
  <c r="O43" i="11" s="1"/>
  <c r="N44" i="11"/>
  <c r="N43" i="11" s="1"/>
  <c r="M44" i="11"/>
  <c r="M43" i="11" s="1"/>
  <c r="K44" i="11"/>
  <c r="K43" i="11" s="1"/>
  <c r="J44" i="11"/>
  <c r="J43" i="11"/>
  <c r="L42" i="11"/>
  <c r="H42" i="11"/>
  <c r="L41" i="11"/>
  <c r="H41" i="11"/>
  <c r="L40" i="11"/>
  <c r="H40" i="11"/>
  <c r="H129" i="11" s="1"/>
  <c r="H39" i="11"/>
  <c r="L36" i="11"/>
  <c r="K36" i="11"/>
  <c r="J36" i="11"/>
  <c r="L34" i="11"/>
  <c r="H34" i="11"/>
  <c r="L33" i="11"/>
  <c r="H33" i="11"/>
  <c r="L32" i="11"/>
  <c r="L30" i="11"/>
  <c r="H30" i="11"/>
  <c r="L29" i="11"/>
  <c r="H29" i="11"/>
  <c r="O28" i="11"/>
  <c r="O27" i="11" s="1"/>
  <c r="N28" i="11"/>
  <c r="N27" i="11" s="1"/>
  <c r="M28" i="11"/>
  <c r="M27" i="11" s="1"/>
  <c r="K28" i="11"/>
  <c r="K27" i="11" s="1"/>
  <c r="L25" i="11"/>
  <c r="H25" i="11"/>
  <c r="L23" i="11"/>
  <c r="H23" i="11"/>
  <c r="L22" i="11"/>
  <c r="L20" i="11"/>
  <c r="H20" i="11"/>
  <c r="L18" i="11"/>
  <c r="I18" i="11"/>
  <c r="H17" i="11"/>
  <c r="L16" i="11"/>
  <c r="H16" i="11"/>
  <c r="L15" i="11"/>
  <c r="H15" i="11"/>
  <c r="L14" i="11"/>
  <c r="I134" i="11"/>
  <c r="H14" i="11"/>
  <c r="N12" i="11"/>
  <c r="K12" i="11"/>
  <c r="J12" i="11"/>
  <c r="P53" i="11" l="1"/>
  <c r="Q53" i="11"/>
  <c r="H131" i="11"/>
  <c r="L156" i="11"/>
  <c r="P156" i="11" s="1"/>
  <c r="Q41" i="11"/>
  <c r="P41" i="11"/>
  <c r="P33" i="11"/>
  <c r="Q33" i="11"/>
  <c r="L139" i="11"/>
  <c r="P72" i="11"/>
  <c r="Q72" i="11"/>
  <c r="Q89" i="11"/>
  <c r="P89" i="11"/>
  <c r="P125" i="11"/>
  <c r="Q125" i="11"/>
  <c r="L154" i="11"/>
  <c r="P46" i="11"/>
  <c r="Q46" i="11"/>
  <c r="L132" i="11"/>
  <c r="P110" i="11"/>
  <c r="Q110" i="11"/>
  <c r="Q88" i="11"/>
  <c r="P88" i="11"/>
  <c r="Q118" i="11"/>
  <c r="P118" i="11"/>
  <c r="L152" i="11"/>
  <c r="L117" i="11"/>
  <c r="L146" i="11"/>
  <c r="P80" i="11"/>
  <c r="Q80" i="11"/>
  <c r="P147" i="11"/>
  <c r="Q147" i="11"/>
  <c r="P52" i="11"/>
  <c r="Q52" i="11"/>
  <c r="P124" i="11"/>
  <c r="Q124" i="11"/>
  <c r="L148" i="11"/>
  <c r="P48" i="11"/>
  <c r="Q48" i="11"/>
  <c r="L142" i="11"/>
  <c r="Q66" i="11"/>
  <c r="P66" i="11"/>
  <c r="L130" i="11"/>
  <c r="Q90" i="11"/>
  <c r="P90" i="11"/>
  <c r="Q105" i="11"/>
  <c r="P105" i="11"/>
  <c r="L138" i="11"/>
  <c r="P119" i="11"/>
  <c r="Q119" i="11"/>
  <c r="L153" i="11"/>
  <c r="P126" i="11"/>
  <c r="Q126" i="11"/>
  <c r="L155" i="11"/>
  <c r="P63" i="11"/>
  <c r="Q63" i="11"/>
  <c r="P47" i="11"/>
  <c r="Q47" i="11"/>
  <c r="Q65" i="11"/>
  <c r="P65" i="11"/>
  <c r="L133" i="11"/>
  <c r="Q67" i="11"/>
  <c r="P67" i="11"/>
  <c r="Q74" i="11"/>
  <c r="P74" i="11"/>
  <c r="Q79" i="11"/>
  <c r="P79" i="11"/>
  <c r="L151" i="11"/>
  <c r="P84" i="11"/>
  <c r="Q84" i="11"/>
  <c r="L131" i="11"/>
  <c r="L149" i="11"/>
  <c r="P97" i="11"/>
  <c r="Q97" i="11"/>
  <c r="Q106" i="11"/>
  <c r="P106" i="11"/>
  <c r="Q113" i="11"/>
  <c r="P113" i="11"/>
  <c r="P120" i="11"/>
  <c r="Q120" i="11"/>
  <c r="Q15" i="11"/>
  <c r="P15" i="11"/>
  <c r="Q16" i="11"/>
  <c r="P16" i="11"/>
  <c r="P64" i="11"/>
  <c r="Q64" i="11"/>
  <c r="L140" i="11"/>
  <c r="Q101" i="11"/>
  <c r="P101" i="11"/>
  <c r="P50" i="11"/>
  <c r="Q50" i="11"/>
  <c r="P68" i="11"/>
  <c r="Q68" i="11"/>
  <c r="Q75" i="11"/>
  <c r="P75" i="11"/>
  <c r="Q100" i="11"/>
  <c r="P100" i="11"/>
  <c r="H58" i="11"/>
  <c r="H57" i="11" s="1"/>
  <c r="P59" i="11"/>
  <c r="Q59" i="11"/>
  <c r="P29" i="11"/>
  <c r="Q29" i="11"/>
  <c r="P85" i="11"/>
  <c r="Q85" i="11"/>
  <c r="P92" i="11"/>
  <c r="Q92" i="11"/>
  <c r="P98" i="11"/>
  <c r="Q98" i="11"/>
  <c r="P108" i="11"/>
  <c r="Q108" i="11"/>
  <c r="Q114" i="11"/>
  <c r="P114" i="11"/>
  <c r="P25" i="11"/>
  <c r="Q25" i="11"/>
  <c r="P34" i="11"/>
  <c r="Q34" i="11"/>
  <c r="L144" i="11"/>
  <c r="Q54" i="11"/>
  <c r="P54" i="11"/>
  <c r="P20" i="11"/>
  <c r="Q20" i="11"/>
  <c r="Q14" i="11"/>
  <c r="P14" i="11"/>
  <c r="P45" i="11"/>
  <c r="Q45" i="11"/>
  <c r="Q76" i="11"/>
  <c r="P76" i="11"/>
  <c r="P109" i="11"/>
  <c r="Q109" i="11"/>
  <c r="P23" i="11"/>
  <c r="Q23" i="11"/>
  <c r="L145" i="11"/>
  <c r="P71" i="11"/>
  <c r="Q71" i="11"/>
  <c r="Q42" i="11"/>
  <c r="P42" i="11"/>
  <c r="P73" i="11"/>
  <c r="Q73" i="11"/>
  <c r="I133" i="11"/>
  <c r="I13" i="11"/>
  <c r="I12" i="11" s="1"/>
  <c r="P49" i="11"/>
  <c r="Q49" i="11"/>
  <c r="Q39" i="11"/>
  <c r="P39" i="11"/>
  <c r="O134" i="11"/>
  <c r="O159" i="11" s="1"/>
  <c r="O13" i="11"/>
  <c r="O12" i="11" s="1"/>
  <c r="Q30" i="11"/>
  <c r="P30" i="11"/>
  <c r="P40" i="11"/>
  <c r="Q40" i="11"/>
  <c r="L129" i="11"/>
  <c r="Q51" i="11"/>
  <c r="P51" i="11"/>
  <c r="P62" i="11"/>
  <c r="Q62" i="11"/>
  <c r="L141" i="11"/>
  <c r="I28" i="11"/>
  <c r="I27" i="11" s="1"/>
  <c r="P86" i="11"/>
  <c r="Q86" i="11"/>
  <c r="P93" i="11"/>
  <c r="Q93" i="11"/>
  <c r="Q99" i="11"/>
  <c r="P99" i="11"/>
  <c r="P115" i="11"/>
  <c r="Q115" i="11"/>
  <c r="L78" i="11"/>
  <c r="H32" i="11"/>
  <c r="P32" i="11" s="1"/>
  <c r="O77" i="11"/>
  <c r="H22" i="11"/>
  <c r="I44" i="11"/>
  <c r="I43" i="11" s="1"/>
  <c r="H91" i="11"/>
  <c r="M12" i="11"/>
  <c r="M128" i="11" s="1"/>
  <c r="H55" i="11"/>
  <c r="Q55" i="11" s="1"/>
  <c r="H56" i="11"/>
  <c r="H132" i="11" s="1"/>
  <c r="L96" i="11"/>
  <c r="I77" i="11"/>
  <c r="L116" i="11"/>
  <c r="J77" i="11"/>
  <c r="L112" i="11"/>
  <c r="K78" i="11"/>
  <c r="K77" i="11" s="1"/>
  <c r="K128" i="11" s="1"/>
  <c r="H134" i="11"/>
  <c r="H61" i="11"/>
  <c r="H60" i="11" s="1"/>
  <c r="H70" i="11"/>
  <c r="H69" i="11" s="1"/>
  <c r="H81" i="11"/>
  <c r="H130" i="11" s="1"/>
  <c r="H96" i="11"/>
  <c r="H95" i="11" s="1"/>
  <c r="H18" i="11"/>
  <c r="P18" i="11" s="1"/>
  <c r="J28" i="11"/>
  <c r="J27" i="11" s="1"/>
  <c r="H36" i="11"/>
  <c r="P36" i="11" s="1"/>
  <c r="H123" i="11"/>
  <c r="P123" i="11" s="1"/>
  <c r="N128" i="11"/>
  <c r="H112" i="11"/>
  <c r="H111" i="11" s="1"/>
  <c r="L17" i="11"/>
  <c r="L13" i="11" s="1"/>
  <c r="O96" i="11"/>
  <c r="O95" i="11" s="1"/>
  <c r="J112" i="11"/>
  <c r="J111" i="11" s="1"/>
  <c r="L58" i="11"/>
  <c r="L61" i="11"/>
  <c r="L28" i="11"/>
  <c r="L70" i="11"/>
  <c r="L44" i="11"/>
  <c r="L134" i="11" l="1"/>
  <c r="Q156" i="11"/>
  <c r="L159" i="11"/>
  <c r="Q32" i="11"/>
  <c r="Q81" i="11"/>
  <c r="P81" i="11"/>
  <c r="Q91" i="11"/>
  <c r="L111" i="11"/>
  <c r="P112" i="11"/>
  <c r="Q112" i="11"/>
  <c r="Q61" i="11"/>
  <c r="P61" i="11"/>
  <c r="H13" i="11"/>
  <c r="Q13" i="11" s="1"/>
  <c r="Q56" i="11"/>
  <c r="Q153" i="11"/>
  <c r="P153" i="11"/>
  <c r="P70" i="11"/>
  <c r="Q70" i="11"/>
  <c r="H117" i="11"/>
  <c r="H116" i="11" s="1"/>
  <c r="P56" i="11"/>
  <c r="Q18" i="11"/>
  <c r="P55" i="11"/>
  <c r="Q139" i="11"/>
  <c r="P139" i="11"/>
  <c r="Q130" i="11"/>
  <c r="P130" i="11"/>
  <c r="P143" i="11"/>
  <c r="Q143" i="11"/>
  <c r="Q36" i="11"/>
  <c r="P132" i="11"/>
  <c r="Q132" i="11"/>
  <c r="P131" i="11"/>
  <c r="Q131" i="11"/>
  <c r="P136" i="11"/>
  <c r="Q136" i="11"/>
  <c r="Q140" i="11"/>
  <c r="P140" i="11"/>
  <c r="Q138" i="11"/>
  <c r="P138" i="11"/>
  <c r="P142" i="11"/>
  <c r="Q142" i="11"/>
  <c r="P146" i="11"/>
  <c r="Q146" i="11"/>
  <c r="P145" i="11"/>
  <c r="Q145" i="11"/>
  <c r="Q17" i="11"/>
  <c r="P17" i="11"/>
  <c r="Q141" i="11"/>
  <c r="P141" i="11"/>
  <c r="P144" i="11"/>
  <c r="Q144" i="11"/>
  <c r="Q151" i="11"/>
  <c r="P151" i="11"/>
  <c r="P129" i="11"/>
  <c r="Q129" i="11"/>
  <c r="L95" i="11"/>
  <c r="P96" i="11"/>
  <c r="Q96" i="11"/>
  <c r="Q123" i="11"/>
  <c r="P137" i="11"/>
  <c r="Q137" i="11"/>
  <c r="Q152" i="11"/>
  <c r="P152" i="11"/>
  <c r="P154" i="11"/>
  <c r="Q154" i="11"/>
  <c r="P58" i="11"/>
  <c r="Q58" i="11"/>
  <c r="Q149" i="11"/>
  <c r="P149" i="11"/>
  <c r="P148" i="11"/>
  <c r="Q148" i="11"/>
  <c r="P134" i="11"/>
  <c r="Q134" i="11"/>
  <c r="P155" i="11"/>
  <c r="Q155" i="11"/>
  <c r="Q22" i="11"/>
  <c r="P22" i="11"/>
  <c r="P91" i="11"/>
  <c r="H78" i="11"/>
  <c r="H77" i="11" s="1"/>
  <c r="H44" i="11"/>
  <c r="H43" i="11" s="1"/>
  <c r="I128" i="11"/>
  <c r="H159" i="11"/>
  <c r="P135" i="11"/>
  <c r="H28" i="11"/>
  <c r="H27" i="11" s="1"/>
  <c r="O116" i="11"/>
  <c r="O128" i="11" s="1"/>
  <c r="H133" i="11"/>
  <c r="P133" i="11" s="1"/>
  <c r="L12" i="11"/>
  <c r="L60" i="11"/>
  <c r="L57" i="11"/>
  <c r="L77" i="11"/>
  <c r="L27" i="11"/>
  <c r="L69" i="11"/>
  <c r="L43" i="11"/>
  <c r="Q133" i="11" l="1"/>
  <c r="P117" i="11"/>
  <c r="Q116" i="11"/>
  <c r="P116" i="11"/>
  <c r="Q117" i="11"/>
  <c r="P44" i="11"/>
  <c r="Q44" i="11"/>
  <c r="P28" i="11"/>
  <c r="H12" i="11"/>
  <c r="P12" i="11" s="1"/>
  <c r="Q43" i="11"/>
  <c r="P43" i="11"/>
  <c r="Q135" i="11"/>
  <c r="P69" i="11"/>
  <c r="Q69" i="11"/>
  <c r="Q77" i="11"/>
  <c r="P77" i="11"/>
  <c r="P57" i="11"/>
  <c r="Q57" i="11"/>
  <c r="P78" i="11"/>
  <c r="Q150" i="11"/>
  <c r="P150" i="11"/>
  <c r="P60" i="11"/>
  <c r="Q60" i="11"/>
  <c r="Q78" i="11"/>
  <c r="Q28" i="11"/>
  <c r="Q27" i="11"/>
  <c r="P27" i="11"/>
  <c r="P95" i="11"/>
  <c r="Q95" i="11"/>
  <c r="P111" i="11"/>
  <c r="Q111" i="11"/>
  <c r="P13" i="11"/>
  <c r="H128" i="11"/>
  <c r="L128" i="11"/>
  <c r="Q12" i="11"/>
  <c r="P159" i="11" l="1"/>
  <c r="Q159" i="11"/>
  <c r="Q128" i="11"/>
  <c r="P128" i="11"/>
</calcChain>
</file>

<file path=xl/sharedStrings.xml><?xml version="1.0" encoding="utf-8"?>
<sst xmlns="http://schemas.openxmlformats.org/spreadsheetml/2006/main" count="675" uniqueCount="326">
  <si>
    <t>до рішення Чорноморської міської ради</t>
  </si>
  <si>
    <t>від                 2024 №             - VIIІ</t>
  </si>
  <si>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</si>
  <si>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</si>
  <si>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</si>
  <si>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</si>
  <si>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</si>
  <si>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</si>
  <si>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</si>
  <si>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 xml:space="preserve">%  виконання </t>
  </si>
  <si>
    <t>Код регіональної програми</t>
  </si>
  <si>
    <t>Загальний фонд</t>
  </si>
  <si>
    <t>Спеціальний фонд</t>
  </si>
  <si>
    <t>відхилення, грн</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</si>
  <si>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</si>
  <si>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</si>
  <si>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</si>
  <si>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</si>
  <si>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</si>
  <si>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</si>
  <si>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</si>
  <si>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</si>
  <si>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</si>
  <si>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</si>
  <si>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t>
  </si>
  <si>
    <t>0212100</t>
  </si>
  <si>
    <t>2100</t>
  </si>
  <si>
    <t>0722</t>
  </si>
  <si>
    <t>Стоматологічна допомога населенню</t>
  </si>
  <si>
    <t>0212111</t>
  </si>
  <si>
    <t>0726</t>
  </si>
  <si>
    <t>Первинна медична допомога населенню, що надається центрами первинної медичної (медико-санітарної) допомоги</t>
  </si>
  <si>
    <t>0212152</t>
  </si>
  <si>
    <t>2152</t>
  </si>
  <si>
    <t>0763</t>
  </si>
  <si>
    <t>Інші програми та заходи у сфері охорони здоров’я</t>
  </si>
  <si>
    <t>0213242</t>
  </si>
  <si>
    <t>3242</t>
  </si>
  <si>
    <t>1090</t>
  </si>
  <si>
    <t>Інші заходи у сфері соціального захисту і соціального забезпечення</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</si>
  <si>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</si>
  <si>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</si>
  <si>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0217640</t>
  </si>
  <si>
    <t>7640</t>
  </si>
  <si>
    <t>0470</t>
  </si>
  <si>
    <t>Заходи з енергозбереження</t>
  </si>
  <si>
    <t>0218220</t>
  </si>
  <si>
    <t>0380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</si>
  <si>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</si>
  <si>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</si>
  <si>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</si>
  <si>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0218230</t>
  </si>
  <si>
    <t>8230</t>
  </si>
  <si>
    <t>Інші заходи громадського порядку та безпеки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</si>
  <si>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</si>
  <si>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</si>
  <si>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0218240</t>
  </si>
  <si>
    <t>8240</t>
  </si>
  <si>
    <t>Заходи та роботи з територіальної оборони</t>
  </si>
  <si>
    <t>22.12.2023р. 
№ 516-VIII</t>
  </si>
  <si>
    <t>0600000</t>
  </si>
  <si>
    <t>Управління освіти Чорноморської міської ради  Одеського району Одеської області</t>
  </si>
  <si>
    <t>0610000</t>
  </si>
  <si>
    <t>0611010</t>
  </si>
  <si>
    <t>1010</t>
  </si>
  <si>
    <t>0910</t>
  </si>
  <si>
    <t>Надання дошкільної освіти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</si>
  <si>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</si>
  <si>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(зі змінами)</t>
  </si>
  <si>
    <t>Міська цільова програма розвитку освіти міста Чорноморська на 2021-2025 роки</t>
  </si>
  <si>
    <t xml:space="preserve"> 30.03.2021р.
№ 25-VIII 
(зі змінами)</t>
  </si>
  <si>
    <t>0611021</t>
  </si>
  <si>
    <t>1021</t>
  </si>
  <si>
    <t>0921</t>
  </si>
  <si>
    <t>Надання загальної середньої освіти закладами загальної середньої освіти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</si>
  <si>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</si>
  <si>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</si>
  <si>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</si>
  <si>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12.07.2022р.
№222 
(зі змінами)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</si>
  <si>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</si>
  <si>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</si>
  <si>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</si>
  <si>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</si>
  <si>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</si>
  <si>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</si>
  <si>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</si>
  <si>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</si>
  <si>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Міська комплексна програма відпочинку та оздоровлення дітей на 2022-2025 роки</t>
  </si>
  <si>
    <t>04.02.2022р. 
№ 175-VIII 
(зі змінами)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</si>
  <si>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</si>
  <si>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</si>
  <si>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</si>
  <si>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09.01.2006р. 
№ 511-IV 
(зі змінами)</t>
  </si>
  <si>
    <t>0618110</t>
  </si>
  <si>
    <t>0320</t>
  </si>
  <si>
    <t>Заходи із запобігання та ліквідації надзвичайних ситуацій та наслідків стихійного лиха</t>
  </si>
  <si>
    <t>Міська цільова соціальна програма розвитку цивільного захисту Чорноморської міської територіальної громади на 2021-2025 роки</t>
  </si>
  <si>
    <t>30.03.2021р. 
№ 27-VIII 
(зі змінами)</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</si>
  <si>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</si>
  <si>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</si>
  <si>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</si>
  <si>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</si>
  <si>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</si>
  <si>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</si>
  <si>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</si>
  <si>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</si>
  <si>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</si>
  <si>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</si>
  <si>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</si>
  <si>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</si>
  <si>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</si>
  <si>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</si>
  <si>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 xml:space="preserve">Міська цільова програма "Молодь Чорноморська" на 2022-2025 роки </t>
  </si>
  <si>
    <t>04.02.2022р. 
№ 181-VIII
(зі змінами)</t>
  </si>
  <si>
    <t xml:space="preserve"> 24.12.2020р. 
№ 16-VIII 
(зі змінами)</t>
  </si>
  <si>
    <t>0813123</t>
  </si>
  <si>
    <t>3123</t>
  </si>
  <si>
    <t>Заходи державної політики з питань сім'ї</t>
  </si>
  <si>
    <t xml:space="preserve"> 24.12.2020р.
№ 16-VIII 
(зі змінами)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</si>
  <si>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</si>
  <si>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</si>
  <si>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</si>
  <si>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</si>
  <si>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</si>
  <si>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</si>
  <si>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</si>
  <si>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</si>
  <si>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</si>
  <si>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</si>
  <si>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0813230</t>
  </si>
  <si>
    <t>3230</t>
  </si>
  <si>
    <t>1070</t>
  </si>
  <si>
    <t>Видатки, пов'язані з наданням підтримки внутрішньо переміщеним та/або евакуйованим особам у зв'язку із введенням воєнного стану</t>
  </si>
  <si>
    <t>0813242</t>
  </si>
  <si>
    <t>24.12.2020р.
№ 15-VIII 
(зі змінами)</t>
  </si>
  <si>
    <t>0900000</t>
  </si>
  <si>
    <t/>
  </si>
  <si>
    <t>Служба у справах дітей Чорноморської мiської ради Одеського району Одеської областi</t>
  </si>
  <si>
    <t>0910000</t>
  </si>
  <si>
    <t>0913112</t>
  </si>
  <si>
    <t>3112</t>
  </si>
  <si>
    <t>Заходи державної політики з питань дітей та їх соціального захисту</t>
  </si>
  <si>
    <t>24.12.2020р.
№ 16-VIII 
(зі змінами)</t>
  </si>
  <si>
    <t>1000000</t>
  </si>
  <si>
    <t>Відділ культури Чорноморської міської ради Одеського району Одеської області</t>
  </si>
  <si>
    <t>1010000</t>
  </si>
  <si>
    <t>1010180</t>
  </si>
  <si>
    <t>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</si>
  <si>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</si>
  <si>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</si>
  <si>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</si>
  <si>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04.02.2022р. 
№ 180-VIIІ
(зі змінами)</t>
  </si>
  <si>
    <t>1011080</t>
  </si>
  <si>
    <t>1080</t>
  </si>
  <si>
    <t>0960</t>
  </si>
  <si>
    <t>Надання спеціалізованої освіти мистецькими школами</t>
  </si>
  <si>
    <t>1013140</t>
  </si>
  <si>
    <t>Міська цільова програма відпочинку та оздоровлення дітей на 2022-2025 роки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</si>
  <si>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</si>
  <si>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</si>
  <si>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</si>
  <si>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</si>
  <si>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</si>
  <si>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</si>
  <si>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</si>
  <si>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</si>
  <si>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</si>
  <si>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</si>
  <si>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</si>
  <si>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</si>
  <si>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</si>
  <si>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</si>
  <si>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</si>
  <si>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1100000</t>
  </si>
  <si>
    <t>Відділ молоді та спорту Чорноморської міської ради Одеського району Одеської області</t>
  </si>
  <si>
    <t>1110000</t>
  </si>
  <si>
    <t>1110180</t>
  </si>
  <si>
    <t>Міська цільова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</si>
  <si>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</si>
  <si>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
(зі змінами)</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</si>
  <si>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</si>
  <si>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</si>
  <si>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</si>
  <si>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</si>
  <si>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</si>
  <si>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</si>
  <si>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</si>
  <si>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</si>
  <si>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</si>
  <si>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</si>
  <si>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</si>
  <si>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</si>
  <si>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</si>
  <si>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</si>
  <si>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Відділ комунального господарства та благоустрою Чорноморської міської ради  Одеського району Одеської області</t>
  </si>
  <si>
    <t>1210000</t>
  </si>
  <si>
    <t>1213210</t>
  </si>
  <si>
    <t>3210</t>
  </si>
  <si>
    <t>1050</t>
  </si>
  <si>
    <t>Організація та проведення громадських робіт</t>
  </si>
  <si>
    <t>Міська цільова програма зайнятості населення Чорноморської міської територіальної громади на 2024 - 2025 роки</t>
  </si>
  <si>
    <t>22.12.2023р.
№ 517-VIII</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</si>
  <si>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</si>
  <si>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</si>
  <si>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</si>
  <si>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</si>
  <si>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Програма розвитку у сфері житлово-комунального господарства в межах території Чорноморської міської ради Одеської області на 2019-2024 роки</t>
  </si>
  <si>
    <t>19.12.2018 р. 
№ 371- VII
(зі змінами)</t>
  </si>
  <si>
    <t>1216015</t>
  </si>
  <si>
    <t>6015</t>
  </si>
  <si>
    <t>0620</t>
  </si>
  <si>
    <t>Забезпечення надійної та безперебійної експлуатації ліфтів</t>
  </si>
  <si>
    <t>Програма модернізації ліфтового господарства Чорноморської міської ради Одеського району Одеської області на 2019 - 2025 роки</t>
  </si>
  <si>
    <t>12.09.2019р. 
№ 485-VII
(зі змінами)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</si>
  <si>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</si>
  <si>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</si>
  <si>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</si>
  <si>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</si>
  <si>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</si>
  <si>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</si>
  <si>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1217461</t>
  </si>
  <si>
    <t>7461</t>
  </si>
  <si>
    <t>0456</t>
  </si>
  <si>
    <t>Утримання та розвиток автомобільних доріг та дорожньої інфраструктури за рахунок коштів місцевого бюджету</t>
  </si>
  <si>
    <t>1217691</t>
  </si>
  <si>
    <t>7691</t>
  </si>
  <si>
    <t>0490</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</si>
  <si>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</si>
  <si>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</si>
  <si>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7693</t>
  </si>
  <si>
    <t>Інші заходи, пов'язані в економічною діяльністю</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</si>
  <si>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</si>
  <si>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22.12.2023р. 
№ 515-VIII</t>
  </si>
  <si>
    <t xml:space="preserve">Міська цільова соціальна програма розвитку цивільного захисту Чорноморської міської територіальної громади на 2021-2025 роки </t>
  </si>
  <si>
    <t>1218240</t>
  </si>
  <si>
    <t>1500000</t>
  </si>
  <si>
    <t>Управління капітального будівництва Чорноморської міської ради Одеського району Одеської області</t>
  </si>
  <si>
    <t>1510000</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</si>
  <si>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</si>
  <si>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</si>
  <si>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</si>
  <si>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</si>
  <si>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</si>
  <si>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</si>
  <si>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</si>
  <si>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</si>
  <si>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</si>
  <si>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7310</t>
  </si>
  <si>
    <t>0443</t>
  </si>
  <si>
    <t>Будівництво об'єктів житлово-комунального господарства</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</si>
  <si>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</si>
  <si>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</si>
  <si>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12.04.2021 
№ 55-VІII 
(зі змінами)</t>
  </si>
  <si>
    <t>1517370</t>
  </si>
  <si>
    <t>7370</t>
  </si>
  <si>
    <t>Міська програма ″Здоров’я населення Чорноморської  міської територіальної громади на 2021 - 2025 роки"</t>
  </si>
  <si>
    <t>3100000</t>
  </si>
  <si>
    <t>Управління комунальної  власності  та земельних відносин Чорноморської міської ради Одеського району Одеської області</t>
  </si>
  <si>
    <t>3110000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</si>
  <si>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</si>
  <si>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</si>
  <si>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</si>
  <si>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</si>
  <si>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19.05.2023р.
№ 368-VIII</t>
  </si>
  <si>
    <t>3117693</t>
  </si>
  <si>
    <t>3118240</t>
  </si>
  <si>
    <t>3700000</t>
  </si>
  <si>
    <t>Фінансове управління Чорноморської міської ради Одеського району Одеської області</t>
  </si>
  <si>
    <t>3710000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</si>
  <si>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</si>
  <si>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</si>
  <si>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22.12.2023р.
№ 518-VIII</t>
  </si>
  <si>
    <t>Інша субвенція районному бюджету Одеського району</t>
  </si>
  <si>
    <t>Міська цільова програма фінансової підтримки діяльності  Одеської районної ради Одеської області на 2024 рік</t>
  </si>
  <si>
    <t>22.12.2023р.
№ 519-VIII</t>
  </si>
  <si>
    <t>Інша субвенція обласному бюджету Одеської області</t>
  </si>
  <si>
    <t>3719800</t>
  </si>
  <si>
    <t>9800</t>
  </si>
  <si>
    <t>Субвенція з місцевого бюджету державному бюджету на виконання програм соціально-економічного розвитку регіонів</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</si>
  <si>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</si>
  <si>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</si>
  <si>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</si>
  <si>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02.02.2024р.
№ 546-VIII</t>
  </si>
  <si>
    <t>Міська цільова програма протидії злочинності на території Чорноморської міської територіальної громади на 2024  рік</t>
  </si>
  <si>
    <t>02.02.2024р.
№ 545-VIII</t>
  </si>
  <si>
    <t>УСЬОГО за розпорядниками</t>
  </si>
  <si>
    <t>09.01.2006р. 
№ 511-IV
(зі змінами)</t>
  </si>
  <si>
    <t>04.02.2022р. 
№ 172-VIII</t>
  </si>
  <si>
    <t>Міська цільова програма фінансової підтримки діяльності Одеської районної ради Одеської області на 2024 рік</t>
  </si>
  <si>
    <t>УСЬОГО ЗА ПРОГРАМАМИ</t>
  </si>
  <si>
    <t>Начальник фінансового управління</t>
  </si>
  <si>
    <t>Ольга ЯКОВЕНКО</t>
  </si>
  <si>
    <t>Додаток 7</t>
  </si>
  <si>
    <t>Затверджено розписом на звітний рік з урахуванням змін, грн</t>
  </si>
  <si>
    <t>Разом</t>
  </si>
  <si>
    <t>Виконано за звітний період, грн</t>
  </si>
  <si>
    <t>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</si>
  <si>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 xml:space="preserve">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</si>
  <si>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22.12.2023р. 
№ 516-VIII
(зі змінами)</t>
  </si>
  <si>
    <t>0218340</t>
  </si>
  <si>
    <t>8340</t>
  </si>
  <si>
    <t>0540</t>
  </si>
  <si>
    <t>Природоохоронні заходи за рахунок цільових фондів</t>
  </si>
  <si>
    <r>
      <t xml:space="preserve">Міська цільова програма </t>
    </r>
    <r>
      <rPr>
        <sz val="14"/>
        <color theme="1"/>
        <rFont val="Times New Roman"/>
        <family val="1"/>
        <charset val="204"/>
      </rPr>
      <t>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на 2024 - 2028 роки</t>
    </r>
  </si>
  <si>
    <t>12.04.2024р.
№562-VIII</t>
  </si>
  <si>
    <t>0218110</t>
  </si>
  <si>
    <t>8110</t>
  </si>
  <si>
    <t>0611070</t>
  </si>
  <si>
    <t>Надання позашкільної освіти закладами позашкільної освіти, заходи із позашкільної роботи з дітьми</t>
  </si>
  <si>
    <t>12.04.2024р.
№ 570-VIII</t>
  </si>
  <si>
    <t>1218340</t>
  </si>
  <si>
    <t>1517368</t>
  </si>
  <si>
    <t>7368</t>
  </si>
  <si>
    <t>Виконання інвестиційних проектів за рахунок субвенцій з інших бюджетів</t>
  </si>
  <si>
    <r>
      <t xml:space="preserve">Міська цільова програма реалізації житлових прав мешканців </t>
    </r>
    <r>
      <rPr>
        <sz val="12"/>
        <color theme="1"/>
        <rFont val="Times New Roman"/>
        <family val="1"/>
        <charset val="204"/>
      </rPr>
      <t>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на 2024 рік</t>
    </r>
  </si>
  <si>
    <r>
      <t xml:space="preserve">Міська цільова програма </t>
    </r>
    <r>
      <rPr>
        <sz val="12"/>
        <color theme="1"/>
        <rFont val="Times New Roman"/>
        <family val="1"/>
        <charset val="204"/>
      </rPr>
      <t>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на 2024 - 2028 роки</t>
    </r>
  </si>
  <si>
    <t>Звіт про виконання Міських програм за  9  місяців  2024  року</t>
  </si>
  <si>
    <t>0611141</t>
  </si>
  <si>
    <t>1141</t>
  </si>
  <si>
    <t>0990</t>
  </si>
  <si>
    <t>Забезпечення діяльності інших закладів у сфері освіти</t>
  </si>
  <si>
    <t>Міська цільова програма часткової компенсації вартості закупівлі генераторів для забезпечення потреб мешканців багатоквартирних житлових будинків на території Чорноморської міської територіальної громади на 2024-2025 роки</t>
  </si>
  <si>
    <t>08.08.2024р.
№ 647-VIII</t>
  </si>
  <si>
    <t>1517321</t>
  </si>
  <si>
    <t>7321</t>
  </si>
  <si>
    <t>Будівництво освітніх установ та закладів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</si>
</sst>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charset val="204"/>
      <scheme val="minor"/>
    </font>
    <font>
      <b/>
      <sz val="12"/>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b/>
      <sz val="14"/>
      <name val="Times New Roman"/>
      <family val="1"/>
      <charset val="204"/>
    </font>
    <font>
      <u/>
      <sz val="14"/>
      <name val="Times New Roman"/>
      <family val="1"/>
      <charset val="204"/>
    </font>
    <font>
      <sz val="12"/>
      <name val="Times New Roman"/>
      <family val="1"/>
      <charset val="204"/>
    </font>
    <font>
      <b/>
      <sz val="12"/>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b/>
      <sz val="10"/>
      <color theme="1"/>
      <name val="Times New Roman"/>
      <family val="1"/>
      <charset val="204"/>
    </font>
    <font>
      <sz val="12"/>
      <color indexed="8"/>
      <name val="Times New Roman"/>
      <family val="1"/>
      <charset val="204"/>
    </font>
    <font>
      <sz val="11"/>
      <name val="Calibri"/>
      <family val="2"/>
      <charset val="204"/>
      <scheme val="minor"/>
    </font>
    <font>
      <b/>
      <i/>
      <sz val="11"/>
      <color theme="1"/>
      <name val="Calibri"/>
      <family val="2"/>
      <charset val="204"/>
      <scheme val="minor"/>
    </font>
    <font>
      <u/>
      <sz val="10"/>
      <color indexed="12"/>
      <name val="Arial Cyr"/>
      <charset val="204"/>
    </font>
    <font>
      <sz val="10"/>
      <name val="Arial Cyr"/>
      <charset val="204"/>
    </font>
    <font>
      <sz val="10"/>
      <color theme="1"/>
      <name val="Calibri"/>
      <family val="2"/>
      <charset val="204"/>
      <scheme val="minor"/>
    </font>
    <font>
      <sz val="11"/>
      <color indexed="8"/>
      <name val="Calibri"/>
      <family val="2"/>
      <charset val="204"/>
    </font>
    <font>
      <sz val="14"/>
      <color theme="1"/>
      <name val="Times New Roman"/>
      <family val="1"/>
      <charset val="204"/>
    </font>
    <font>
      <b/>
      <sz val="14"/>
      <color theme="1"/>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9">
    <xf numFmtId="0" fontId="0" fillId="0" borderId="0"/>
    <xf numFmtId="0" fontId="18" fillId="0" borderId="0" applyNumberFormat="0" applyFill="0" applyBorder="0" applyAlignment="0" applyProtection="0">
      <alignment vertical="top"/>
      <protection locked="0"/>
    </xf>
    <xf numFmtId="0" fontId="11" fillId="0" borderId="0"/>
    <xf numFmtId="0" fontId="19" fillId="0" borderId="0"/>
    <xf numFmtId="0" fontId="11" fillId="0" borderId="0"/>
    <xf numFmtId="0" fontId="11" fillId="0" borderId="0"/>
    <xf numFmtId="0" fontId="20" fillId="0" borderId="0"/>
    <xf numFmtId="0" fontId="21" fillId="0" borderId="0"/>
    <xf numFmtId="0" fontId="24" fillId="0" borderId="0"/>
  </cellStyleXfs>
  <cellXfs count="179">
    <xf numFmtId="0" fontId="0" fillId="0" borderId="0" xfId="0"/>
    <xf numFmtId="0" fontId="0" fillId="2" borderId="0" xfId="0" applyFill="1" applyAlignment="1">
      <alignment horizontal="center" vertical="center"/>
    </xf>
    <xf numFmtId="0" fontId="2" fillId="2" borderId="0" xfId="0" applyFont="1" applyFill="1"/>
    <xf numFmtId="0" fontId="2" fillId="2" borderId="0" xfId="0" applyFont="1" applyFill="1" applyAlignment="1">
      <alignment vertical="center"/>
    </xf>
    <xf numFmtId="0" fontId="5" fillId="2" borderId="0" xfId="0" applyFont="1" applyFill="1"/>
    <xf numFmtId="0" fontId="6" fillId="2" borderId="0" xfId="0" applyFont="1" applyFill="1"/>
    <xf numFmtId="0" fontId="0" fillId="2" borderId="0" xfId="0" applyFill="1" applyAlignment="1">
      <alignment horizontal="center"/>
    </xf>
    <xf numFmtId="0" fontId="0" fillId="2" borderId="0" xfId="0" applyFill="1"/>
    <xf numFmtId="0" fontId="0" fillId="2" borderId="0" xfId="0" applyFill="1" applyAlignment="1">
      <alignment horizontal="left"/>
    </xf>
    <xf numFmtId="0" fontId="9" fillId="2" borderId="0" xfId="0" applyFont="1" applyFill="1" applyAlignment="1">
      <alignment horizontal="center"/>
    </xf>
    <xf numFmtId="0" fontId="9" fillId="2" borderId="0" xfId="0" applyFont="1" applyFill="1"/>
    <xf numFmtId="0" fontId="10" fillId="2" borderId="0" xfId="0" applyFont="1" applyFill="1"/>
    <xf numFmtId="0" fontId="9" fillId="2" borderId="0" xfId="0" applyFont="1" applyFill="1" applyAlignment="1">
      <alignment horizontal="left"/>
    </xf>
    <xf numFmtId="0" fontId="9" fillId="2" borderId="0" xfId="0" applyFont="1" applyFill="1" applyAlignment="1">
      <alignment horizontal="center" vertical="center"/>
    </xf>
    <xf numFmtId="0" fontId="11" fillId="2" borderId="0" xfId="0" applyFont="1" applyFill="1" applyAlignment="1">
      <alignment horizontal="center"/>
    </xf>
    <xf numFmtId="0" fontId="11" fillId="2" borderId="0" xfId="0" applyFont="1" applyFill="1" applyAlignment="1">
      <alignment horizontal="center" vertical="center"/>
    </xf>
    <xf numFmtId="0" fontId="11" fillId="2" borderId="0" xfId="0" applyFont="1" applyFill="1"/>
    <xf numFmtId="0" fontId="12" fillId="2" borderId="0" xfId="0" applyFont="1" applyFill="1"/>
    <xf numFmtId="0" fontId="11" fillId="2" borderId="0" xfId="0" applyFont="1" applyFill="1" applyAlignment="1">
      <alignment horizontal="left"/>
    </xf>
    <xf numFmtId="0" fontId="12" fillId="2" borderId="0" xfId="2" applyNumberFormat="1" applyFont="1" applyFill="1" applyBorder="1" applyAlignment="1" applyProtection="1">
      <alignment horizontal="center"/>
    </xf>
    <xf numFmtId="0" fontId="11" fillId="2" borderId="0" xfId="2" applyFont="1" applyFill="1" applyBorder="1" applyAlignment="1">
      <alignment horizontal="center" vertical="center"/>
    </xf>
    <xf numFmtId="0" fontId="11" fillId="2" borderId="0" xfId="2" applyFont="1" applyFill="1" applyBorder="1" applyAlignment="1">
      <alignment horizontal="center"/>
    </xf>
    <xf numFmtId="0" fontId="12" fillId="2" borderId="0" xfId="2" applyFont="1" applyFill="1" applyBorder="1" applyAlignment="1">
      <alignment horizontal="center" vertical="center"/>
    </xf>
    <xf numFmtId="0" fontId="11" fillId="2" borderId="0" xfId="2" applyFont="1" applyFill="1" applyBorder="1" applyAlignment="1">
      <alignment horizontal="left" vertical="center"/>
    </xf>
    <xf numFmtId="3" fontId="11" fillId="2" borderId="0" xfId="2" applyNumberFormat="1" applyFont="1" applyFill="1" applyBorder="1" applyAlignment="1">
      <alignment horizontal="center" vertical="center"/>
    </xf>
    <xf numFmtId="0" fontId="14" fillId="2" borderId="1" xfId="2" applyFont="1" applyFill="1" applyBorder="1" applyAlignment="1">
      <alignment vertical="center" wrapText="1"/>
    </xf>
    <xf numFmtId="49" fontId="1" fillId="2" borderId="8" xfId="5" applyNumberFormat="1" applyFont="1" applyFill="1" applyBorder="1" applyAlignment="1" applyProtection="1">
      <alignment horizontal="center" vertical="center" wrapText="1"/>
    </xf>
    <xf numFmtId="0" fontId="1" fillId="2" borderId="8" xfId="5" applyNumberFormat="1" applyFont="1" applyFill="1" applyBorder="1" applyAlignment="1" applyProtection="1">
      <alignment horizontal="center" vertical="center" wrapText="1"/>
    </xf>
    <xf numFmtId="0" fontId="1" fillId="2" borderId="8" xfId="0" applyFont="1" applyFill="1" applyBorder="1" applyAlignment="1">
      <alignment horizontal="center" vertical="center"/>
    </xf>
    <xf numFmtId="49" fontId="1" fillId="2" borderId="8" xfId="5" applyNumberFormat="1" applyFont="1" applyFill="1" applyBorder="1" applyAlignment="1">
      <alignment horizontal="center" vertical="center" wrapText="1"/>
    </xf>
    <xf numFmtId="49" fontId="10" fillId="2" borderId="8"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2" borderId="8" xfId="0"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6" fillId="2" borderId="0" xfId="0" applyFont="1" applyFill="1"/>
    <xf numFmtId="0" fontId="2" fillId="2" borderId="0" xfId="2" applyFont="1" applyFill="1" applyAlignment="1">
      <alignment vertical="center"/>
    </xf>
    <xf numFmtId="3" fontId="13" fillId="2" borderId="0" xfId="2" applyNumberFormat="1" applyFont="1" applyFill="1" applyBorder="1" applyAlignment="1">
      <alignment horizontal="center" vertical="center"/>
    </xf>
    <xf numFmtId="3" fontId="13" fillId="2" borderId="8" xfId="2" applyNumberFormat="1" applyFont="1" applyFill="1" applyBorder="1" applyAlignment="1">
      <alignment horizontal="center" vertical="center" wrapText="1"/>
    </xf>
    <xf numFmtId="0" fontId="4" fillId="2" borderId="8"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vertical="center"/>
    </xf>
    <xf numFmtId="4" fontId="2" fillId="2" borderId="8" xfId="0" applyNumberFormat="1" applyFont="1" applyFill="1" applyBorder="1" applyAlignment="1">
      <alignment vertical="center"/>
    </xf>
    <xf numFmtId="0" fontId="2" fillId="2" borderId="8" xfId="0" applyFont="1" applyFill="1" applyBorder="1" applyAlignment="1">
      <alignment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vertical="center" wrapText="1"/>
    </xf>
    <xf numFmtId="4" fontId="0" fillId="2" borderId="0" xfId="0" applyNumberFormat="1" applyFill="1" applyAlignment="1">
      <alignment horizontal="center" vertical="center"/>
    </xf>
    <xf numFmtId="0" fontId="5" fillId="2" borderId="0" xfId="0" applyFont="1" applyFill="1" applyAlignment="1">
      <alignment horizontal="center"/>
    </xf>
    <xf numFmtId="0" fontId="5" fillId="2" borderId="0" xfId="0" applyFont="1" applyFill="1" applyAlignment="1">
      <alignment horizontal="center" vertical="center"/>
    </xf>
    <xf numFmtId="3" fontId="5" fillId="2" borderId="0" xfId="0" applyNumberFormat="1" applyFont="1" applyFill="1" applyAlignment="1">
      <alignment horizontal="center" vertical="center"/>
    </xf>
    <xf numFmtId="4" fontId="5" fillId="2" borderId="0" xfId="0" applyNumberFormat="1" applyFont="1" applyFill="1" applyAlignment="1">
      <alignment horizontal="center" vertical="center"/>
    </xf>
    <xf numFmtId="3" fontId="0" fillId="2" borderId="0" xfId="0" applyNumberFormat="1" applyFill="1" applyAlignment="1">
      <alignment horizontal="center" vertical="center"/>
    </xf>
    <xf numFmtId="0" fontId="6" fillId="2" borderId="0" xfId="0" applyFont="1" applyFill="1" applyAlignment="1">
      <alignment horizontal="center"/>
    </xf>
    <xf numFmtId="0" fontId="6" fillId="2" borderId="0" xfId="0" applyFont="1" applyFill="1" applyAlignment="1">
      <alignment horizontal="center" vertical="center"/>
    </xf>
    <xf numFmtId="0" fontId="17" fillId="2" borderId="0" xfId="0" applyFont="1" applyFill="1"/>
    <xf numFmtId="0" fontId="6" fillId="2" borderId="0" xfId="0" applyFont="1" applyFill="1" applyAlignment="1">
      <alignment horizontal="left"/>
    </xf>
    <xf numFmtId="3" fontId="6" fillId="2" borderId="0" xfId="0" applyNumberFormat="1" applyFont="1" applyFill="1" applyAlignment="1">
      <alignment horizontal="center" vertical="center"/>
    </xf>
    <xf numFmtId="0" fontId="2" fillId="2" borderId="8" xfId="0" quotePrefix="1" applyFont="1" applyFill="1" applyBorder="1" applyAlignment="1">
      <alignment vertical="center" wrapText="1"/>
    </xf>
    <xf numFmtId="0" fontId="4" fillId="2" borderId="0" xfId="0" applyFont="1" applyFill="1" applyBorder="1" applyAlignment="1">
      <alignment horizontal="center" vertical="center"/>
    </xf>
    <xf numFmtId="4" fontId="4" fillId="2" borderId="0" xfId="0" applyNumberFormat="1" applyFont="1" applyFill="1" applyBorder="1" applyAlignment="1">
      <alignment horizontal="center" vertical="center"/>
    </xf>
    <xf numFmtId="0" fontId="22" fillId="2" borderId="0" xfId="0" applyFont="1" applyFill="1" applyAlignment="1">
      <alignment horizontal="center" vertical="center"/>
    </xf>
    <xf numFmtId="0" fontId="22" fillId="2" borderId="0" xfId="0" applyFont="1" applyFill="1" applyBorder="1" applyAlignment="1">
      <alignment vertical="center" wrapText="1"/>
    </xf>
    <xf numFmtId="0" fontId="1" fillId="2" borderId="0" xfId="0" applyFont="1" applyFill="1" applyAlignment="1">
      <alignment vertical="center"/>
    </xf>
    <xf numFmtId="4" fontId="2" fillId="2" borderId="0" xfId="0" applyNumberFormat="1" applyFont="1" applyFill="1" applyAlignment="1">
      <alignment vertical="center"/>
    </xf>
    <xf numFmtId="0" fontId="1" fillId="3" borderId="0" xfId="0" applyFont="1" applyFill="1" applyAlignment="1">
      <alignment vertical="center"/>
    </xf>
    <xf numFmtId="0" fontId="2" fillId="3"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164" fontId="1" fillId="2" borderId="0" xfId="0" applyNumberFormat="1" applyFont="1" applyFill="1" applyBorder="1" applyAlignment="1">
      <alignment horizontal="center" vertical="center"/>
    </xf>
    <xf numFmtId="4" fontId="1" fillId="2" borderId="0" xfId="0" applyNumberFormat="1" applyFont="1" applyFill="1" applyBorder="1" applyAlignment="1">
      <alignment horizontal="center" vertical="center"/>
    </xf>
    <xf numFmtId="0" fontId="22" fillId="2" borderId="0" xfId="0" applyFont="1" applyFill="1" applyAlignment="1">
      <alignment vertical="center"/>
    </xf>
    <xf numFmtId="0" fontId="23" fillId="2" borderId="0" xfId="0" applyFont="1" applyFill="1" applyAlignment="1">
      <alignment vertical="center"/>
    </xf>
    <xf numFmtId="0" fontId="22" fillId="2" borderId="0" xfId="0" applyFont="1" applyFill="1" applyBorder="1" applyAlignment="1">
      <alignment vertical="center"/>
    </xf>
    <xf numFmtId="3" fontId="4" fillId="2" borderId="8" xfId="0" applyNumberFormat="1" applyFont="1" applyFill="1" applyBorder="1" applyAlignment="1">
      <alignment horizontal="center" vertical="center"/>
    </xf>
    <xf numFmtId="0" fontId="9" fillId="2" borderId="10" xfId="8" quotePrefix="1" applyFont="1" applyFill="1" applyBorder="1" applyAlignment="1">
      <alignment vertical="center" wrapText="1"/>
    </xf>
    <xf numFmtId="0" fontId="2" fillId="2" borderId="5" xfId="0" applyFont="1" applyFill="1" applyBorder="1" applyAlignment="1">
      <alignment vertical="center" wrapText="1"/>
    </xf>
    <xf numFmtId="0" fontId="9" fillId="2" borderId="10" xfId="0" quotePrefix="1" applyFont="1" applyFill="1" applyBorder="1" applyAlignment="1">
      <alignment vertical="center" wrapText="1"/>
    </xf>
    <xf numFmtId="3" fontId="22" fillId="2" borderId="0" xfId="0" applyNumberFormat="1" applyFont="1" applyFill="1" applyAlignment="1">
      <alignment vertical="center"/>
    </xf>
    <xf numFmtId="3" fontId="2" fillId="2" borderId="0" xfId="0" applyNumberFormat="1" applyFont="1" applyFill="1" applyAlignment="1">
      <alignment vertical="center"/>
    </xf>
    <xf numFmtId="3" fontId="3" fillId="2" borderId="0" xfId="0" applyNumberFormat="1" applyFont="1" applyFill="1" applyAlignment="1">
      <alignment vertical="center"/>
    </xf>
    <xf numFmtId="1" fontId="2" fillId="2" borderId="8" xfId="0" applyNumberFormat="1" applyFont="1" applyFill="1" applyBorder="1" applyAlignment="1">
      <alignment vertical="center"/>
    </xf>
    <xf numFmtId="1" fontId="2" fillId="2" borderId="5" xfId="0" applyNumberFormat="1" applyFont="1" applyFill="1" applyBorder="1" applyAlignment="1">
      <alignment vertical="center"/>
    </xf>
    <xf numFmtId="1" fontId="2" fillId="2" borderId="10" xfId="0" applyNumberFormat="1" applyFont="1" applyFill="1" applyBorder="1" applyAlignment="1">
      <alignment vertical="center"/>
    </xf>
    <xf numFmtId="164" fontId="4" fillId="2" borderId="8" xfId="0" applyNumberFormat="1" applyFont="1" applyFill="1" applyBorder="1" applyAlignment="1">
      <alignment horizontal="center" vertical="center"/>
    </xf>
    <xf numFmtId="164" fontId="3" fillId="2" borderId="8" xfId="0" applyNumberFormat="1" applyFont="1" applyFill="1" applyBorder="1" applyAlignment="1">
      <alignment horizontal="center" vertical="center"/>
    </xf>
    <xf numFmtId="3" fontId="3" fillId="2" borderId="8" xfId="0" applyNumberFormat="1" applyFont="1" applyFill="1" applyBorder="1" applyAlignment="1">
      <alignment horizontal="center" vertical="center"/>
    </xf>
    <xf numFmtId="3" fontId="3" fillId="2" borderId="10" xfId="0" applyNumberFormat="1" applyFont="1" applyFill="1" applyBorder="1" applyAlignment="1">
      <alignment horizontal="center" vertical="center"/>
    </xf>
    <xf numFmtId="1" fontId="2" fillId="2" borderId="9" xfId="0" applyNumberFormat="1" applyFont="1" applyFill="1" applyBorder="1" applyAlignment="1">
      <alignment vertical="center"/>
    </xf>
    <xf numFmtId="0" fontId="9" fillId="2" borderId="8" xfId="8" quotePrefix="1" applyFont="1" applyFill="1" applyBorder="1" applyAlignment="1">
      <alignment horizontal="left" vertical="center" wrapText="1"/>
    </xf>
    <xf numFmtId="49" fontId="9" fillId="2" borderId="8" xfId="0" applyNumberFormat="1" applyFont="1" applyFill="1" applyBorder="1" applyAlignment="1">
      <alignment horizontal="center" vertical="center"/>
    </xf>
    <xf numFmtId="0" fontId="9" fillId="2" borderId="8" xfId="7" applyFont="1" applyFill="1" applyBorder="1" applyAlignment="1">
      <alignment vertical="center" wrapText="1"/>
    </xf>
    <xf numFmtId="49" fontId="2" fillId="2" borderId="8" xfId="0"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9" fillId="2" borderId="8" xfId="7" applyFont="1" applyFill="1" applyBorder="1" applyAlignment="1">
      <alignment horizontal="center" vertical="center" wrapText="1"/>
    </xf>
    <xf numFmtId="0" fontId="2" fillId="2" borderId="8" xfId="8" applyFont="1" applyFill="1" applyBorder="1" applyAlignment="1">
      <alignment horizontal="center"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0" fontId="9" fillId="2" borderId="8" xfId="2" applyFont="1" applyFill="1" applyBorder="1" applyAlignment="1">
      <alignment vertical="center" wrapText="1"/>
    </xf>
    <xf numFmtId="0" fontId="9" fillId="2" borderId="8" xfId="2" applyFont="1" applyFill="1" applyBorder="1" applyAlignment="1">
      <alignment horizontal="center" vertical="center" wrapText="1"/>
    </xf>
    <xf numFmtId="49" fontId="2" fillId="2" borderId="8" xfId="5" applyNumberFormat="1" applyFont="1" applyFill="1" applyBorder="1" applyAlignment="1">
      <alignment horizontal="center" vertical="center" wrapText="1"/>
    </xf>
    <xf numFmtId="0" fontId="9" fillId="2" borderId="3" xfId="7" applyFont="1" applyFill="1" applyBorder="1" applyAlignment="1">
      <alignment horizontal="center" vertical="center" wrapText="1"/>
    </xf>
    <xf numFmtId="0" fontId="2" fillId="2" borderId="3" xfId="0" applyFont="1" applyFill="1" applyBorder="1" applyAlignment="1">
      <alignment horizontal="left" vertical="center" wrapText="1"/>
    </xf>
    <xf numFmtId="49" fontId="9" fillId="2" borderId="8" xfId="8" applyNumberFormat="1" applyFont="1" applyFill="1" applyBorder="1" applyAlignment="1">
      <alignment horizontal="center" vertical="center"/>
    </xf>
    <xf numFmtId="0" fontId="2" fillId="2" borderId="8" xfId="8" applyFont="1" applyFill="1" applyBorder="1" applyAlignment="1">
      <alignment horizontal="left" vertical="center" wrapText="1"/>
    </xf>
    <xf numFmtId="49" fontId="2" fillId="2" borderId="8" xfId="8" applyNumberFormat="1" applyFont="1" applyFill="1" applyBorder="1" applyAlignment="1">
      <alignment horizontal="center" vertical="center" wrapText="1"/>
    </xf>
    <xf numFmtId="0" fontId="2" fillId="2" borderId="8" xfId="8" quotePrefix="1" applyFont="1" applyFill="1" applyBorder="1" applyAlignment="1">
      <alignment vertical="center" wrapText="1"/>
    </xf>
    <xf numFmtId="1" fontId="2" fillId="2" borderId="8" xfId="8" applyNumberFormat="1" applyFont="1" applyFill="1" applyBorder="1" applyAlignment="1">
      <alignment horizontal="center" vertical="center"/>
    </xf>
    <xf numFmtId="0" fontId="2" fillId="2" borderId="5" xfId="0" applyFont="1" applyFill="1" applyBorder="1" applyAlignment="1">
      <alignment horizontal="left" vertical="center" wrapText="1"/>
    </xf>
    <xf numFmtId="0" fontId="9" fillId="2" borderId="5" xfId="7" applyFont="1" applyFill="1" applyBorder="1" applyAlignment="1">
      <alignment horizontal="center" vertical="center" wrapText="1"/>
    </xf>
    <xf numFmtId="0" fontId="9" fillId="2" borderId="8" xfId="8" applyFont="1" applyFill="1" applyBorder="1" applyAlignment="1">
      <alignment vertical="center" wrapText="1"/>
    </xf>
    <xf numFmtId="0" fontId="9" fillId="2" borderId="8" xfId="8" applyFont="1" applyFill="1" applyBorder="1" applyAlignment="1">
      <alignment horizontal="center" vertical="center" wrapText="1"/>
    </xf>
    <xf numFmtId="0" fontId="9" fillId="2" borderId="10" xfId="8" quotePrefix="1" applyFont="1" applyFill="1" applyBorder="1" applyAlignment="1">
      <alignment horizontal="left" vertical="center" wrapText="1"/>
    </xf>
    <xf numFmtId="0" fontId="10" fillId="2" borderId="8" xfId="7" applyFont="1" applyFill="1" applyBorder="1" applyAlignment="1">
      <alignment horizontal="center" vertical="center" wrapText="1"/>
    </xf>
    <xf numFmtId="0" fontId="15" fillId="2" borderId="8" xfId="0" applyFont="1" applyFill="1" applyBorder="1" applyAlignment="1">
      <alignment vertical="center" wrapText="1"/>
    </xf>
    <xf numFmtId="0" fontId="15" fillId="2" borderId="8" xfId="0" applyFont="1" applyFill="1" applyBorder="1" applyAlignment="1">
      <alignment horizontal="center" vertical="center" wrapText="1"/>
    </xf>
    <xf numFmtId="0" fontId="9" fillId="2" borderId="8" xfId="7" applyFont="1" applyFill="1" applyBorder="1" applyAlignment="1">
      <alignment horizontal="left" vertical="center" wrapText="1"/>
    </xf>
    <xf numFmtId="0" fontId="9" fillId="2" borderId="8" xfId="0" quotePrefix="1" applyFont="1" applyFill="1" applyBorder="1" applyAlignment="1">
      <alignment vertical="center" wrapText="1"/>
    </xf>
    <xf numFmtId="0" fontId="9" fillId="2" borderId="8"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8" xfId="8" applyFont="1" applyFill="1" applyBorder="1" applyAlignment="1">
      <alignment vertical="center" wrapText="1"/>
    </xf>
    <xf numFmtId="0" fontId="10" fillId="2" borderId="8" xfId="8" applyFont="1" applyFill="1" applyBorder="1" applyAlignment="1">
      <alignment horizontal="center" vertical="center" wrapText="1"/>
    </xf>
    <xf numFmtId="0" fontId="9" fillId="2" borderId="5" xfId="7" applyFont="1" applyFill="1" applyBorder="1" applyAlignment="1">
      <alignment vertical="center" wrapText="1"/>
    </xf>
    <xf numFmtId="0" fontId="9" fillId="2" borderId="8" xfId="8" quotePrefix="1" applyFont="1" applyFill="1" applyBorder="1" applyAlignment="1">
      <alignment vertical="center" wrapText="1"/>
    </xf>
    <xf numFmtId="1" fontId="2" fillId="2" borderId="8" xfId="8" applyNumberFormat="1" applyFont="1" applyFill="1" applyBorder="1" applyAlignment="1">
      <alignment vertical="center"/>
    </xf>
    <xf numFmtId="0" fontId="9" fillId="2" borderId="8" xfId="0" applyFont="1" applyFill="1" applyBorder="1" applyAlignment="1">
      <alignment vertical="center"/>
    </xf>
    <xf numFmtId="1" fontId="2" fillId="2" borderId="10" xfId="8" applyNumberFormat="1" applyFont="1" applyFill="1" applyBorder="1" applyAlignment="1">
      <alignment vertical="center"/>
    </xf>
    <xf numFmtId="0" fontId="2" fillId="2" borderId="8" xfId="0" quotePrefix="1" applyFont="1" applyFill="1" applyBorder="1" applyAlignment="1">
      <alignment horizontal="center" vertical="center" wrapText="1"/>
    </xf>
    <xf numFmtId="0" fontId="9" fillId="2" borderId="10" xfId="0" applyFont="1" applyFill="1" applyBorder="1" applyAlignment="1">
      <alignment vertical="center" wrapText="1"/>
    </xf>
    <xf numFmtId="0" fontId="2" fillId="2" borderId="8" xfId="8" quotePrefix="1" applyFont="1" applyFill="1" applyBorder="1" applyAlignment="1">
      <alignment horizontal="center" vertical="center" wrapText="1"/>
    </xf>
    <xf numFmtId="0" fontId="1" fillId="2" borderId="8" xfId="0" quotePrefix="1" applyFont="1" applyFill="1" applyBorder="1" applyAlignment="1">
      <alignment horizontal="center" vertical="center" wrapText="1"/>
    </xf>
    <xf numFmtId="0" fontId="1" fillId="0" borderId="8" xfId="0" quotePrefix="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0" xfId="0" applyFont="1" applyFill="1" applyAlignment="1">
      <alignment horizontal="right" vertical="center"/>
    </xf>
    <xf numFmtId="0" fontId="13" fillId="2" borderId="1" xfId="2" applyFont="1" applyFill="1" applyBorder="1" applyAlignment="1">
      <alignment horizontal="center" wrapText="1"/>
    </xf>
    <xf numFmtId="0" fontId="13" fillId="2" borderId="4" xfId="2" applyFont="1" applyFill="1" applyBorder="1" applyAlignment="1">
      <alignment horizontal="center" wrapText="1"/>
    </xf>
    <xf numFmtId="0" fontId="13" fillId="2" borderId="5" xfId="2" applyFont="1" applyFill="1" applyBorder="1" applyAlignment="1">
      <alignment horizontal="center" wrapText="1"/>
    </xf>
    <xf numFmtId="0" fontId="13" fillId="2" borderId="1" xfId="2" applyFont="1" applyFill="1" applyBorder="1" applyAlignment="1">
      <alignment horizontal="center" vertical="center" wrapText="1"/>
    </xf>
    <xf numFmtId="0" fontId="13" fillId="2" borderId="4" xfId="2" applyFont="1" applyFill="1" applyBorder="1" applyAlignment="1">
      <alignment horizontal="center" vertical="center" wrapText="1"/>
    </xf>
    <xf numFmtId="0" fontId="13" fillId="2" borderId="5" xfId="2" applyFont="1" applyFill="1" applyBorder="1" applyAlignment="1">
      <alignment horizontal="center" vertical="center" wrapText="1"/>
    </xf>
    <xf numFmtId="0" fontId="14" fillId="2" borderId="1" xfId="2" applyFont="1" applyFill="1" applyBorder="1" applyAlignment="1">
      <alignment horizontal="center" vertical="center" wrapText="1"/>
    </xf>
    <xf numFmtId="0" fontId="14" fillId="2" borderId="5" xfId="2" applyFont="1" applyFill="1" applyBorder="1" applyAlignment="1">
      <alignment horizontal="center" vertical="center" wrapText="1"/>
    </xf>
    <xf numFmtId="0" fontId="13" fillId="2" borderId="2" xfId="2" applyFont="1" applyFill="1" applyBorder="1" applyAlignment="1">
      <alignment horizontal="center" vertical="center" wrapText="1"/>
    </xf>
    <xf numFmtId="0" fontId="13" fillId="2" borderId="6" xfId="2" applyFont="1" applyFill="1" applyBorder="1" applyAlignment="1">
      <alignment horizontal="center" vertical="center" wrapText="1"/>
    </xf>
    <xf numFmtId="0" fontId="13" fillId="2" borderId="7" xfId="2" applyFont="1" applyFill="1" applyBorder="1" applyAlignment="1">
      <alignment horizontal="center" vertical="center" wrapText="1"/>
    </xf>
    <xf numFmtId="0" fontId="10" fillId="2" borderId="3" xfId="7" applyFont="1" applyFill="1" applyBorder="1" applyAlignment="1">
      <alignment vertical="center" wrapText="1"/>
    </xf>
    <xf numFmtId="0" fontId="10" fillId="2" borderId="9" xfId="7" applyFont="1" applyFill="1" applyBorder="1" applyAlignment="1">
      <alignment vertical="center" wrapText="1"/>
    </xf>
    <xf numFmtId="0" fontId="10" fillId="2" borderId="10" xfId="7" applyFont="1" applyFill="1" applyBorder="1" applyAlignment="1">
      <alignment vertical="center" wrapText="1"/>
    </xf>
    <xf numFmtId="0" fontId="10" fillId="2" borderId="8" xfId="7" applyFont="1" applyFill="1" applyBorder="1" applyAlignment="1">
      <alignment vertical="center" wrapText="1"/>
    </xf>
    <xf numFmtId="0" fontId="10" fillId="2" borderId="3"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 fillId="2" borderId="3" xfId="0" quotePrefix="1"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 xfId="5" applyNumberFormat="1" applyFont="1" applyFill="1" applyBorder="1" applyAlignment="1" applyProtection="1">
      <alignment horizontal="center" vertical="center" wrapText="1"/>
    </xf>
    <xf numFmtId="0" fontId="1" fillId="2" borderId="9" xfId="5" applyNumberFormat="1" applyFont="1" applyFill="1" applyBorder="1" applyAlignment="1" applyProtection="1">
      <alignment horizontal="center" vertical="center" wrapText="1"/>
    </xf>
    <xf numFmtId="0" fontId="1" fillId="2" borderId="10" xfId="5" applyNumberFormat="1" applyFont="1" applyFill="1" applyBorder="1" applyAlignment="1" applyProtection="1">
      <alignment horizontal="center" vertical="center" wrapText="1"/>
    </xf>
    <xf numFmtId="0" fontId="13" fillId="2" borderId="3" xfId="2" applyFont="1" applyFill="1" applyBorder="1" applyAlignment="1">
      <alignment horizontal="center" vertical="center" wrapText="1"/>
    </xf>
    <xf numFmtId="0" fontId="13" fillId="2" borderId="9" xfId="2" applyFont="1" applyFill="1" applyBorder="1" applyAlignment="1">
      <alignment horizontal="center" vertical="center" wrapText="1"/>
    </xf>
    <xf numFmtId="0" fontId="13" fillId="2" borderId="10" xfId="2" applyFont="1" applyFill="1" applyBorder="1" applyAlignment="1">
      <alignment horizontal="center" vertical="center" wrapText="1"/>
    </xf>
    <xf numFmtId="0" fontId="13" fillId="2" borderId="3" xfId="0" applyFont="1" applyFill="1" applyBorder="1" applyAlignment="1">
      <alignment horizontal="center"/>
    </xf>
    <xf numFmtId="0" fontId="13" fillId="2" borderId="10" xfId="0" applyFont="1" applyFill="1" applyBorder="1" applyAlignment="1">
      <alignment horizontal="center"/>
    </xf>
    <xf numFmtId="3" fontId="13" fillId="2" borderId="3" xfId="2" applyNumberFormat="1" applyFont="1" applyFill="1" applyBorder="1" applyAlignment="1">
      <alignment horizontal="center" vertical="center" wrapText="1"/>
    </xf>
    <xf numFmtId="3" fontId="13" fillId="2" borderId="10" xfId="2" applyNumberFormat="1" applyFont="1" applyFill="1" applyBorder="1" applyAlignment="1">
      <alignment horizontal="center" vertical="center" wrapText="1"/>
    </xf>
    <xf numFmtId="3" fontId="13" fillId="2" borderId="1" xfId="2" applyNumberFormat="1" applyFont="1" applyFill="1" applyBorder="1" applyAlignment="1">
      <alignment horizontal="center" vertical="center" wrapText="1"/>
    </xf>
    <xf numFmtId="3" fontId="13" fillId="2" borderId="5" xfId="2"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49" fontId="13" fillId="2" borderId="5"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0" xfId="2" applyFont="1" applyFill="1" applyAlignment="1">
      <alignment horizontal="left" vertical="center"/>
    </xf>
    <xf numFmtId="0" fontId="7" fillId="2" borderId="0" xfId="2" applyNumberFormat="1" applyFont="1" applyFill="1" applyBorder="1" applyAlignment="1" applyProtection="1">
      <alignment horizontal="center" vertical="center" wrapText="1"/>
    </xf>
    <xf numFmtId="0" fontId="8" fillId="2" borderId="0" xfId="1" applyFont="1" applyFill="1" applyAlignment="1" applyProtection="1">
      <alignment horizontal="left"/>
    </xf>
    <xf numFmtId="4" fontId="2" fillId="2" borderId="8" xfId="0" applyNumberFormat="1" applyFont="1" applyFill="1" applyBorder="1" applyAlignment="1">
      <alignment horizontal="center" vertical="center"/>
    </xf>
  </cellXfs>
  <cellStyles count="9">
    <cellStyle name="Гіперпосилання" xfId="1" builtinId="8"/>
    <cellStyle name="Звичайний" xfId="0" builtinId="0"/>
    <cellStyle name="Звичайний 2" xfId="8"/>
    <cellStyle name="Обычный 11 2" xfId="5"/>
    <cellStyle name="Обычный 17 5 6" xfId="6"/>
    <cellStyle name="Обычный 2" xfId="3"/>
    <cellStyle name="Обычный 3" xfId="4"/>
    <cellStyle name="Обычный 3 2" xfId="2"/>
    <cellStyle name="Обычный_дод 3"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73"/>
  <sheetViews>
    <sheetView showZeros="0" tabSelected="1" view="pageBreakPreview" zoomScale="67" zoomScaleNormal="60" zoomScaleSheetLayoutView="67" workbookViewId="0">
      <pane xSplit="7" ySplit="13" topLeftCell="H154" activePane="bottomRight" state="frozen"/>
      <selection pane="topRight" activeCell="H1" sqref="H1"/>
      <selection pane="bottomLeft" activeCell="A14" sqref="A14"/>
      <selection pane="bottomRight" activeCell="I131" sqref="I131"/>
    </sheetView>
  </sheetViews>
  <sheetFormatPr defaultColWidth="9.140625" defaultRowHeight="15" x14ac:dyDescent="0.25"/>
  <cols>
    <col min="1" max="1" width="13.28515625" style="6" customWidth="1"/>
    <col min="2" max="2" width="12.28515625" style="1" customWidth="1"/>
    <col min="3" max="3" width="14.28515625" style="6" customWidth="1"/>
    <col min="4" max="4" width="59.28515625" style="7" customWidth="1"/>
    <col min="5" max="5" width="3.7109375" style="4" hidden="1" customWidth="1"/>
    <col min="6" max="6" width="58.85546875" style="8" customWidth="1"/>
    <col min="7" max="7" width="17.42578125" style="1" customWidth="1"/>
    <col min="8" max="8" width="19" style="1" customWidth="1"/>
    <col min="9" max="9" width="19.28515625" style="1" customWidth="1"/>
    <col min="10" max="10" width="19.42578125" style="1" customWidth="1"/>
    <col min="11" max="11" width="20.140625" style="1" customWidth="1"/>
    <col min="12" max="12" width="17.7109375" style="7" customWidth="1"/>
    <col min="13" max="13" width="16.28515625" style="7" customWidth="1"/>
    <col min="14" max="14" width="17.140625" style="7" customWidth="1"/>
    <col min="15" max="15" width="16.85546875" style="7" customWidth="1"/>
    <col min="16" max="16" width="14.42578125" style="7" customWidth="1"/>
    <col min="17" max="17" width="21.5703125" style="7" customWidth="1"/>
    <col min="18" max="18" width="23.5703125" style="7" customWidth="1"/>
    <col min="19" max="20" width="9.140625" style="7"/>
    <col min="21" max="21" width="14.28515625" style="7" customWidth="1"/>
    <col min="22" max="16384" width="9.140625" style="7"/>
  </cols>
  <sheetData>
    <row r="1" spans="1:17" ht="15.75" x14ac:dyDescent="0.25">
      <c r="I1" s="174"/>
      <c r="J1" s="174"/>
      <c r="K1" s="174"/>
      <c r="N1" s="35"/>
      <c r="O1" s="174" t="s">
        <v>292</v>
      </c>
      <c r="P1" s="174"/>
      <c r="Q1" s="3"/>
    </row>
    <row r="2" spans="1:17" ht="15.75" x14ac:dyDescent="0.25">
      <c r="I2" s="175"/>
      <c r="J2" s="175"/>
      <c r="K2" s="175"/>
      <c r="N2" s="35"/>
      <c r="O2" s="3" t="s">
        <v>0</v>
      </c>
      <c r="P2" s="3"/>
      <c r="Q2" s="3"/>
    </row>
    <row r="3" spans="1:17" ht="15.75" x14ac:dyDescent="0.25">
      <c r="N3" s="35"/>
      <c r="O3" s="36" t="s">
        <v>1</v>
      </c>
      <c r="P3" s="36"/>
      <c r="Q3" s="36"/>
    </row>
    <row r="5" spans="1:17" ht="15.75" customHeight="1" x14ac:dyDescent="0.25">
      <c r="A5" s="176" t="s">
        <v>316</v>
      </c>
      <c r="B5" s="176"/>
      <c r="C5" s="176"/>
      <c r="D5" s="176"/>
      <c r="E5" s="176"/>
      <c r="F5" s="176"/>
      <c r="G5" s="176"/>
      <c r="H5" s="176"/>
      <c r="I5" s="176"/>
      <c r="J5" s="176"/>
      <c r="K5" s="176"/>
      <c r="L5" s="176"/>
      <c r="M5" s="176"/>
      <c r="N5" s="176"/>
      <c r="O5" s="176"/>
      <c r="P5" s="176"/>
    </row>
    <row r="6" spans="1:17" ht="18.75" x14ac:dyDescent="0.3">
      <c r="A6" s="177">
        <v>1558900000</v>
      </c>
      <c r="B6" s="177"/>
      <c r="C6" s="9"/>
      <c r="D6" s="10"/>
      <c r="E6" s="11"/>
      <c r="F6" s="12"/>
      <c r="G6" s="13"/>
      <c r="H6" s="13"/>
      <c r="I6" s="13"/>
      <c r="J6" s="13"/>
      <c r="K6" s="13"/>
    </row>
    <row r="7" spans="1:17" x14ac:dyDescent="0.25">
      <c r="A7" s="14" t="s">
        <v>2</v>
      </c>
      <c r="B7" s="15"/>
      <c r="C7" s="14"/>
      <c r="D7" s="16"/>
      <c r="E7" s="17"/>
      <c r="F7" s="18"/>
      <c r="G7" s="15"/>
      <c r="H7" s="15"/>
      <c r="I7" s="15"/>
      <c r="J7" s="15"/>
      <c r="K7" s="15"/>
    </row>
    <row r="8" spans="1:17" x14ac:dyDescent="0.25">
      <c r="A8" s="19"/>
      <c r="B8" s="20"/>
      <c r="C8" s="21"/>
      <c r="D8" s="20"/>
      <c r="E8" s="22"/>
      <c r="F8" s="23"/>
      <c r="G8" s="20"/>
      <c r="H8" s="24"/>
      <c r="I8" s="24"/>
      <c r="J8" s="24"/>
      <c r="K8" s="37"/>
    </row>
    <row r="9" spans="1:17" ht="14.25" customHeight="1" x14ac:dyDescent="0.25">
      <c r="A9" s="139" t="s">
        <v>3</v>
      </c>
      <c r="B9" s="142" t="s">
        <v>4</v>
      </c>
      <c r="C9" s="139" t="s">
        <v>5</v>
      </c>
      <c r="D9" s="142" t="s">
        <v>6</v>
      </c>
      <c r="E9" s="25"/>
      <c r="F9" s="142" t="s">
        <v>7</v>
      </c>
      <c r="G9" s="147" t="s">
        <v>8</v>
      </c>
      <c r="H9" s="163" t="s">
        <v>293</v>
      </c>
      <c r="I9" s="164"/>
      <c r="J9" s="164"/>
      <c r="K9" s="165"/>
      <c r="L9" s="163" t="s">
        <v>295</v>
      </c>
      <c r="M9" s="164"/>
      <c r="N9" s="164"/>
      <c r="O9" s="165"/>
      <c r="P9" s="166" t="s">
        <v>9</v>
      </c>
      <c r="Q9" s="167"/>
    </row>
    <row r="10" spans="1:17" ht="33.75" customHeight="1" x14ac:dyDescent="0.25">
      <c r="A10" s="140"/>
      <c r="B10" s="143"/>
      <c r="C10" s="140"/>
      <c r="D10" s="143"/>
      <c r="E10" s="145" t="s">
        <v>10</v>
      </c>
      <c r="F10" s="143"/>
      <c r="G10" s="148"/>
      <c r="H10" s="170" t="s">
        <v>294</v>
      </c>
      <c r="I10" s="170" t="s">
        <v>11</v>
      </c>
      <c r="J10" s="168" t="s">
        <v>12</v>
      </c>
      <c r="K10" s="169"/>
      <c r="L10" s="170" t="s">
        <v>294</v>
      </c>
      <c r="M10" s="170" t="s">
        <v>11</v>
      </c>
      <c r="N10" s="168" t="s">
        <v>12</v>
      </c>
      <c r="O10" s="169"/>
      <c r="P10" s="172" t="s">
        <v>9</v>
      </c>
      <c r="Q10" s="172" t="s">
        <v>13</v>
      </c>
    </row>
    <row r="11" spans="1:17" s="1" customFormat="1" ht="45.75" customHeight="1" x14ac:dyDescent="0.25">
      <c r="A11" s="141"/>
      <c r="B11" s="144"/>
      <c r="C11" s="141"/>
      <c r="D11" s="144"/>
      <c r="E11" s="146"/>
      <c r="F11" s="144"/>
      <c r="G11" s="149"/>
      <c r="H11" s="171"/>
      <c r="I11" s="171"/>
      <c r="J11" s="38" t="s">
        <v>14</v>
      </c>
      <c r="K11" s="38" t="s">
        <v>15</v>
      </c>
      <c r="L11" s="171"/>
      <c r="M11" s="171"/>
      <c r="N11" s="38" t="s">
        <v>14</v>
      </c>
      <c r="O11" s="38" t="s">
        <v>15</v>
      </c>
      <c r="P11" s="173"/>
      <c r="Q11" s="173"/>
    </row>
    <row r="12" spans="1:17" s="62" customFormat="1" ht="18.75" x14ac:dyDescent="0.25">
      <c r="A12" s="26" t="s">
        <v>16</v>
      </c>
      <c r="B12" s="27"/>
      <c r="C12" s="27"/>
      <c r="D12" s="160" t="s">
        <v>17</v>
      </c>
      <c r="E12" s="161"/>
      <c r="F12" s="162"/>
      <c r="G12" s="28"/>
      <c r="H12" s="73">
        <f t="shared" ref="H12:O12" si="0">H13</f>
        <v>60315639</v>
      </c>
      <c r="I12" s="73">
        <f t="shared" si="0"/>
        <v>53433649</v>
      </c>
      <c r="J12" s="73">
        <f t="shared" si="0"/>
        <v>6881990</v>
      </c>
      <c r="K12" s="73">
        <f t="shared" si="0"/>
        <v>6781990</v>
      </c>
      <c r="L12" s="73">
        <f t="shared" si="0"/>
        <v>34953839.530000001</v>
      </c>
      <c r="M12" s="73">
        <f t="shared" si="0"/>
        <v>31023753.210000001</v>
      </c>
      <c r="N12" s="73">
        <f t="shared" si="0"/>
        <v>3930086.32</v>
      </c>
      <c r="O12" s="73">
        <f t="shared" si="0"/>
        <v>3910086</v>
      </c>
      <c r="P12" s="83">
        <f>L12/H12</f>
        <v>0.57951536466354936</v>
      </c>
      <c r="Q12" s="73">
        <f>L12-H12</f>
        <v>-25361799.469999999</v>
      </c>
    </row>
    <row r="13" spans="1:17" s="62" customFormat="1" ht="18.75" x14ac:dyDescent="0.25">
      <c r="A13" s="29" t="s">
        <v>18</v>
      </c>
      <c r="B13" s="29"/>
      <c r="C13" s="29"/>
      <c r="D13" s="160" t="s">
        <v>17</v>
      </c>
      <c r="E13" s="161"/>
      <c r="F13" s="162"/>
      <c r="G13" s="28"/>
      <c r="H13" s="73">
        <f t="shared" ref="H13:M13" si="1">SUM(H14:H26)</f>
        <v>60315639</v>
      </c>
      <c r="I13" s="73">
        <f t="shared" si="1"/>
        <v>53433649</v>
      </c>
      <c r="J13" s="73">
        <f t="shared" si="1"/>
        <v>6881990</v>
      </c>
      <c r="K13" s="73">
        <f t="shared" si="1"/>
        <v>6781990</v>
      </c>
      <c r="L13" s="73">
        <f t="shared" si="1"/>
        <v>34953839.530000001</v>
      </c>
      <c r="M13" s="73">
        <f t="shared" si="1"/>
        <v>31023753.210000001</v>
      </c>
      <c r="N13" s="73">
        <f t="shared" ref="N13:O13" si="2">SUM(N14:N26)</f>
        <v>3930086.32</v>
      </c>
      <c r="O13" s="73">
        <f t="shared" si="2"/>
        <v>3910086</v>
      </c>
      <c r="P13" s="83">
        <f t="shared" ref="P13:P86" si="3">L13/H13</f>
        <v>0.57951536466354936</v>
      </c>
      <c r="Q13" s="73">
        <f>L13-H13</f>
        <v>-25361799.469999999</v>
      </c>
    </row>
    <row r="14" spans="1:17" s="3" customFormat="1" ht="47.25" x14ac:dyDescent="0.25">
      <c r="A14" s="89" t="s">
        <v>19</v>
      </c>
      <c r="B14" s="89" t="s">
        <v>20</v>
      </c>
      <c r="C14" s="89" t="s">
        <v>21</v>
      </c>
      <c r="D14" s="95" t="s">
        <v>22</v>
      </c>
      <c r="E14" s="96">
        <v>15</v>
      </c>
      <c r="F14" s="92" t="s">
        <v>23</v>
      </c>
      <c r="G14" s="32" t="s">
        <v>24</v>
      </c>
      <c r="H14" s="85">
        <f>I14+J14</f>
        <v>25205974</v>
      </c>
      <c r="I14" s="85">
        <v>22535284</v>
      </c>
      <c r="J14" s="85">
        <v>2670690</v>
      </c>
      <c r="K14" s="85">
        <v>2670690</v>
      </c>
      <c r="L14" s="85">
        <f>M14+N14</f>
        <v>17049486</v>
      </c>
      <c r="M14" s="85">
        <v>14558289.68</v>
      </c>
      <c r="N14" s="85">
        <v>2491196.3199999998</v>
      </c>
      <c r="O14" s="85">
        <v>2491196</v>
      </c>
      <c r="P14" s="84">
        <f t="shared" si="3"/>
        <v>0.6764065534622864</v>
      </c>
      <c r="Q14" s="85">
        <f t="shared" ref="Q14:Q78" si="4">L14-H14</f>
        <v>-8156488</v>
      </c>
    </row>
    <row r="15" spans="1:17" s="3" customFormat="1" ht="47.25" x14ac:dyDescent="0.25">
      <c r="A15" s="89" t="s">
        <v>25</v>
      </c>
      <c r="B15" s="89" t="s">
        <v>26</v>
      </c>
      <c r="C15" s="89" t="s">
        <v>27</v>
      </c>
      <c r="D15" s="95" t="s">
        <v>28</v>
      </c>
      <c r="E15" s="96">
        <v>15</v>
      </c>
      <c r="F15" s="92" t="s">
        <v>23</v>
      </c>
      <c r="G15" s="32" t="s">
        <v>24</v>
      </c>
      <c r="H15" s="85">
        <f t="shared" ref="H15:H26" si="5">I15+J15</f>
        <v>9140135</v>
      </c>
      <c r="I15" s="85">
        <v>9140135</v>
      </c>
      <c r="J15" s="85"/>
      <c r="K15" s="85"/>
      <c r="L15" s="85">
        <f t="shared" ref="L15:L26" si="6">M15+N15</f>
        <v>5647054.9299999997</v>
      </c>
      <c r="M15" s="85">
        <v>5647054.9299999997</v>
      </c>
      <c r="N15" s="85"/>
      <c r="O15" s="85"/>
      <c r="P15" s="84">
        <f t="shared" si="3"/>
        <v>0.61783058237104804</v>
      </c>
      <c r="Q15" s="85">
        <f t="shared" si="4"/>
        <v>-3493080.0700000003</v>
      </c>
    </row>
    <row r="16" spans="1:17" s="3" customFormat="1" ht="47.25" x14ac:dyDescent="0.25">
      <c r="A16" s="32" t="s">
        <v>29</v>
      </c>
      <c r="B16" s="32">
        <v>2111</v>
      </c>
      <c r="C16" s="32" t="s">
        <v>30</v>
      </c>
      <c r="D16" s="57" t="s">
        <v>31</v>
      </c>
      <c r="E16" s="32">
        <v>15</v>
      </c>
      <c r="F16" s="92" t="s">
        <v>23</v>
      </c>
      <c r="G16" s="32" t="s">
        <v>24</v>
      </c>
      <c r="H16" s="85">
        <f t="shared" si="5"/>
        <v>12729200</v>
      </c>
      <c r="I16" s="85">
        <v>11765200</v>
      </c>
      <c r="J16" s="85">
        <v>964000</v>
      </c>
      <c r="K16" s="85">
        <v>964000</v>
      </c>
      <c r="L16" s="85">
        <f t="shared" si="6"/>
        <v>6224997.4199999999</v>
      </c>
      <c r="M16" s="85">
        <v>6082607.4199999999</v>
      </c>
      <c r="N16" s="85">
        <v>142390</v>
      </c>
      <c r="O16" s="85">
        <v>142390</v>
      </c>
      <c r="P16" s="84">
        <f t="shared" si="3"/>
        <v>0.48903288659145899</v>
      </c>
      <c r="Q16" s="85">
        <f t="shared" si="4"/>
        <v>-6504202.5800000001</v>
      </c>
    </row>
    <row r="17" spans="1:18" s="3" customFormat="1" ht="47.25" x14ac:dyDescent="0.25">
      <c r="A17" s="89" t="s">
        <v>32</v>
      </c>
      <c r="B17" s="89" t="s">
        <v>33</v>
      </c>
      <c r="C17" s="89" t="s">
        <v>34</v>
      </c>
      <c r="D17" s="97" t="s">
        <v>35</v>
      </c>
      <c r="E17" s="98">
        <v>15</v>
      </c>
      <c r="F17" s="92" t="s">
        <v>23</v>
      </c>
      <c r="G17" s="32" t="s">
        <v>24</v>
      </c>
      <c r="H17" s="85">
        <f t="shared" si="5"/>
        <v>1629600</v>
      </c>
      <c r="I17" s="85">
        <v>1629600</v>
      </c>
      <c r="J17" s="85"/>
      <c r="K17" s="85"/>
      <c r="L17" s="85">
        <f t="shared" si="6"/>
        <v>1052802.68</v>
      </c>
      <c r="M17" s="85">
        <f>162149.18+890653.5</f>
        <v>1052802.68</v>
      </c>
      <c r="N17" s="85"/>
      <c r="O17" s="85"/>
      <c r="P17" s="84">
        <f t="shared" si="3"/>
        <v>0.64604975454099156</v>
      </c>
      <c r="Q17" s="85">
        <f t="shared" si="4"/>
        <v>-576797.32000000007</v>
      </c>
      <c r="R17" s="63"/>
    </row>
    <row r="18" spans="1:18" s="3" customFormat="1" ht="47.25" x14ac:dyDescent="0.25">
      <c r="A18" s="99" t="s">
        <v>36</v>
      </c>
      <c r="B18" s="89" t="s">
        <v>37</v>
      </c>
      <c r="C18" s="89" t="s">
        <v>38</v>
      </c>
      <c r="D18" s="90" t="s">
        <v>39</v>
      </c>
      <c r="E18" s="100">
        <v>14</v>
      </c>
      <c r="F18" s="101" t="s">
        <v>40</v>
      </c>
      <c r="G18" s="32" t="s">
        <v>41</v>
      </c>
      <c r="H18" s="86">
        <f t="shared" si="5"/>
        <v>4900000</v>
      </c>
      <c r="I18" s="85">
        <f>4000000+900000</f>
        <v>4900000</v>
      </c>
      <c r="J18" s="85"/>
      <c r="K18" s="85"/>
      <c r="L18" s="86">
        <f t="shared" si="6"/>
        <v>2060500</v>
      </c>
      <c r="M18" s="85">
        <v>2060500</v>
      </c>
      <c r="N18" s="85"/>
      <c r="O18" s="85"/>
      <c r="P18" s="84">
        <f t="shared" si="3"/>
        <v>0.42051020408163264</v>
      </c>
      <c r="Q18" s="85">
        <f t="shared" si="4"/>
        <v>-2839500</v>
      </c>
    </row>
    <row r="19" spans="1:18" s="3" customFormat="1" ht="63" x14ac:dyDescent="0.25">
      <c r="A19" s="99" t="s">
        <v>36</v>
      </c>
      <c r="B19" s="102" t="s">
        <v>37</v>
      </c>
      <c r="C19" s="102" t="s">
        <v>38</v>
      </c>
      <c r="D19" s="90" t="s">
        <v>39</v>
      </c>
      <c r="E19" s="100">
        <v>13</v>
      </c>
      <c r="F19" s="103" t="s">
        <v>67</v>
      </c>
      <c r="G19" s="94" t="s">
        <v>105</v>
      </c>
      <c r="H19" s="86">
        <f t="shared" si="5"/>
        <v>99900</v>
      </c>
      <c r="I19" s="85">
        <v>99900</v>
      </c>
      <c r="J19" s="85"/>
      <c r="K19" s="85"/>
      <c r="L19" s="86">
        <f t="shared" si="6"/>
        <v>31000</v>
      </c>
      <c r="M19" s="85">
        <v>31000</v>
      </c>
      <c r="N19" s="85"/>
      <c r="O19" s="85"/>
      <c r="P19" s="84">
        <f t="shared" si="3"/>
        <v>0.31031031031031031</v>
      </c>
      <c r="Q19" s="85">
        <f t="shared" si="4"/>
        <v>-68900</v>
      </c>
    </row>
    <row r="20" spans="1:18" s="3" customFormat="1" ht="47.25" x14ac:dyDescent="0.25">
      <c r="A20" s="99" t="s">
        <v>42</v>
      </c>
      <c r="B20" s="89" t="s">
        <v>43</v>
      </c>
      <c r="C20" s="91" t="s">
        <v>44</v>
      </c>
      <c r="D20" s="57" t="s">
        <v>45</v>
      </c>
      <c r="E20" s="32">
        <v>15</v>
      </c>
      <c r="F20" s="92" t="s">
        <v>23</v>
      </c>
      <c r="G20" s="32" t="s">
        <v>24</v>
      </c>
      <c r="H20" s="86">
        <f t="shared" si="5"/>
        <v>1680000</v>
      </c>
      <c r="I20" s="85"/>
      <c r="J20" s="85">
        <v>1680000</v>
      </c>
      <c r="K20" s="85">
        <v>1680000</v>
      </c>
      <c r="L20" s="86">
        <f t="shared" si="6"/>
        <v>0</v>
      </c>
      <c r="M20" s="85"/>
      <c r="N20" s="85"/>
      <c r="O20" s="85"/>
      <c r="P20" s="84">
        <f t="shared" si="3"/>
        <v>0</v>
      </c>
      <c r="Q20" s="85">
        <f t="shared" si="4"/>
        <v>-1680000</v>
      </c>
    </row>
    <row r="21" spans="1:18" s="3" customFormat="1" ht="47.25" x14ac:dyDescent="0.25">
      <c r="A21" s="99" t="s">
        <v>305</v>
      </c>
      <c r="B21" s="102" t="s">
        <v>306</v>
      </c>
      <c r="C21" s="104" t="s">
        <v>94</v>
      </c>
      <c r="D21" s="105" t="s">
        <v>95</v>
      </c>
      <c r="E21" s="106">
        <v>17</v>
      </c>
      <c r="F21" s="103" t="s">
        <v>96</v>
      </c>
      <c r="G21" s="94" t="s">
        <v>97</v>
      </c>
      <c r="H21" s="86">
        <f t="shared" si="5"/>
        <v>91000</v>
      </c>
      <c r="I21" s="85">
        <v>91000</v>
      </c>
      <c r="J21" s="85"/>
      <c r="K21" s="85"/>
      <c r="L21" s="86">
        <f t="shared" si="6"/>
        <v>37442.1</v>
      </c>
      <c r="M21" s="85">
        <v>37442.1</v>
      </c>
      <c r="N21" s="85"/>
      <c r="O21" s="85"/>
      <c r="P21" s="84">
        <f t="shared" si="3"/>
        <v>0.41145164835164832</v>
      </c>
      <c r="Q21" s="85">
        <f t="shared" si="4"/>
        <v>-53557.9</v>
      </c>
    </row>
    <row r="22" spans="1:18" s="3" customFormat="1" ht="126" x14ac:dyDescent="0.25">
      <c r="A22" s="91" t="s">
        <v>46</v>
      </c>
      <c r="B22" s="32">
        <v>8220</v>
      </c>
      <c r="C22" s="91" t="s">
        <v>47</v>
      </c>
      <c r="D22" s="57" t="s">
        <v>48</v>
      </c>
      <c r="E22" s="44">
        <v>18</v>
      </c>
      <c r="F22" s="107" t="s">
        <v>49</v>
      </c>
      <c r="G22" s="32" t="s">
        <v>50</v>
      </c>
      <c r="H22" s="85">
        <f t="shared" si="5"/>
        <v>786030</v>
      </c>
      <c r="I22" s="85">
        <v>786030</v>
      </c>
      <c r="J22" s="85"/>
      <c r="K22" s="85"/>
      <c r="L22" s="85">
        <f t="shared" si="6"/>
        <v>124020</v>
      </c>
      <c r="M22" s="85">
        <v>124020</v>
      </c>
      <c r="N22" s="85"/>
      <c r="O22" s="85"/>
      <c r="P22" s="84">
        <f t="shared" si="3"/>
        <v>0.15778023739551925</v>
      </c>
      <c r="Q22" s="85">
        <f t="shared" si="4"/>
        <v>-662010</v>
      </c>
    </row>
    <row r="23" spans="1:18" s="3" customFormat="1" ht="63" x14ac:dyDescent="0.25">
      <c r="A23" s="89" t="s">
        <v>51</v>
      </c>
      <c r="B23" s="89" t="s">
        <v>52</v>
      </c>
      <c r="C23" s="89" t="s">
        <v>47</v>
      </c>
      <c r="D23" s="90" t="s">
        <v>53</v>
      </c>
      <c r="E23" s="108">
        <v>36</v>
      </c>
      <c r="F23" s="107" t="s">
        <v>54</v>
      </c>
      <c r="G23" s="32" t="s">
        <v>55</v>
      </c>
      <c r="H23" s="85">
        <f t="shared" si="5"/>
        <v>2170600</v>
      </c>
      <c r="I23" s="85">
        <v>1979800</v>
      </c>
      <c r="J23" s="85">
        <v>190800</v>
      </c>
      <c r="K23" s="85">
        <v>190800</v>
      </c>
      <c r="L23" s="85">
        <f t="shared" si="6"/>
        <v>1304874</v>
      </c>
      <c r="M23" s="85">
        <v>1304874</v>
      </c>
      <c r="N23" s="85"/>
      <c r="O23" s="85"/>
      <c r="P23" s="84">
        <f t="shared" si="3"/>
        <v>0.6011582051045794</v>
      </c>
      <c r="Q23" s="85">
        <f t="shared" si="4"/>
        <v>-865726</v>
      </c>
    </row>
    <row r="24" spans="1:18" s="3" customFormat="1" ht="110.25" x14ac:dyDescent="0.25">
      <c r="A24" s="102" t="s">
        <v>51</v>
      </c>
      <c r="B24" s="102" t="s">
        <v>52</v>
      </c>
      <c r="C24" s="102" t="s">
        <v>47</v>
      </c>
      <c r="D24" s="90" t="s">
        <v>53</v>
      </c>
      <c r="E24" s="108">
        <v>52</v>
      </c>
      <c r="F24" s="105" t="s">
        <v>297</v>
      </c>
      <c r="G24" s="94" t="s">
        <v>298</v>
      </c>
      <c r="H24" s="85">
        <f t="shared" si="5"/>
        <v>506700</v>
      </c>
      <c r="I24" s="85">
        <v>506700</v>
      </c>
      <c r="J24" s="85"/>
      <c r="K24" s="85"/>
      <c r="L24" s="85">
        <f t="shared" si="6"/>
        <v>125162.4</v>
      </c>
      <c r="M24" s="85">
        <v>125162.4</v>
      </c>
      <c r="N24" s="85"/>
      <c r="O24" s="85"/>
      <c r="P24" s="84">
        <f t="shared" si="3"/>
        <v>0.24701480165778567</v>
      </c>
      <c r="Q24" s="85">
        <f t="shared" si="4"/>
        <v>-381537.6</v>
      </c>
    </row>
    <row r="25" spans="1:18" s="3" customFormat="1" ht="110.25" x14ac:dyDescent="0.25">
      <c r="A25" s="89" t="s">
        <v>56</v>
      </c>
      <c r="B25" s="89" t="s">
        <v>57</v>
      </c>
      <c r="C25" s="89" t="s">
        <v>47</v>
      </c>
      <c r="D25" s="90" t="s">
        <v>58</v>
      </c>
      <c r="E25" s="108">
        <v>52</v>
      </c>
      <c r="F25" s="107" t="s">
        <v>296</v>
      </c>
      <c r="G25" s="32" t="s">
        <v>59</v>
      </c>
      <c r="H25" s="85">
        <f t="shared" si="5"/>
        <v>1276500</v>
      </c>
      <c r="I25" s="85"/>
      <c r="J25" s="85">
        <v>1276500</v>
      </c>
      <c r="K25" s="85">
        <v>1276500</v>
      </c>
      <c r="L25" s="85">
        <f t="shared" si="6"/>
        <v>1276500</v>
      </c>
      <c r="M25" s="85"/>
      <c r="N25" s="85">
        <v>1276500</v>
      </c>
      <c r="O25" s="85">
        <v>1276500</v>
      </c>
      <c r="P25" s="84">
        <f t="shared" si="3"/>
        <v>1</v>
      </c>
      <c r="Q25" s="85">
        <f t="shared" si="4"/>
        <v>0</v>
      </c>
    </row>
    <row r="26" spans="1:18" s="3" customFormat="1" ht="93.75" x14ac:dyDescent="0.25">
      <c r="A26" s="102" t="s">
        <v>299</v>
      </c>
      <c r="B26" s="102" t="s">
        <v>300</v>
      </c>
      <c r="C26" s="94" t="s">
        <v>301</v>
      </c>
      <c r="D26" s="105" t="s">
        <v>302</v>
      </c>
      <c r="E26" s="93">
        <v>56</v>
      </c>
      <c r="F26" s="88" t="s">
        <v>303</v>
      </c>
      <c r="G26" s="94" t="s">
        <v>304</v>
      </c>
      <c r="H26" s="85">
        <f t="shared" si="5"/>
        <v>100000</v>
      </c>
      <c r="I26" s="85"/>
      <c r="J26" s="85">
        <v>100000</v>
      </c>
      <c r="K26" s="85"/>
      <c r="L26" s="85">
        <f t="shared" si="6"/>
        <v>20000</v>
      </c>
      <c r="M26" s="85"/>
      <c r="N26" s="85">
        <v>20000</v>
      </c>
      <c r="O26" s="85"/>
      <c r="P26" s="84">
        <f t="shared" si="3"/>
        <v>0.2</v>
      </c>
      <c r="Q26" s="85">
        <f t="shared" si="4"/>
        <v>-80000</v>
      </c>
    </row>
    <row r="27" spans="1:18" s="62" customFormat="1" ht="16.5" customHeight="1" x14ac:dyDescent="0.25">
      <c r="A27" s="30" t="s">
        <v>60</v>
      </c>
      <c r="B27" s="30"/>
      <c r="C27" s="30"/>
      <c r="D27" s="154" t="s">
        <v>61</v>
      </c>
      <c r="E27" s="155"/>
      <c r="F27" s="156"/>
      <c r="G27" s="28"/>
      <c r="H27" s="73">
        <f t="shared" ref="H27:O27" si="7">H28</f>
        <v>45044710</v>
      </c>
      <c r="I27" s="73">
        <f t="shared" si="7"/>
        <v>24513201.640000001</v>
      </c>
      <c r="J27" s="73">
        <f t="shared" si="7"/>
        <v>20531508.359999999</v>
      </c>
      <c r="K27" s="73">
        <f t="shared" si="7"/>
        <v>20531508.359999999</v>
      </c>
      <c r="L27" s="73">
        <f t="shared" si="7"/>
        <v>18941282.360000003</v>
      </c>
      <c r="M27" s="73">
        <f t="shared" si="7"/>
        <v>16164177.27</v>
      </c>
      <c r="N27" s="73">
        <f t="shared" si="7"/>
        <v>2777105.09</v>
      </c>
      <c r="O27" s="73">
        <f t="shared" si="7"/>
        <v>2777104.61</v>
      </c>
      <c r="P27" s="83">
        <f t="shared" si="3"/>
        <v>0.42049959606799564</v>
      </c>
      <c r="Q27" s="73">
        <f t="shared" si="4"/>
        <v>-26103427.639999997</v>
      </c>
    </row>
    <row r="28" spans="1:18" s="62" customFormat="1" ht="18.75" x14ac:dyDescent="0.25">
      <c r="A28" s="30" t="s">
        <v>62</v>
      </c>
      <c r="B28" s="30"/>
      <c r="C28" s="30"/>
      <c r="D28" s="154" t="s">
        <v>61</v>
      </c>
      <c r="E28" s="155"/>
      <c r="F28" s="156"/>
      <c r="G28" s="28"/>
      <c r="H28" s="73">
        <f>SUM(H29:H42)</f>
        <v>45044710</v>
      </c>
      <c r="I28" s="73">
        <f>SUM(I29:I42)</f>
        <v>24513201.640000001</v>
      </c>
      <c r="J28" s="73">
        <f>SUM(J29:J42)</f>
        <v>20531508.359999999</v>
      </c>
      <c r="K28" s="73">
        <f>SUM(K29:K42)</f>
        <v>20531508.359999999</v>
      </c>
      <c r="L28" s="73">
        <f>SUM(L29:L42)</f>
        <v>18941282.360000003</v>
      </c>
      <c r="M28" s="73">
        <f t="shared" ref="M28:O28" si="8">SUM(M29:M42)</f>
        <v>16164177.27</v>
      </c>
      <c r="N28" s="73">
        <f t="shared" si="8"/>
        <v>2777105.09</v>
      </c>
      <c r="O28" s="73">
        <f t="shared" si="8"/>
        <v>2777104.61</v>
      </c>
      <c r="P28" s="83">
        <f t="shared" si="3"/>
        <v>0.42049959606799564</v>
      </c>
      <c r="Q28" s="73">
        <f t="shared" si="4"/>
        <v>-26103427.639999997</v>
      </c>
    </row>
    <row r="29" spans="1:18" s="3" customFormat="1" ht="63" x14ac:dyDescent="0.25">
      <c r="A29" s="89" t="s">
        <v>63</v>
      </c>
      <c r="B29" s="89" t="s">
        <v>64</v>
      </c>
      <c r="C29" s="89" t="s">
        <v>65</v>
      </c>
      <c r="D29" s="95" t="s">
        <v>66</v>
      </c>
      <c r="E29" s="96">
        <v>13</v>
      </c>
      <c r="F29" s="92" t="s">
        <v>67</v>
      </c>
      <c r="G29" s="31" t="s">
        <v>68</v>
      </c>
      <c r="H29" s="85">
        <f t="shared" ref="H29:H39" si="9">I29+J29</f>
        <v>455000</v>
      </c>
      <c r="I29" s="85">
        <v>455000</v>
      </c>
      <c r="J29" s="85"/>
      <c r="K29" s="85"/>
      <c r="L29" s="85">
        <f t="shared" ref="L29:L42" si="10">M29+N29</f>
        <v>370023</v>
      </c>
      <c r="M29" s="85">
        <v>370023</v>
      </c>
      <c r="N29" s="85"/>
      <c r="O29" s="85"/>
      <c r="P29" s="84">
        <f t="shared" si="3"/>
        <v>0.81323736263736268</v>
      </c>
      <c r="Q29" s="85">
        <f t="shared" si="4"/>
        <v>-84977</v>
      </c>
    </row>
    <row r="30" spans="1:18" s="3" customFormat="1" ht="47.25" x14ac:dyDescent="0.25">
      <c r="A30" s="89" t="s">
        <v>63</v>
      </c>
      <c r="B30" s="89" t="s">
        <v>64</v>
      </c>
      <c r="C30" s="89" t="s">
        <v>65</v>
      </c>
      <c r="D30" s="95" t="s">
        <v>66</v>
      </c>
      <c r="E30" s="96">
        <v>16</v>
      </c>
      <c r="F30" s="92" t="s">
        <v>69</v>
      </c>
      <c r="G30" s="32" t="s">
        <v>70</v>
      </c>
      <c r="H30" s="85">
        <f t="shared" si="9"/>
        <v>2608713</v>
      </c>
      <c r="I30" s="85"/>
      <c r="J30" s="85">
        <v>2608713</v>
      </c>
      <c r="K30" s="85">
        <v>2608713</v>
      </c>
      <c r="L30" s="85">
        <f t="shared" si="10"/>
        <v>287282.61</v>
      </c>
      <c r="M30" s="85"/>
      <c r="N30" s="85">
        <v>287282.61</v>
      </c>
      <c r="O30" s="85">
        <v>287282.61</v>
      </c>
      <c r="P30" s="84">
        <f t="shared" si="3"/>
        <v>0.11012426817361665</v>
      </c>
      <c r="Q30" s="85">
        <f t="shared" si="4"/>
        <v>-2321430.39</v>
      </c>
    </row>
    <row r="31" spans="1:18" s="3" customFormat="1" ht="93.75" x14ac:dyDescent="0.25">
      <c r="A31" s="102" t="s">
        <v>63</v>
      </c>
      <c r="B31" s="102" t="s">
        <v>64</v>
      </c>
      <c r="C31" s="102" t="s">
        <v>65</v>
      </c>
      <c r="D31" s="109" t="s">
        <v>66</v>
      </c>
      <c r="E31" s="110">
        <v>56</v>
      </c>
      <c r="F31" s="111" t="s">
        <v>303</v>
      </c>
      <c r="G31" s="94" t="s">
        <v>304</v>
      </c>
      <c r="H31" s="85">
        <f t="shared" si="9"/>
        <v>1300000</v>
      </c>
      <c r="I31" s="85"/>
      <c r="J31" s="85">
        <v>1300000</v>
      </c>
      <c r="K31" s="85">
        <v>1300000</v>
      </c>
      <c r="L31" s="85">
        <f t="shared" si="10"/>
        <v>0</v>
      </c>
      <c r="M31" s="85"/>
      <c r="N31" s="85"/>
      <c r="O31" s="85"/>
      <c r="P31" s="84">
        <f t="shared" si="3"/>
        <v>0</v>
      </c>
      <c r="Q31" s="85">
        <f t="shared" si="4"/>
        <v>-1300000</v>
      </c>
    </row>
    <row r="32" spans="1:18" s="3" customFormat="1" ht="47.25" x14ac:dyDescent="0.25">
      <c r="A32" s="89" t="s">
        <v>71</v>
      </c>
      <c r="B32" s="89" t="s">
        <v>72</v>
      </c>
      <c r="C32" s="89" t="s">
        <v>73</v>
      </c>
      <c r="D32" s="90" t="s">
        <v>74</v>
      </c>
      <c r="E32" s="93">
        <v>16</v>
      </c>
      <c r="F32" s="92" t="s">
        <v>69</v>
      </c>
      <c r="G32" s="32" t="s">
        <v>70</v>
      </c>
      <c r="H32" s="85">
        <f t="shared" si="9"/>
        <v>18590570</v>
      </c>
      <c r="I32" s="85">
        <v>14615800</v>
      </c>
      <c r="J32" s="85">
        <v>3974770</v>
      </c>
      <c r="K32" s="85">
        <v>3974770</v>
      </c>
      <c r="L32" s="85">
        <f t="shared" si="10"/>
        <v>12077182.619999999</v>
      </c>
      <c r="M32" s="85">
        <f>10068340.62+208842</f>
        <v>10277182.619999999</v>
      </c>
      <c r="N32" s="85">
        <v>1800000</v>
      </c>
      <c r="O32" s="85">
        <v>1800000</v>
      </c>
      <c r="P32" s="84">
        <f t="shared" si="3"/>
        <v>0.6496402541718731</v>
      </c>
      <c r="Q32" s="85">
        <f t="shared" si="4"/>
        <v>-6513387.3800000008</v>
      </c>
    </row>
    <row r="33" spans="1:17" s="3" customFormat="1" ht="47.25" x14ac:dyDescent="0.25">
      <c r="A33" s="89" t="s">
        <v>71</v>
      </c>
      <c r="B33" s="89" t="s">
        <v>72</v>
      </c>
      <c r="C33" s="89" t="s">
        <v>73</v>
      </c>
      <c r="D33" s="90" t="s">
        <v>74</v>
      </c>
      <c r="E33" s="93">
        <v>23</v>
      </c>
      <c r="F33" s="92" t="s">
        <v>75</v>
      </c>
      <c r="G33" s="32" t="s">
        <v>76</v>
      </c>
      <c r="H33" s="85">
        <f t="shared" si="9"/>
        <v>200000</v>
      </c>
      <c r="I33" s="85">
        <v>200000</v>
      </c>
      <c r="J33" s="85"/>
      <c r="K33" s="85"/>
      <c r="L33" s="85">
        <f t="shared" si="10"/>
        <v>175523</v>
      </c>
      <c r="M33" s="85">
        <v>175523</v>
      </c>
      <c r="N33" s="85"/>
      <c r="O33" s="85"/>
      <c r="P33" s="84">
        <f t="shared" si="3"/>
        <v>0.87761500000000003</v>
      </c>
      <c r="Q33" s="85">
        <f t="shared" si="4"/>
        <v>-24477</v>
      </c>
    </row>
    <row r="34" spans="1:17" s="3" customFormat="1" ht="63" x14ac:dyDescent="0.25">
      <c r="A34" s="89" t="s">
        <v>71</v>
      </c>
      <c r="B34" s="89" t="s">
        <v>72</v>
      </c>
      <c r="C34" s="89" t="s">
        <v>73</v>
      </c>
      <c r="D34" s="90" t="s">
        <v>74</v>
      </c>
      <c r="E34" s="93">
        <v>32</v>
      </c>
      <c r="F34" s="92" t="s">
        <v>77</v>
      </c>
      <c r="G34" s="32" t="s">
        <v>78</v>
      </c>
      <c r="H34" s="85">
        <f t="shared" si="9"/>
        <v>15000</v>
      </c>
      <c r="I34" s="85">
        <v>15000</v>
      </c>
      <c r="J34" s="85"/>
      <c r="K34" s="85"/>
      <c r="L34" s="85">
        <f t="shared" si="10"/>
        <v>0</v>
      </c>
      <c r="M34" s="85"/>
      <c r="N34" s="85"/>
      <c r="O34" s="85"/>
      <c r="P34" s="84">
        <f t="shared" si="3"/>
        <v>0</v>
      </c>
      <c r="Q34" s="85">
        <f t="shared" si="4"/>
        <v>-15000</v>
      </c>
    </row>
    <row r="35" spans="1:17" s="3" customFormat="1" ht="47.25" x14ac:dyDescent="0.25">
      <c r="A35" s="102" t="s">
        <v>71</v>
      </c>
      <c r="B35" s="102" t="s">
        <v>72</v>
      </c>
      <c r="C35" s="102" t="s">
        <v>73</v>
      </c>
      <c r="D35" s="90" t="s">
        <v>74</v>
      </c>
      <c r="E35" s="93">
        <v>30</v>
      </c>
      <c r="F35" s="103" t="s">
        <v>178</v>
      </c>
      <c r="G35" s="94" t="s">
        <v>179</v>
      </c>
      <c r="H35" s="85">
        <f t="shared" si="9"/>
        <v>145342</v>
      </c>
      <c r="I35" s="85">
        <v>145342</v>
      </c>
      <c r="J35" s="85"/>
      <c r="K35" s="85"/>
      <c r="L35" s="85">
        <f t="shared" si="10"/>
        <v>83870</v>
      </c>
      <c r="M35" s="85">
        <v>83870</v>
      </c>
      <c r="N35" s="85"/>
      <c r="O35" s="85"/>
      <c r="P35" s="84">
        <f t="shared" si="3"/>
        <v>0.57705274456110411</v>
      </c>
      <c r="Q35" s="85">
        <f t="shared" si="4"/>
        <v>-61472</v>
      </c>
    </row>
    <row r="36" spans="1:17" s="3" customFormat="1" ht="63" x14ac:dyDescent="0.25">
      <c r="A36" s="89" t="s">
        <v>79</v>
      </c>
      <c r="B36" s="89" t="s">
        <v>80</v>
      </c>
      <c r="C36" s="89" t="s">
        <v>81</v>
      </c>
      <c r="D36" s="90" t="s">
        <v>82</v>
      </c>
      <c r="E36" s="93">
        <v>16</v>
      </c>
      <c r="F36" s="92" t="s">
        <v>69</v>
      </c>
      <c r="G36" s="32" t="s">
        <v>70</v>
      </c>
      <c r="H36" s="85">
        <f t="shared" si="9"/>
        <v>1100000</v>
      </c>
      <c r="I36" s="85">
        <v>1100000</v>
      </c>
      <c r="J36" s="85">
        <f>2915000-2915000</f>
        <v>0</v>
      </c>
      <c r="K36" s="85">
        <f>2915000-2915000</f>
        <v>0</v>
      </c>
      <c r="L36" s="85">
        <f t="shared" si="10"/>
        <v>486403.97</v>
      </c>
      <c r="M36" s="85">
        <v>486403.97</v>
      </c>
      <c r="N36" s="85"/>
      <c r="O36" s="85"/>
      <c r="P36" s="84">
        <f t="shared" si="3"/>
        <v>0.44218542727272725</v>
      </c>
      <c r="Q36" s="85">
        <f t="shared" si="4"/>
        <v>-613596.03</v>
      </c>
    </row>
    <row r="37" spans="1:17" s="3" customFormat="1" ht="47.25" x14ac:dyDescent="0.25">
      <c r="A37" s="102" t="s">
        <v>307</v>
      </c>
      <c r="B37" s="102" t="s">
        <v>131</v>
      </c>
      <c r="C37" s="102" t="s">
        <v>154</v>
      </c>
      <c r="D37" s="90" t="s">
        <v>308</v>
      </c>
      <c r="E37" s="93">
        <v>30</v>
      </c>
      <c r="F37" s="103" t="s">
        <v>178</v>
      </c>
      <c r="G37" s="94" t="s">
        <v>179</v>
      </c>
      <c r="H37" s="85">
        <f t="shared" si="9"/>
        <v>110128</v>
      </c>
      <c r="I37" s="85">
        <v>110128</v>
      </c>
      <c r="J37" s="85"/>
      <c r="K37" s="85"/>
      <c r="L37" s="85">
        <f t="shared" si="10"/>
        <v>141769</v>
      </c>
      <c r="M37" s="85">
        <v>141769</v>
      </c>
      <c r="N37" s="85"/>
      <c r="O37" s="85"/>
      <c r="P37" s="84">
        <f t="shared" si="3"/>
        <v>1.287311128868226</v>
      </c>
      <c r="Q37" s="85">
        <f t="shared" si="4"/>
        <v>31641</v>
      </c>
    </row>
    <row r="38" spans="1:17" s="3" customFormat="1" ht="47.25" x14ac:dyDescent="0.25">
      <c r="A38" s="102" t="s">
        <v>317</v>
      </c>
      <c r="B38" s="102" t="s">
        <v>318</v>
      </c>
      <c r="C38" s="94" t="s">
        <v>319</v>
      </c>
      <c r="D38" s="105" t="s">
        <v>320</v>
      </c>
      <c r="E38" s="112"/>
      <c r="F38" s="103" t="s">
        <v>178</v>
      </c>
      <c r="G38" s="94" t="s">
        <v>179</v>
      </c>
      <c r="H38" s="85">
        <f t="shared" si="9"/>
        <v>1200</v>
      </c>
      <c r="I38" s="85">
        <v>1200</v>
      </c>
      <c r="J38" s="85"/>
      <c r="K38" s="85"/>
      <c r="L38" s="85">
        <f t="shared" si="10"/>
        <v>0</v>
      </c>
      <c r="M38" s="85"/>
      <c r="N38" s="85"/>
      <c r="O38" s="85"/>
      <c r="P38" s="84"/>
      <c r="Q38" s="85">
        <f t="shared" si="4"/>
        <v>-1200</v>
      </c>
    </row>
    <row r="39" spans="1:17" s="3" customFormat="1" ht="63" x14ac:dyDescent="0.25">
      <c r="A39" s="89" t="s">
        <v>83</v>
      </c>
      <c r="B39" s="89" t="s">
        <v>84</v>
      </c>
      <c r="C39" s="89" t="s">
        <v>85</v>
      </c>
      <c r="D39" s="95" t="s">
        <v>86</v>
      </c>
      <c r="E39" s="93">
        <v>25</v>
      </c>
      <c r="F39" s="92" t="s">
        <v>87</v>
      </c>
      <c r="G39" s="32" t="s">
        <v>88</v>
      </c>
      <c r="H39" s="85">
        <f t="shared" si="9"/>
        <v>4139500</v>
      </c>
      <c r="I39" s="85">
        <v>4139500</v>
      </c>
      <c r="J39" s="85"/>
      <c r="K39" s="85"/>
      <c r="L39" s="85">
        <f t="shared" si="10"/>
        <v>3016013.47</v>
      </c>
      <c r="M39" s="85">
        <v>3016013.47</v>
      </c>
      <c r="N39" s="85"/>
      <c r="O39" s="85"/>
      <c r="P39" s="84">
        <f t="shared" si="3"/>
        <v>0.72859366348592836</v>
      </c>
      <c r="Q39" s="85">
        <f t="shared" si="4"/>
        <v>-1123486.5299999998</v>
      </c>
    </row>
    <row r="40" spans="1:17" s="3" customFormat="1" ht="54.6" customHeight="1" x14ac:dyDescent="0.25">
      <c r="A40" s="91" t="s">
        <v>89</v>
      </c>
      <c r="B40" s="32">
        <v>3242</v>
      </c>
      <c r="C40" s="32">
        <v>1090</v>
      </c>
      <c r="D40" s="92" t="s">
        <v>90</v>
      </c>
      <c r="E40" s="32">
        <v>1</v>
      </c>
      <c r="F40" s="92" t="s">
        <v>91</v>
      </c>
      <c r="G40" s="32" t="s">
        <v>92</v>
      </c>
      <c r="H40" s="85">
        <f t="shared" ref="H40:H42" si="11">I40+J40</f>
        <v>360000</v>
      </c>
      <c r="I40" s="85">
        <v>360000</v>
      </c>
      <c r="J40" s="85"/>
      <c r="K40" s="85"/>
      <c r="L40" s="85">
        <f t="shared" si="10"/>
        <v>222370</v>
      </c>
      <c r="M40" s="85">
        <v>222370</v>
      </c>
      <c r="N40" s="85"/>
      <c r="O40" s="85"/>
      <c r="P40" s="84">
        <f t="shared" si="3"/>
        <v>0.61769444444444443</v>
      </c>
      <c r="Q40" s="85">
        <f t="shared" si="4"/>
        <v>-137630</v>
      </c>
    </row>
    <row r="41" spans="1:17" s="3" customFormat="1" ht="55.9" customHeight="1" x14ac:dyDescent="0.25">
      <c r="A41" s="91" t="s">
        <v>89</v>
      </c>
      <c r="B41" s="32">
        <v>3242</v>
      </c>
      <c r="C41" s="32">
        <v>1090</v>
      </c>
      <c r="D41" s="92" t="s">
        <v>90</v>
      </c>
      <c r="E41" s="32">
        <v>14</v>
      </c>
      <c r="F41" s="92" t="s">
        <v>40</v>
      </c>
      <c r="G41" s="32" t="s">
        <v>41</v>
      </c>
      <c r="H41" s="85">
        <f t="shared" si="11"/>
        <v>2740000</v>
      </c>
      <c r="I41" s="85">
        <v>2740000</v>
      </c>
      <c r="J41" s="85"/>
      <c r="K41" s="85"/>
      <c r="L41" s="85">
        <f t="shared" si="10"/>
        <v>1211583.17</v>
      </c>
      <c r="M41" s="85">
        <v>1211583.17</v>
      </c>
      <c r="N41" s="85"/>
      <c r="O41" s="85"/>
      <c r="P41" s="84">
        <f t="shared" si="3"/>
        <v>0.44218363868613136</v>
      </c>
      <c r="Q41" s="85">
        <f t="shared" si="4"/>
        <v>-1528416.83</v>
      </c>
    </row>
    <row r="42" spans="1:17" s="3" customFormat="1" ht="54.6" customHeight="1" x14ac:dyDescent="0.25">
      <c r="A42" s="91" t="s">
        <v>93</v>
      </c>
      <c r="B42" s="32">
        <v>8110</v>
      </c>
      <c r="C42" s="91" t="s">
        <v>94</v>
      </c>
      <c r="D42" s="57" t="s">
        <v>95</v>
      </c>
      <c r="E42" s="32">
        <v>17</v>
      </c>
      <c r="F42" s="92" t="s">
        <v>96</v>
      </c>
      <c r="G42" s="32" t="s">
        <v>97</v>
      </c>
      <c r="H42" s="85">
        <f t="shared" si="11"/>
        <v>13279257</v>
      </c>
      <c r="I42" s="85">
        <v>631231.64</v>
      </c>
      <c r="J42" s="85">
        <v>12648025.359999999</v>
      </c>
      <c r="K42" s="85">
        <v>12648025.359999999</v>
      </c>
      <c r="L42" s="85">
        <f t="shared" si="10"/>
        <v>869261.52</v>
      </c>
      <c r="M42" s="85">
        <v>179439.04</v>
      </c>
      <c r="N42" s="85">
        <v>689822.48</v>
      </c>
      <c r="O42" s="85">
        <v>689822</v>
      </c>
      <c r="P42" s="84">
        <f t="shared" si="3"/>
        <v>6.5460102172885129E-2</v>
      </c>
      <c r="Q42" s="85">
        <f t="shared" si="4"/>
        <v>-12409995.48</v>
      </c>
    </row>
    <row r="43" spans="1:17" s="64" customFormat="1" ht="18.75" x14ac:dyDescent="0.25">
      <c r="A43" s="30" t="s">
        <v>98</v>
      </c>
      <c r="B43" s="30"/>
      <c r="C43" s="30"/>
      <c r="D43" s="154" t="s">
        <v>99</v>
      </c>
      <c r="E43" s="155"/>
      <c r="F43" s="156"/>
      <c r="G43" s="28"/>
      <c r="H43" s="73">
        <f>H44</f>
        <v>56102400</v>
      </c>
      <c r="I43" s="73">
        <f>I44</f>
        <v>56102400</v>
      </c>
      <c r="J43" s="73">
        <f t="shared" ref="J43:M43" si="12">J44</f>
        <v>0</v>
      </c>
      <c r="K43" s="73">
        <f t="shared" si="12"/>
        <v>0</v>
      </c>
      <c r="L43" s="73">
        <f t="shared" si="12"/>
        <v>33337937.890000001</v>
      </c>
      <c r="M43" s="73">
        <f t="shared" si="12"/>
        <v>33337937.890000001</v>
      </c>
      <c r="N43" s="73">
        <f t="shared" ref="N43:O43" si="13">N44</f>
        <v>0</v>
      </c>
      <c r="O43" s="73">
        <f t="shared" si="13"/>
        <v>0</v>
      </c>
      <c r="P43" s="83">
        <f t="shared" si="3"/>
        <v>0.59423372066079172</v>
      </c>
      <c r="Q43" s="73">
        <f t="shared" si="4"/>
        <v>-22764462.109999999</v>
      </c>
    </row>
    <row r="44" spans="1:17" s="64" customFormat="1" ht="18.75" x14ac:dyDescent="0.25">
      <c r="A44" s="30" t="s">
        <v>100</v>
      </c>
      <c r="B44" s="30"/>
      <c r="C44" s="30"/>
      <c r="D44" s="154" t="s">
        <v>99</v>
      </c>
      <c r="E44" s="155"/>
      <c r="F44" s="156"/>
      <c r="G44" s="28"/>
      <c r="H44" s="73">
        <f t="shared" ref="H44:O44" si="14">SUM(H45:H56)</f>
        <v>56102400</v>
      </c>
      <c r="I44" s="73">
        <f t="shared" si="14"/>
        <v>56102400</v>
      </c>
      <c r="J44" s="73">
        <f t="shared" si="14"/>
        <v>0</v>
      </c>
      <c r="K44" s="73">
        <f t="shared" si="14"/>
        <v>0</v>
      </c>
      <c r="L44" s="73">
        <f t="shared" si="14"/>
        <v>33337937.890000001</v>
      </c>
      <c r="M44" s="73">
        <f t="shared" si="14"/>
        <v>33337937.890000001</v>
      </c>
      <c r="N44" s="73">
        <f t="shared" si="14"/>
        <v>0</v>
      </c>
      <c r="O44" s="73">
        <f t="shared" si="14"/>
        <v>0</v>
      </c>
      <c r="P44" s="83">
        <f t="shared" si="3"/>
        <v>0.59423372066079172</v>
      </c>
      <c r="Q44" s="73">
        <f t="shared" si="4"/>
        <v>-22764462.109999999</v>
      </c>
    </row>
    <row r="45" spans="1:17" s="65" customFormat="1" ht="47.25" x14ac:dyDescent="0.25">
      <c r="A45" s="89" t="s">
        <v>101</v>
      </c>
      <c r="B45" s="89" t="s">
        <v>102</v>
      </c>
      <c r="C45" s="89" t="s">
        <v>103</v>
      </c>
      <c r="D45" s="113" t="s">
        <v>104</v>
      </c>
      <c r="E45" s="114">
        <v>14</v>
      </c>
      <c r="F45" s="92" t="s">
        <v>40</v>
      </c>
      <c r="G45" s="32" t="s">
        <v>41</v>
      </c>
      <c r="H45" s="85">
        <f>I45+J45</f>
        <v>161000</v>
      </c>
      <c r="I45" s="85">
        <v>161000</v>
      </c>
      <c r="J45" s="85"/>
      <c r="K45" s="85"/>
      <c r="L45" s="85">
        <f>M45+N45</f>
        <v>0</v>
      </c>
      <c r="M45" s="85"/>
      <c r="N45" s="85"/>
      <c r="O45" s="85"/>
      <c r="P45" s="84">
        <f t="shared" si="3"/>
        <v>0</v>
      </c>
      <c r="Q45" s="85">
        <f t="shared" si="4"/>
        <v>-161000</v>
      </c>
    </row>
    <row r="46" spans="1:17" s="65" customFormat="1" ht="63" x14ac:dyDescent="0.25">
      <c r="A46" s="89" t="s">
        <v>101</v>
      </c>
      <c r="B46" s="89" t="s">
        <v>102</v>
      </c>
      <c r="C46" s="89" t="s">
        <v>103</v>
      </c>
      <c r="D46" s="113" t="s">
        <v>104</v>
      </c>
      <c r="E46" s="114">
        <v>13</v>
      </c>
      <c r="F46" s="92" t="s">
        <v>67</v>
      </c>
      <c r="G46" s="32" t="s">
        <v>105</v>
      </c>
      <c r="H46" s="85">
        <f t="shared" ref="H46:H56" si="15">I46+J46</f>
        <v>2150000</v>
      </c>
      <c r="I46" s="85">
        <v>2150000</v>
      </c>
      <c r="J46" s="85"/>
      <c r="K46" s="85"/>
      <c r="L46" s="85">
        <f t="shared" ref="L46:L56" si="16">M46+N46</f>
        <v>750418.74</v>
      </c>
      <c r="M46" s="85">
        <v>750418.74</v>
      </c>
      <c r="N46" s="85"/>
      <c r="O46" s="85"/>
      <c r="P46" s="84">
        <f t="shared" si="3"/>
        <v>0.34903197209302322</v>
      </c>
      <c r="Q46" s="85">
        <f t="shared" si="4"/>
        <v>-1399581.26</v>
      </c>
    </row>
    <row r="47" spans="1:17" s="65" customFormat="1" ht="47.25" x14ac:dyDescent="0.25">
      <c r="A47" s="89" t="s">
        <v>106</v>
      </c>
      <c r="B47" s="89" t="s">
        <v>107</v>
      </c>
      <c r="C47" s="89" t="s">
        <v>103</v>
      </c>
      <c r="D47" s="113" t="s">
        <v>108</v>
      </c>
      <c r="E47" s="114">
        <v>14</v>
      </c>
      <c r="F47" s="92" t="s">
        <v>40</v>
      </c>
      <c r="G47" s="32" t="s">
        <v>41</v>
      </c>
      <c r="H47" s="85">
        <f t="shared" si="15"/>
        <v>11500</v>
      </c>
      <c r="I47" s="85">
        <v>11500</v>
      </c>
      <c r="J47" s="85"/>
      <c r="K47" s="85"/>
      <c r="L47" s="85">
        <f t="shared" si="16"/>
        <v>3433.36</v>
      </c>
      <c r="M47" s="85">
        <v>3433.36</v>
      </c>
      <c r="N47" s="85"/>
      <c r="O47" s="85"/>
      <c r="P47" s="84">
        <f t="shared" si="3"/>
        <v>0.29855304347826089</v>
      </c>
      <c r="Q47" s="85">
        <f t="shared" si="4"/>
        <v>-8066.6399999999994</v>
      </c>
    </row>
    <row r="48" spans="1:17" s="65" customFormat="1" ht="47.25" x14ac:dyDescent="0.25">
      <c r="A48" s="89" t="s">
        <v>109</v>
      </c>
      <c r="B48" s="89" t="s">
        <v>110</v>
      </c>
      <c r="C48" s="89" t="s">
        <v>85</v>
      </c>
      <c r="D48" s="95" t="s">
        <v>111</v>
      </c>
      <c r="E48" s="96">
        <v>29</v>
      </c>
      <c r="F48" s="92" t="s">
        <v>112</v>
      </c>
      <c r="G48" s="32" t="s">
        <v>113</v>
      </c>
      <c r="H48" s="85">
        <f t="shared" si="15"/>
        <v>208000</v>
      </c>
      <c r="I48" s="85">
        <v>208000</v>
      </c>
      <c r="J48" s="85"/>
      <c r="K48" s="85"/>
      <c r="L48" s="85">
        <f t="shared" si="16"/>
        <v>180400</v>
      </c>
      <c r="M48" s="85">
        <v>180400</v>
      </c>
      <c r="N48" s="85"/>
      <c r="O48" s="85"/>
      <c r="P48" s="84">
        <f t="shared" si="3"/>
        <v>0.86730769230769234</v>
      </c>
      <c r="Q48" s="85">
        <f t="shared" si="4"/>
        <v>-27600</v>
      </c>
    </row>
    <row r="49" spans="1:17" s="65" customFormat="1" ht="47.25" x14ac:dyDescent="0.25">
      <c r="A49" s="89" t="s">
        <v>109</v>
      </c>
      <c r="B49" s="89" t="s">
        <v>110</v>
      </c>
      <c r="C49" s="89" t="s">
        <v>85</v>
      </c>
      <c r="D49" s="95" t="s">
        <v>111</v>
      </c>
      <c r="E49" s="96">
        <v>14</v>
      </c>
      <c r="F49" s="92" t="s">
        <v>40</v>
      </c>
      <c r="G49" s="32" t="s">
        <v>114</v>
      </c>
      <c r="H49" s="85">
        <f t="shared" si="15"/>
        <v>227500</v>
      </c>
      <c r="I49" s="85">
        <v>227500</v>
      </c>
      <c r="J49" s="85"/>
      <c r="K49" s="85"/>
      <c r="L49" s="85">
        <f t="shared" si="16"/>
        <v>176232</v>
      </c>
      <c r="M49" s="85">
        <v>176232</v>
      </c>
      <c r="N49" s="85"/>
      <c r="O49" s="85"/>
      <c r="P49" s="84">
        <f t="shared" si="3"/>
        <v>0.77464615384615387</v>
      </c>
      <c r="Q49" s="85">
        <f t="shared" si="4"/>
        <v>-51268</v>
      </c>
    </row>
    <row r="50" spans="1:17" s="65" customFormat="1" ht="47.25" x14ac:dyDescent="0.25">
      <c r="A50" s="89" t="s">
        <v>115</v>
      </c>
      <c r="B50" s="89" t="s">
        <v>116</v>
      </c>
      <c r="C50" s="89" t="s">
        <v>85</v>
      </c>
      <c r="D50" s="115" t="s">
        <v>117</v>
      </c>
      <c r="E50" s="93">
        <v>14</v>
      </c>
      <c r="F50" s="92" t="s">
        <v>40</v>
      </c>
      <c r="G50" s="32" t="s">
        <v>118</v>
      </c>
      <c r="H50" s="85">
        <f t="shared" si="15"/>
        <v>700000</v>
      </c>
      <c r="I50" s="85">
        <v>700000</v>
      </c>
      <c r="J50" s="85"/>
      <c r="K50" s="85"/>
      <c r="L50" s="85">
        <f t="shared" si="16"/>
        <v>271500</v>
      </c>
      <c r="M50" s="85">
        <v>271500</v>
      </c>
      <c r="N50" s="85"/>
      <c r="O50" s="85"/>
      <c r="P50" s="84">
        <f t="shared" si="3"/>
        <v>0.38785714285714284</v>
      </c>
      <c r="Q50" s="85">
        <f t="shared" si="4"/>
        <v>-428500</v>
      </c>
    </row>
    <row r="51" spans="1:17" s="65" customFormat="1" ht="78.75" x14ac:dyDescent="0.25">
      <c r="A51" s="89" t="s">
        <v>119</v>
      </c>
      <c r="B51" s="89" t="s">
        <v>120</v>
      </c>
      <c r="C51" s="89" t="s">
        <v>64</v>
      </c>
      <c r="D51" s="95" t="s">
        <v>121</v>
      </c>
      <c r="E51" s="96">
        <v>14</v>
      </c>
      <c r="F51" s="92" t="s">
        <v>40</v>
      </c>
      <c r="G51" s="32" t="s">
        <v>41</v>
      </c>
      <c r="H51" s="85">
        <f t="shared" si="15"/>
        <v>3300000</v>
      </c>
      <c r="I51" s="85">
        <v>3300000</v>
      </c>
      <c r="J51" s="85"/>
      <c r="K51" s="85"/>
      <c r="L51" s="85">
        <f t="shared" si="16"/>
        <v>2064623.27</v>
      </c>
      <c r="M51" s="85">
        <v>2064623.27</v>
      </c>
      <c r="N51" s="85"/>
      <c r="O51" s="85"/>
      <c r="P51" s="84">
        <f t="shared" si="3"/>
        <v>0.62564341515151511</v>
      </c>
      <c r="Q51" s="85">
        <f t="shared" si="4"/>
        <v>-1235376.73</v>
      </c>
    </row>
    <row r="52" spans="1:17" s="65" customFormat="1" ht="63" x14ac:dyDescent="0.25">
      <c r="A52" s="89" t="s">
        <v>122</v>
      </c>
      <c r="B52" s="89" t="s">
        <v>123</v>
      </c>
      <c r="C52" s="89" t="s">
        <v>124</v>
      </c>
      <c r="D52" s="95" t="s">
        <v>125</v>
      </c>
      <c r="E52" s="96">
        <v>14</v>
      </c>
      <c r="F52" s="92" t="s">
        <v>40</v>
      </c>
      <c r="G52" s="32" t="s">
        <v>41</v>
      </c>
      <c r="H52" s="85">
        <f t="shared" si="15"/>
        <v>1500000</v>
      </c>
      <c r="I52" s="85">
        <v>1500000</v>
      </c>
      <c r="J52" s="85"/>
      <c r="K52" s="85"/>
      <c r="L52" s="85">
        <f t="shared" si="16"/>
        <v>789835.65</v>
      </c>
      <c r="M52" s="85">
        <v>789835.65</v>
      </c>
      <c r="N52" s="85"/>
      <c r="O52" s="85"/>
      <c r="P52" s="84">
        <f t="shared" si="3"/>
        <v>0.5265571</v>
      </c>
      <c r="Q52" s="85">
        <f t="shared" si="4"/>
        <v>-710164.35</v>
      </c>
    </row>
    <row r="53" spans="1:17" s="65" customFormat="1" ht="47.25" x14ac:dyDescent="0.25">
      <c r="A53" s="89" t="s">
        <v>126</v>
      </c>
      <c r="B53" s="89" t="s">
        <v>127</v>
      </c>
      <c r="C53" s="89" t="s">
        <v>103</v>
      </c>
      <c r="D53" s="95" t="s">
        <v>128</v>
      </c>
      <c r="E53" s="96">
        <v>14</v>
      </c>
      <c r="F53" s="92" t="s">
        <v>40</v>
      </c>
      <c r="G53" s="32" t="s">
        <v>41</v>
      </c>
      <c r="H53" s="85">
        <f t="shared" si="15"/>
        <v>71000</v>
      </c>
      <c r="I53" s="85">
        <v>71000</v>
      </c>
      <c r="J53" s="85"/>
      <c r="K53" s="85"/>
      <c r="L53" s="85">
        <f t="shared" si="16"/>
        <v>35123.620000000003</v>
      </c>
      <c r="M53" s="85">
        <v>35123.620000000003</v>
      </c>
      <c r="N53" s="85"/>
      <c r="O53" s="85"/>
      <c r="P53" s="84">
        <f>L53/H53</f>
        <v>0.49469887323943668</v>
      </c>
      <c r="Q53" s="85">
        <f>L53-H53</f>
        <v>-35876.379999999997</v>
      </c>
    </row>
    <row r="54" spans="1:17" s="65" customFormat="1" ht="47.25" x14ac:dyDescent="0.25">
      <c r="A54" s="89" t="s">
        <v>129</v>
      </c>
      <c r="B54" s="89" t="s">
        <v>130</v>
      </c>
      <c r="C54" s="89" t="s">
        <v>131</v>
      </c>
      <c r="D54" s="116" t="s">
        <v>132</v>
      </c>
      <c r="E54" s="96">
        <v>14</v>
      </c>
      <c r="F54" s="92" t="s">
        <v>40</v>
      </c>
      <c r="G54" s="32" t="s">
        <v>41</v>
      </c>
      <c r="H54" s="85">
        <f t="shared" si="15"/>
        <v>688600</v>
      </c>
      <c r="I54" s="85">
        <v>688600</v>
      </c>
      <c r="J54" s="85"/>
      <c r="K54" s="85"/>
      <c r="L54" s="85">
        <f t="shared" si="16"/>
        <v>122680</v>
      </c>
      <c r="M54" s="85">
        <v>122680</v>
      </c>
      <c r="N54" s="85"/>
      <c r="O54" s="85"/>
      <c r="P54" s="84">
        <f t="shared" si="3"/>
        <v>0.17815858263142609</v>
      </c>
      <c r="Q54" s="85">
        <f t="shared" si="4"/>
        <v>-565920</v>
      </c>
    </row>
    <row r="55" spans="1:17" s="65" customFormat="1" ht="47.25" x14ac:dyDescent="0.25">
      <c r="A55" s="89" t="s">
        <v>133</v>
      </c>
      <c r="B55" s="89" t="s">
        <v>37</v>
      </c>
      <c r="C55" s="89" t="s">
        <v>38</v>
      </c>
      <c r="D55" s="117" t="s">
        <v>39</v>
      </c>
      <c r="E55" s="96">
        <v>14</v>
      </c>
      <c r="F55" s="92" t="s">
        <v>40</v>
      </c>
      <c r="G55" s="32" t="s">
        <v>41</v>
      </c>
      <c r="H55" s="85">
        <f t="shared" si="15"/>
        <v>35674400</v>
      </c>
      <c r="I55" s="85">
        <v>35674400</v>
      </c>
      <c r="J55" s="85"/>
      <c r="K55" s="85"/>
      <c r="L55" s="85">
        <f t="shared" si="16"/>
        <v>21166571.75</v>
      </c>
      <c r="M55" s="85">
        <v>21166571.75</v>
      </c>
      <c r="N55" s="85"/>
      <c r="O55" s="85"/>
      <c r="P55" s="84">
        <f t="shared" si="3"/>
        <v>0.59332663618729398</v>
      </c>
      <c r="Q55" s="85">
        <f t="shared" si="4"/>
        <v>-14507828.25</v>
      </c>
    </row>
    <row r="56" spans="1:17" s="65" customFormat="1" ht="63" x14ac:dyDescent="0.25">
      <c r="A56" s="89" t="s">
        <v>133</v>
      </c>
      <c r="B56" s="89" t="s">
        <v>37</v>
      </c>
      <c r="C56" s="89" t="s">
        <v>38</v>
      </c>
      <c r="D56" s="95" t="s">
        <v>39</v>
      </c>
      <c r="E56" s="96">
        <v>13</v>
      </c>
      <c r="F56" s="92" t="s">
        <v>67</v>
      </c>
      <c r="G56" s="32" t="s">
        <v>134</v>
      </c>
      <c r="H56" s="85">
        <f t="shared" si="15"/>
        <v>11410400</v>
      </c>
      <c r="I56" s="85">
        <v>11410400</v>
      </c>
      <c r="J56" s="85"/>
      <c r="K56" s="85"/>
      <c r="L56" s="85">
        <f t="shared" si="16"/>
        <v>7777119.5</v>
      </c>
      <c r="M56" s="85">
        <v>7777119.5</v>
      </c>
      <c r="N56" s="85"/>
      <c r="O56" s="85"/>
      <c r="P56" s="84">
        <f t="shared" si="3"/>
        <v>0.68158167110706025</v>
      </c>
      <c r="Q56" s="85">
        <f t="shared" si="4"/>
        <v>-3633280.5</v>
      </c>
    </row>
    <row r="57" spans="1:17" s="65" customFormat="1" ht="15.75" customHeight="1" x14ac:dyDescent="0.25">
      <c r="A57" s="34" t="s">
        <v>135</v>
      </c>
      <c r="B57" s="33" t="s">
        <v>136</v>
      </c>
      <c r="C57" s="33" t="s">
        <v>136</v>
      </c>
      <c r="D57" s="157" t="s">
        <v>137</v>
      </c>
      <c r="E57" s="158"/>
      <c r="F57" s="159"/>
      <c r="G57" s="32"/>
      <c r="H57" s="73">
        <f>H58</f>
        <v>205000</v>
      </c>
      <c r="I57" s="73">
        <f t="shared" ref="I57:O58" si="17">I58</f>
        <v>205000</v>
      </c>
      <c r="J57" s="73">
        <f t="shared" si="17"/>
        <v>0</v>
      </c>
      <c r="K57" s="73">
        <f t="shared" si="17"/>
        <v>0</v>
      </c>
      <c r="L57" s="73">
        <f t="shared" si="17"/>
        <v>75492</v>
      </c>
      <c r="M57" s="73">
        <f t="shared" si="17"/>
        <v>75492</v>
      </c>
      <c r="N57" s="73">
        <f t="shared" si="17"/>
        <v>0</v>
      </c>
      <c r="O57" s="73">
        <f t="shared" si="17"/>
        <v>0</v>
      </c>
      <c r="P57" s="83">
        <f t="shared" si="3"/>
        <v>0.36825365853658537</v>
      </c>
      <c r="Q57" s="73">
        <f t="shared" si="4"/>
        <v>-129508</v>
      </c>
    </row>
    <row r="58" spans="1:17" s="65" customFormat="1" ht="18" customHeight="1" x14ac:dyDescent="0.25">
      <c r="A58" s="34" t="s">
        <v>138</v>
      </c>
      <c r="B58" s="33" t="s">
        <v>136</v>
      </c>
      <c r="C58" s="33" t="s">
        <v>136</v>
      </c>
      <c r="D58" s="157" t="s">
        <v>137</v>
      </c>
      <c r="E58" s="158"/>
      <c r="F58" s="159"/>
      <c r="G58" s="32"/>
      <c r="H58" s="73">
        <f>H59</f>
        <v>205000</v>
      </c>
      <c r="I58" s="73">
        <f>I59</f>
        <v>205000</v>
      </c>
      <c r="J58" s="73">
        <f t="shared" si="17"/>
        <v>0</v>
      </c>
      <c r="K58" s="73">
        <f t="shared" si="17"/>
        <v>0</v>
      </c>
      <c r="L58" s="73">
        <f t="shared" si="17"/>
        <v>75492</v>
      </c>
      <c r="M58" s="73">
        <f t="shared" si="17"/>
        <v>75492</v>
      </c>
      <c r="N58" s="73">
        <f t="shared" si="17"/>
        <v>0</v>
      </c>
      <c r="O58" s="73">
        <f t="shared" si="17"/>
        <v>0</v>
      </c>
      <c r="P58" s="83">
        <f t="shared" si="3"/>
        <v>0.36825365853658537</v>
      </c>
      <c r="Q58" s="73">
        <f t="shared" si="4"/>
        <v>-129508</v>
      </c>
    </row>
    <row r="59" spans="1:17" s="65" customFormat="1" ht="47.25" x14ac:dyDescent="0.25">
      <c r="A59" s="91" t="s">
        <v>139</v>
      </c>
      <c r="B59" s="32" t="s">
        <v>140</v>
      </c>
      <c r="C59" s="32" t="s">
        <v>85</v>
      </c>
      <c r="D59" s="57" t="s">
        <v>141</v>
      </c>
      <c r="E59" s="32">
        <v>14</v>
      </c>
      <c r="F59" s="92" t="s">
        <v>40</v>
      </c>
      <c r="G59" s="31" t="s">
        <v>142</v>
      </c>
      <c r="H59" s="85">
        <f>I59+J59</f>
        <v>205000</v>
      </c>
      <c r="I59" s="85">
        <v>205000</v>
      </c>
      <c r="J59" s="85"/>
      <c r="K59" s="85"/>
      <c r="L59" s="85">
        <f>M59+N59</f>
        <v>75492</v>
      </c>
      <c r="M59" s="85">
        <v>75492</v>
      </c>
      <c r="N59" s="85"/>
      <c r="O59" s="85"/>
      <c r="P59" s="84">
        <f t="shared" si="3"/>
        <v>0.36825365853658537</v>
      </c>
      <c r="Q59" s="85">
        <f t="shared" si="4"/>
        <v>-129508</v>
      </c>
    </row>
    <row r="60" spans="1:17" s="3" customFormat="1" ht="18.75" x14ac:dyDescent="0.25">
      <c r="A60" s="30" t="s">
        <v>143</v>
      </c>
      <c r="B60" s="30"/>
      <c r="C60" s="30"/>
      <c r="D60" s="154" t="s">
        <v>144</v>
      </c>
      <c r="E60" s="155"/>
      <c r="F60" s="156"/>
      <c r="G60" s="28"/>
      <c r="H60" s="73">
        <f t="shared" ref="H60:O60" si="18">H61</f>
        <v>1600000</v>
      </c>
      <c r="I60" s="73">
        <f t="shared" si="18"/>
        <v>1325000</v>
      </c>
      <c r="J60" s="73">
        <f t="shared" si="18"/>
        <v>275000</v>
      </c>
      <c r="K60" s="73">
        <f t="shared" si="18"/>
        <v>0</v>
      </c>
      <c r="L60" s="73">
        <f t="shared" si="18"/>
        <v>730349.86</v>
      </c>
      <c r="M60" s="73">
        <f t="shared" si="18"/>
        <v>701449.86</v>
      </c>
      <c r="N60" s="73">
        <f t="shared" si="18"/>
        <v>28900</v>
      </c>
      <c r="O60" s="73">
        <f t="shared" si="18"/>
        <v>0</v>
      </c>
      <c r="P60" s="83">
        <f t="shared" si="3"/>
        <v>0.45646866250000001</v>
      </c>
      <c r="Q60" s="73">
        <f t="shared" si="4"/>
        <v>-869650.14</v>
      </c>
    </row>
    <row r="61" spans="1:17" s="3" customFormat="1" ht="18.75" x14ac:dyDescent="0.25">
      <c r="A61" s="30" t="s">
        <v>145</v>
      </c>
      <c r="B61" s="30"/>
      <c r="C61" s="30"/>
      <c r="D61" s="154" t="s">
        <v>144</v>
      </c>
      <c r="E61" s="155"/>
      <c r="F61" s="156"/>
      <c r="G61" s="28"/>
      <c r="H61" s="73">
        <f t="shared" ref="H61:O61" si="19">SUM(H62:H68)</f>
        <v>1600000</v>
      </c>
      <c r="I61" s="73">
        <f t="shared" si="19"/>
        <v>1325000</v>
      </c>
      <c r="J61" s="73">
        <f t="shared" si="19"/>
        <v>275000</v>
      </c>
      <c r="K61" s="73">
        <f t="shared" si="19"/>
        <v>0</v>
      </c>
      <c r="L61" s="73">
        <f t="shared" si="19"/>
        <v>730349.86</v>
      </c>
      <c r="M61" s="73">
        <f t="shared" si="19"/>
        <v>701449.86</v>
      </c>
      <c r="N61" s="73">
        <f t="shared" si="19"/>
        <v>28900</v>
      </c>
      <c r="O61" s="73">
        <f t="shared" si="19"/>
        <v>0</v>
      </c>
      <c r="P61" s="83">
        <f t="shared" si="3"/>
        <v>0.45646866250000001</v>
      </c>
      <c r="Q61" s="73">
        <f t="shared" si="4"/>
        <v>-869650.14</v>
      </c>
    </row>
    <row r="62" spans="1:17" s="3" customFormat="1" ht="47.25" x14ac:dyDescent="0.25">
      <c r="A62" s="89" t="s">
        <v>146</v>
      </c>
      <c r="B62" s="89" t="s">
        <v>147</v>
      </c>
      <c r="C62" s="89" t="s">
        <v>148</v>
      </c>
      <c r="D62" s="95" t="s">
        <v>149</v>
      </c>
      <c r="E62" s="118">
        <v>28</v>
      </c>
      <c r="F62" s="119" t="s">
        <v>150</v>
      </c>
      <c r="G62" s="31" t="s">
        <v>151</v>
      </c>
      <c r="H62" s="85">
        <f t="shared" ref="H62:H68" si="20">I62+J62</f>
        <v>99000</v>
      </c>
      <c r="I62" s="85">
        <v>99000</v>
      </c>
      <c r="J62" s="85"/>
      <c r="K62" s="85"/>
      <c r="L62" s="85">
        <f t="shared" ref="L62:L68" si="21">M62+N62</f>
        <v>94810</v>
      </c>
      <c r="M62" s="85">
        <v>94810</v>
      </c>
      <c r="N62" s="85"/>
      <c r="O62" s="85"/>
      <c r="P62" s="84">
        <f t="shared" si="3"/>
        <v>0.95767676767676768</v>
      </c>
      <c r="Q62" s="85">
        <f t="shared" si="4"/>
        <v>-4190</v>
      </c>
    </row>
    <row r="63" spans="1:17" s="3" customFormat="1" ht="47.25" x14ac:dyDescent="0.25">
      <c r="A63" s="89" t="s">
        <v>152</v>
      </c>
      <c r="B63" s="89" t="s">
        <v>153</v>
      </c>
      <c r="C63" s="89" t="s">
        <v>154</v>
      </c>
      <c r="D63" s="95" t="s">
        <v>155</v>
      </c>
      <c r="E63" s="96">
        <v>28</v>
      </c>
      <c r="F63" s="43" t="s">
        <v>150</v>
      </c>
      <c r="G63" s="31" t="s">
        <v>151</v>
      </c>
      <c r="H63" s="85">
        <f t="shared" si="20"/>
        <v>275000</v>
      </c>
      <c r="I63" s="85"/>
      <c r="J63" s="85">
        <v>275000</v>
      </c>
      <c r="K63" s="85"/>
      <c r="L63" s="85">
        <f t="shared" si="21"/>
        <v>28900</v>
      </c>
      <c r="M63" s="85"/>
      <c r="N63" s="85">
        <v>28900</v>
      </c>
      <c r="O63" s="85"/>
      <c r="P63" s="84">
        <f t="shared" si="3"/>
        <v>0.1050909090909091</v>
      </c>
      <c r="Q63" s="85">
        <f t="shared" si="4"/>
        <v>-246100</v>
      </c>
    </row>
    <row r="64" spans="1:17" s="3" customFormat="1" ht="63" x14ac:dyDescent="0.25">
      <c r="A64" s="91" t="s">
        <v>156</v>
      </c>
      <c r="B64" s="32">
        <v>3140</v>
      </c>
      <c r="C64" s="89" t="s">
        <v>85</v>
      </c>
      <c r="D64" s="95" t="s">
        <v>86</v>
      </c>
      <c r="E64" s="96">
        <v>25</v>
      </c>
      <c r="F64" s="92" t="s">
        <v>157</v>
      </c>
      <c r="G64" s="32" t="s">
        <v>88</v>
      </c>
      <c r="H64" s="85">
        <f t="shared" si="20"/>
        <v>150000</v>
      </c>
      <c r="I64" s="85">
        <v>150000</v>
      </c>
      <c r="J64" s="85"/>
      <c r="K64" s="85"/>
      <c r="L64" s="85">
        <f t="shared" si="21"/>
        <v>149320</v>
      </c>
      <c r="M64" s="85">
        <v>149320</v>
      </c>
      <c r="N64" s="85"/>
      <c r="O64" s="85"/>
      <c r="P64" s="84">
        <f t="shared" si="3"/>
        <v>0.99546666666666672</v>
      </c>
      <c r="Q64" s="85">
        <f t="shared" si="4"/>
        <v>-680</v>
      </c>
    </row>
    <row r="65" spans="1:17" s="3" customFormat="1" ht="47.25" x14ac:dyDescent="0.25">
      <c r="A65" s="89" t="s">
        <v>158</v>
      </c>
      <c r="B65" s="89" t="s">
        <v>159</v>
      </c>
      <c r="C65" s="89" t="s">
        <v>160</v>
      </c>
      <c r="D65" s="95" t="s">
        <v>161</v>
      </c>
      <c r="E65" s="96">
        <v>28</v>
      </c>
      <c r="F65" s="43" t="s">
        <v>150</v>
      </c>
      <c r="G65" s="31" t="s">
        <v>151</v>
      </c>
      <c r="H65" s="85">
        <f t="shared" ref="H65:H67" si="22">I65+J65</f>
        <v>260000</v>
      </c>
      <c r="I65" s="85">
        <v>260000</v>
      </c>
      <c r="J65" s="85"/>
      <c r="K65" s="85"/>
      <c r="L65" s="85">
        <f t="shared" ref="L65:L67" si="23">M65+N65</f>
        <v>211508.86</v>
      </c>
      <c r="M65" s="85">
        <v>211508.86</v>
      </c>
      <c r="N65" s="85"/>
      <c r="O65" s="85"/>
      <c r="P65" s="84">
        <f t="shared" si="3"/>
        <v>0.81349561538461534</v>
      </c>
      <c r="Q65" s="85">
        <f t="shared" si="4"/>
        <v>-48491.140000000014</v>
      </c>
    </row>
    <row r="66" spans="1:17" s="3" customFormat="1" ht="47.25" x14ac:dyDescent="0.25">
      <c r="A66" s="89" t="s">
        <v>162</v>
      </c>
      <c r="B66" s="89" t="s">
        <v>163</v>
      </c>
      <c r="C66" s="89" t="s">
        <v>160</v>
      </c>
      <c r="D66" s="95" t="s">
        <v>164</v>
      </c>
      <c r="E66" s="96">
        <v>28</v>
      </c>
      <c r="F66" s="43" t="s">
        <v>150</v>
      </c>
      <c r="G66" s="32" t="s">
        <v>151</v>
      </c>
      <c r="H66" s="85">
        <f t="shared" si="22"/>
        <v>24000</v>
      </c>
      <c r="I66" s="85">
        <v>24000</v>
      </c>
      <c r="J66" s="85"/>
      <c r="K66" s="85"/>
      <c r="L66" s="85">
        <f t="shared" si="23"/>
        <v>0</v>
      </c>
      <c r="M66" s="85"/>
      <c r="N66" s="85"/>
      <c r="O66" s="85"/>
      <c r="P66" s="84">
        <f t="shared" si="3"/>
        <v>0</v>
      </c>
      <c r="Q66" s="85">
        <f t="shared" si="4"/>
        <v>-24000</v>
      </c>
    </row>
    <row r="67" spans="1:17" s="3" customFormat="1" ht="47.25" x14ac:dyDescent="0.25">
      <c r="A67" s="89" t="s">
        <v>165</v>
      </c>
      <c r="B67" s="89" t="s">
        <v>166</v>
      </c>
      <c r="C67" s="89" t="s">
        <v>167</v>
      </c>
      <c r="D67" s="95" t="s">
        <v>168</v>
      </c>
      <c r="E67" s="118">
        <v>28</v>
      </c>
      <c r="F67" s="119" t="s">
        <v>150</v>
      </c>
      <c r="G67" s="31" t="s">
        <v>151</v>
      </c>
      <c r="H67" s="85">
        <f t="shared" si="22"/>
        <v>192000</v>
      </c>
      <c r="I67" s="85">
        <v>192000</v>
      </c>
      <c r="J67" s="85"/>
      <c r="K67" s="85"/>
      <c r="L67" s="85">
        <f t="shared" si="23"/>
        <v>87967</v>
      </c>
      <c r="M67" s="85">
        <v>87967</v>
      </c>
      <c r="N67" s="85"/>
      <c r="O67" s="85"/>
      <c r="P67" s="84">
        <f t="shared" si="3"/>
        <v>0.45816145833333333</v>
      </c>
      <c r="Q67" s="85">
        <f t="shared" si="4"/>
        <v>-104033</v>
      </c>
    </row>
    <row r="68" spans="1:17" s="3" customFormat="1" ht="47.25" x14ac:dyDescent="0.25">
      <c r="A68" s="89" t="s">
        <v>169</v>
      </c>
      <c r="B68" s="89" t="s">
        <v>170</v>
      </c>
      <c r="C68" s="89" t="s">
        <v>171</v>
      </c>
      <c r="D68" s="95" t="s">
        <v>172</v>
      </c>
      <c r="E68" s="118">
        <v>28</v>
      </c>
      <c r="F68" s="119" t="s">
        <v>150</v>
      </c>
      <c r="G68" s="31" t="s">
        <v>151</v>
      </c>
      <c r="H68" s="85">
        <f t="shared" si="20"/>
        <v>600000</v>
      </c>
      <c r="I68" s="85">
        <v>600000</v>
      </c>
      <c r="J68" s="85"/>
      <c r="K68" s="85"/>
      <c r="L68" s="85">
        <f t="shared" si="21"/>
        <v>157844</v>
      </c>
      <c r="M68" s="85">
        <v>157844</v>
      </c>
      <c r="N68" s="85"/>
      <c r="O68" s="85"/>
      <c r="P68" s="84">
        <f t="shared" si="3"/>
        <v>0.26307333333333333</v>
      </c>
      <c r="Q68" s="85">
        <f t="shared" si="4"/>
        <v>-442156</v>
      </c>
    </row>
    <row r="69" spans="1:17" s="65" customFormat="1" ht="18.75" x14ac:dyDescent="0.25">
      <c r="A69" s="30" t="s">
        <v>173</v>
      </c>
      <c r="B69" s="30"/>
      <c r="C69" s="30"/>
      <c r="D69" s="154" t="s">
        <v>174</v>
      </c>
      <c r="E69" s="155"/>
      <c r="F69" s="156"/>
      <c r="G69" s="28"/>
      <c r="H69" s="73">
        <f>H70</f>
        <v>4068700</v>
      </c>
      <c r="I69" s="73">
        <f>I70</f>
        <v>4068700</v>
      </c>
      <c r="J69" s="73"/>
      <c r="K69" s="73"/>
      <c r="L69" s="73">
        <f>L70</f>
        <v>2726478.87</v>
      </c>
      <c r="M69" s="73">
        <f>M70</f>
        <v>2726478.87</v>
      </c>
      <c r="N69" s="73"/>
      <c r="O69" s="73"/>
      <c r="P69" s="83">
        <f t="shared" si="3"/>
        <v>0.67011056848624873</v>
      </c>
      <c r="Q69" s="73">
        <f t="shared" si="4"/>
        <v>-1342221.13</v>
      </c>
    </row>
    <row r="70" spans="1:17" s="64" customFormat="1" ht="18.75" x14ac:dyDescent="0.25">
      <c r="A70" s="30" t="s">
        <v>175</v>
      </c>
      <c r="B70" s="30"/>
      <c r="C70" s="30"/>
      <c r="D70" s="154" t="s">
        <v>174</v>
      </c>
      <c r="E70" s="155"/>
      <c r="F70" s="156"/>
      <c r="G70" s="28"/>
      <c r="H70" s="73">
        <f>SUM(H71:H76)</f>
        <v>4068700</v>
      </c>
      <c r="I70" s="73">
        <f>SUM(I71:I76)</f>
        <v>4068700</v>
      </c>
      <c r="J70" s="73"/>
      <c r="K70" s="73"/>
      <c r="L70" s="73">
        <f>SUM(L71:L76)</f>
        <v>2726478.87</v>
      </c>
      <c r="M70" s="73">
        <f>SUM(M71:M76)</f>
        <v>2726478.87</v>
      </c>
      <c r="N70" s="73"/>
      <c r="O70" s="73"/>
      <c r="P70" s="83">
        <f t="shared" si="3"/>
        <v>0.67011056848624873</v>
      </c>
      <c r="Q70" s="73">
        <f t="shared" si="4"/>
        <v>-1342221.13</v>
      </c>
    </row>
    <row r="71" spans="1:17" s="65" customFormat="1" ht="47.25" x14ac:dyDescent="0.25">
      <c r="A71" s="89" t="s">
        <v>176</v>
      </c>
      <c r="B71" s="89" t="s">
        <v>147</v>
      </c>
      <c r="C71" s="89" t="s">
        <v>148</v>
      </c>
      <c r="D71" s="95" t="s">
        <v>149</v>
      </c>
      <c r="E71" s="96">
        <v>29</v>
      </c>
      <c r="F71" s="92" t="s">
        <v>177</v>
      </c>
      <c r="G71" s="32" t="s">
        <v>113</v>
      </c>
      <c r="H71" s="85">
        <f t="shared" ref="H71:H76" si="24">I71+J71</f>
        <v>30000</v>
      </c>
      <c r="I71" s="85">
        <v>30000</v>
      </c>
      <c r="J71" s="85"/>
      <c r="K71" s="85"/>
      <c r="L71" s="85">
        <f t="shared" ref="L71:L76" si="25">M71+N71</f>
        <v>24710</v>
      </c>
      <c r="M71" s="85">
        <v>24710</v>
      </c>
      <c r="N71" s="85"/>
      <c r="O71" s="85"/>
      <c r="P71" s="84">
        <f t="shared" si="3"/>
        <v>0.82366666666666666</v>
      </c>
      <c r="Q71" s="85">
        <f t="shared" si="4"/>
        <v>-5290</v>
      </c>
    </row>
    <row r="72" spans="1:17" s="65" customFormat="1" ht="47.25" x14ac:dyDescent="0.25">
      <c r="A72" s="89" t="s">
        <v>176</v>
      </c>
      <c r="B72" s="89" t="s">
        <v>147</v>
      </c>
      <c r="C72" s="89" t="s">
        <v>148</v>
      </c>
      <c r="D72" s="95" t="s">
        <v>149</v>
      </c>
      <c r="E72" s="96">
        <v>30</v>
      </c>
      <c r="F72" s="92" t="s">
        <v>178</v>
      </c>
      <c r="G72" s="32" t="s">
        <v>179</v>
      </c>
      <c r="H72" s="85">
        <f t="shared" si="24"/>
        <v>69000</v>
      </c>
      <c r="I72" s="85">
        <v>69000</v>
      </c>
      <c r="J72" s="85"/>
      <c r="K72" s="85"/>
      <c r="L72" s="85">
        <f t="shared" si="25"/>
        <v>39920</v>
      </c>
      <c r="M72" s="85">
        <v>39920</v>
      </c>
      <c r="N72" s="85"/>
      <c r="O72" s="85"/>
      <c r="P72" s="84">
        <f t="shared" si="3"/>
        <v>0.5785507246376812</v>
      </c>
      <c r="Q72" s="85">
        <f t="shared" si="4"/>
        <v>-29080</v>
      </c>
    </row>
    <row r="73" spans="1:17" s="65" customFormat="1" ht="47.25" x14ac:dyDescent="0.25">
      <c r="A73" s="89" t="s">
        <v>180</v>
      </c>
      <c r="B73" s="89" t="s">
        <v>181</v>
      </c>
      <c r="C73" s="89" t="s">
        <v>85</v>
      </c>
      <c r="D73" s="95" t="s">
        <v>182</v>
      </c>
      <c r="E73" s="96">
        <v>29</v>
      </c>
      <c r="F73" s="92" t="s">
        <v>177</v>
      </c>
      <c r="G73" s="32" t="s">
        <v>113</v>
      </c>
      <c r="H73" s="85">
        <f t="shared" si="24"/>
        <v>913000</v>
      </c>
      <c r="I73" s="85">
        <v>913000</v>
      </c>
      <c r="J73" s="85"/>
      <c r="K73" s="85"/>
      <c r="L73" s="85">
        <f t="shared" si="25"/>
        <v>489667.6</v>
      </c>
      <c r="M73" s="85">
        <v>489667.6</v>
      </c>
      <c r="N73" s="85"/>
      <c r="O73" s="85"/>
      <c r="P73" s="84">
        <f t="shared" si="3"/>
        <v>0.53632814895947423</v>
      </c>
      <c r="Q73" s="85">
        <f t="shared" si="4"/>
        <v>-423332.4</v>
      </c>
    </row>
    <row r="74" spans="1:17" s="65" customFormat="1" ht="47.25" x14ac:dyDescent="0.25">
      <c r="A74" s="89" t="s">
        <v>183</v>
      </c>
      <c r="B74" s="89" t="s">
        <v>184</v>
      </c>
      <c r="C74" s="89" t="s">
        <v>185</v>
      </c>
      <c r="D74" s="95" t="s">
        <v>186</v>
      </c>
      <c r="E74" s="96">
        <v>30</v>
      </c>
      <c r="F74" s="92" t="s">
        <v>178</v>
      </c>
      <c r="G74" s="32" t="s">
        <v>179</v>
      </c>
      <c r="H74" s="85">
        <f t="shared" si="24"/>
        <v>895000</v>
      </c>
      <c r="I74" s="85">
        <v>895000</v>
      </c>
      <c r="J74" s="85"/>
      <c r="K74" s="85"/>
      <c r="L74" s="85">
        <f t="shared" si="25"/>
        <v>534634.64</v>
      </c>
      <c r="M74" s="85">
        <v>534634.64</v>
      </c>
      <c r="N74" s="85"/>
      <c r="O74" s="85"/>
      <c r="P74" s="84">
        <f t="shared" si="3"/>
        <v>0.59735713966480453</v>
      </c>
      <c r="Q74" s="85">
        <f t="shared" si="4"/>
        <v>-360365.36</v>
      </c>
    </row>
    <row r="75" spans="1:17" s="65" customFormat="1" ht="47.25" x14ac:dyDescent="0.25">
      <c r="A75" s="89" t="s">
        <v>187</v>
      </c>
      <c r="B75" s="89" t="s">
        <v>188</v>
      </c>
      <c r="C75" s="89" t="s">
        <v>185</v>
      </c>
      <c r="D75" s="95" t="s">
        <v>189</v>
      </c>
      <c r="E75" s="96">
        <v>30</v>
      </c>
      <c r="F75" s="92" t="s">
        <v>178</v>
      </c>
      <c r="G75" s="32" t="s">
        <v>179</v>
      </c>
      <c r="H75" s="85">
        <f t="shared" si="24"/>
        <v>320000</v>
      </c>
      <c r="I75" s="85">
        <v>320000</v>
      </c>
      <c r="J75" s="85"/>
      <c r="K75" s="85"/>
      <c r="L75" s="85">
        <f t="shared" si="25"/>
        <v>226490.63</v>
      </c>
      <c r="M75" s="85">
        <v>226490.63</v>
      </c>
      <c r="N75" s="85"/>
      <c r="O75" s="85"/>
      <c r="P75" s="84">
        <f t="shared" si="3"/>
        <v>0.70778321875000005</v>
      </c>
      <c r="Q75" s="85">
        <f t="shared" si="4"/>
        <v>-93509.37</v>
      </c>
    </row>
    <row r="76" spans="1:17" s="65" customFormat="1" ht="67.5" customHeight="1" x14ac:dyDescent="0.25">
      <c r="A76" s="89" t="s">
        <v>190</v>
      </c>
      <c r="B76" s="89" t="s">
        <v>191</v>
      </c>
      <c r="C76" s="89" t="s">
        <v>185</v>
      </c>
      <c r="D76" s="90" t="s">
        <v>192</v>
      </c>
      <c r="E76" s="93">
        <v>30</v>
      </c>
      <c r="F76" s="92" t="s">
        <v>178</v>
      </c>
      <c r="G76" s="32" t="s">
        <v>179</v>
      </c>
      <c r="H76" s="85">
        <f t="shared" si="24"/>
        <v>1841700</v>
      </c>
      <c r="I76" s="85">
        <v>1841700</v>
      </c>
      <c r="J76" s="85"/>
      <c r="K76" s="85"/>
      <c r="L76" s="85">
        <f t="shared" si="25"/>
        <v>1411056</v>
      </c>
      <c r="M76" s="85">
        <v>1411056</v>
      </c>
      <c r="N76" s="85"/>
      <c r="O76" s="85"/>
      <c r="P76" s="84">
        <f t="shared" si="3"/>
        <v>0.76617038605636101</v>
      </c>
      <c r="Q76" s="85">
        <f t="shared" si="4"/>
        <v>-430644</v>
      </c>
    </row>
    <row r="77" spans="1:17" s="65" customFormat="1" ht="33" customHeight="1" x14ac:dyDescent="0.25">
      <c r="A77" s="30" t="s">
        <v>193</v>
      </c>
      <c r="B77" s="30"/>
      <c r="C77" s="30"/>
      <c r="D77" s="154" t="s">
        <v>194</v>
      </c>
      <c r="E77" s="155"/>
      <c r="F77" s="156"/>
      <c r="G77" s="28"/>
      <c r="H77" s="73">
        <f t="shared" ref="H77:O77" si="26">H78</f>
        <v>159493153.88</v>
      </c>
      <c r="I77" s="73">
        <f t="shared" si="26"/>
        <v>148003042</v>
      </c>
      <c r="J77" s="73">
        <f t="shared" si="26"/>
        <v>11490111.880000001</v>
      </c>
      <c r="K77" s="73">
        <f t="shared" si="26"/>
        <v>10659309</v>
      </c>
      <c r="L77" s="73">
        <f t="shared" si="26"/>
        <v>110173789.16</v>
      </c>
      <c r="M77" s="73">
        <f t="shared" si="26"/>
        <v>106758541.89</v>
      </c>
      <c r="N77" s="73">
        <f t="shared" si="26"/>
        <v>3415247.27</v>
      </c>
      <c r="O77" s="73">
        <f t="shared" si="26"/>
        <v>3291798.64</v>
      </c>
      <c r="P77" s="83">
        <f t="shared" si="3"/>
        <v>0.69077440930720402</v>
      </c>
      <c r="Q77" s="73">
        <f t="shared" si="4"/>
        <v>-49319364.719999999</v>
      </c>
    </row>
    <row r="78" spans="1:17" s="64" customFormat="1" ht="30" customHeight="1" x14ac:dyDescent="0.25">
      <c r="A78" s="30" t="s">
        <v>195</v>
      </c>
      <c r="B78" s="30"/>
      <c r="C78" s="30"/>
      <c r="D78" s="154" t="s">
        <v>194</v>
      </c>
      <c r="E78" s="155"/>
      <c r="F78" s="156"/>
      <c r="G78" s="28"/>
      <c r="H78" s="73">
        <f>SUM(H79:H94)</f>
        <v>159493153.88</v>
      </c>
      <c r="I78" s="73">
        <f>SUM(I79:I94)</f>
        <v>148003042</v>
      </c>
      <c r="J78" s="73">
        <f>SUM(J79:J94)</f>
        <v>11490111.880000001</v>
      </c>
      <c r="K78" s="73">
        <f t="shared" ref="K78" si="27">SUM(K79:K93)</f>
        <v>10659309</v>
      </c>
      <c r="L78" s="73">
        <f>SUM(L79:L94)</f>
        <v>110173789.16</v>
      </c>
      <c r="M78" s="73">
        <f t="shared" ref="M78:N78" si="28">SUM(M79:M94)</f>
        <v>106758541.89</v>
      </c>
      <c r="N78" s="73">
        <f t="shared" si="28"/>
        <v>3415247.27</v>
      </c>
      <c r="O78" s="73">
        <f>SUM(O79:O94)</f>
        <v>3291798.64</v>
      </c>
      <c r="P78" s="83">
        <f t="shared" si="3"/>
        <v>0.69077440930720402</v>
      </c>
      <c r="Q78" s="73">
        <f t="shared" si="4"/>
        <v>-49319364.719999999</v>
      </c>
    </row>
    <row r="79" spans="1:17" s="65" customFormat="1" ht="47.25" x14ac:dyDescent="0.25">
      <c r="A79" s="32" t="s">
        <v>196</v>
      </c>
      <c r="B79" s="32" t="s">
        <v>197</v>
      </c>
      <c r="C79" s="32" t="s">
        <v>198</v>
      </c>
      <c r="D79" s="57" t="s">
        <v>199</v>
      </c>
      <c r="E79" s="43">
        <v>53</v>
      </c>
      <c r="F79" s="43" t="s">
        <v>200</v>
      </c>
      <c r="G79" s="32" t="s">
        <v>201</v>
      </c>
      <c r="H79" s="85">
        <f>I79+J79</f>
        <v>30000</v>
      </c>
      <c r="I79" s="85">
        <v>30000</v>
      </c>
      <c r="J79" s="85"/>
      <c r="K79" s="85"/>
      <c r="L79" s="85">
        <f>M79+N79</f>
        <v>9763.66</v>
      </c>
      <c r="M79" s="85">
        <v>9763.66</v>
      </c>
      <c r="N79" s="85"/>
      <c r="O79" s="85"/>
      <c r="P79" s="84">
        <f t="shared" si="3"/>
        <v>0.32545533333333332</v>
      </c>
      <c r="Q79" s="85">
        <f t="shared" ref="Q79:Q145" si="29">L79-H79</f>
        <v>-20236.34</v>
      </c>
    </row>
    <row r="80" spans="1:17" s="65" customFormat="1" ht="78.75" x14ac:dyDescent="0.25">
      <c r="A80" s="32">
        <v>1216011</v>
      </c>
      <c r="B80" s="32">
        <v>6011</v>
      </c>
      <c r="C80" s="91" t="s">
        <v>202</v>
      </c>
      <c r="D80" s="57" t="s">
        <v>203</v>
      </c>
      <c r="E80" s="43">
        <v>40</v>
      </c>
      <c r="F80" s="43" t="s">
        <v>204</v>
      </c>
      <c r="G80" s="32" t="s">
        <v>205</v>
      </c>
      <c r="H80" s="85">
        <f>I80+J80</f>
        <v>3246524</v>
      </c>
      <c r="I80" s="85"/>
      <c r="J80" s="85">
        <v>3246524</v>
      </c>
      <c r="K80" s="85">
        <v>3246524</v>
      </c>
      <c r="L80" s="85">
        <f>M80+N80</f>
        <v>1075977.1000000001</v>
      </c>
      <c r="M80" s="85"/>
      <c r="N80" s="85">
        <v>1075977.1000000001</v>
      </c>
      <c r="O80" s="85">
        <v>1075977.1000000001</v>
      </c>
      <c r="P80" s="84">
        <f t="shared" si="3"/>
        <v>0.33142434801036436</v>
      </c>
      <c r="Q80" s="85">
        <f t="shared" si="29"/>
        <v>-2170546.9</v>
      </c>
    </row>
    <row r="81" spans="1:17" s="65" customFormat="1" ht="47.25" x14ac:dyDescent="0.25">
      <c r="A81" s="32">
        <v>1216011</v>
      </c>
      <c r="B81" s="32">
        <v>6011</v>
      </c>
      <c r="C81" s="91" t="s">
        <v>202</v>
      </c>
      <c r="D81" s="57" t="s">
        <v>203</v>
      </c>
      <c r="E81" s="43">
        <v>5</v>
      </c>
      <c r="F81" s="43" t="s">
        <v>206</v>
      </c>
      <c r="G81" s="32" t="s">
        <v>207</v>
      </c>
      <c r="H81" s="85">
        <f t="shared" ref="H81:H87" si="30">I81+J81</f>
        <v>979196</v>
      </c>
      <c r="I81" s="85">
        <v>319069</v>
      </c>
      <c r="J81" s="85">
        <v>660127</v>
      </c>
      <c r="K81" s="85">
        <v>660127</v>
      </c>
      <c r="L81" s="85">
        <f t="shared" ref="L81:L94" si="31">M81+N81</f>
        <v>647468.64</v>
      </c>
      <c r="M81" s="85"/>
      <c r="N81" s="85">
        <v>647468.64</v>
      </c>
      <c r="O81" s="85">
        <v>647468.64</v>
      </c>
      <c r="P81" s="84">
        <f t="shared" si="3"/>
        <v>0.66122475990506502</v>
      </c>
      <c r="Q81" s="85">
        <f t="shared" si="29"/>
        <v>-331727.35999999999</v>
      </c>
    </row>
    <row r="82" spans="1:17" s="65" customFormat="1" ht="78.75" x14ac:dyDescent="0.25">
      <c r="A82" s="94">
        <v>1216011</v>
      </c>
      <c r="B82" s="94">
        <v>6011</v>
      </c>
      <c r="C82" s="104" t="s">
        <v>202</v>
      </c>
      <c r="D82" s="105" t="s">
        <v>203</v>
      </c>
      <c r="E82" s="105">
        <v>59</v>
      </c>
      <c r="F82" s="74" t="s">
        <v>314</v>
      </c>
      <c r="G82" s="94" t="s">
        <v>309</v>
      </c>
      <c r="H82" s="85">
        <f t="shared" si="30"/>
        <v>325175</v>
      </c>
      <c r="I82" s="85"/>
      <c r="J82" s="85">
        <v>325175</v>
      </c>
      <c r="K82" s="85">
        <v>325175</v>
      </c>
      <c r="L82" s="85">
        <f t="shared" si="31"/>
        <v>166805.43</v>
      </c>
      <c r="M82" s="85"/>
      <c r="N82" s="85">
        <v>166805.43</v>
      </c>
      <c r="O82" s="85">
        <v>166805.43</v>
      </c>
      <c r="P82" s="84">
        <f t="shared" si="3"/>
        <v>0.51297126162835394</v>
      </c>
      <c r="Q82" s="85">
        <f t="shared" si="29"/>
        <v>-158369.57</v>
      </c>
    </row>
    <row r="83" spans="1:17" s="65" customFormat="1" ht="47.25" x14ac:dyDescent="0.25">
      <c r="A83" s="94">
        <v>1216013</v>
      </c>
      <c r="B83" s="94">
        <v>6013</v>
      </c>
      <c r="C83" s="104" t="s">
        <v>210</v>
      </c>
      <c r="D83" s="105" t="s">
        <v>241</v>
      </c>
      <c r="E83" s="105"/>
      <c r="F83" s="120" t="s">
        <v>206</v>
      </c>
      <c r="G83" s="94" t="s">
        <v>207</v>
      </c>
      <c r="H83" s="85">
        <f t="shared" si="30"/>
        <v>1304221</v>
      </c>
      <c r="I83" s="85">
        <v>59940</v>
      </c>
      <c r="J83" s="85">
        <v>1244281</v>
      </c>
      <c r="K83" s="85">
        <v>1244281</v>
      </c>
      <c r="L83" s="85">
        <f t="shared" si="31"/>
        <v>1244281</v>
      </c>
      <c r="M83" s="85"/>
      <c r="N83" s="85">
        <v>1244281</v>
      </c>
      <c r="O83" s="85">
        <v>1244281</v>
      </c>
      <c r="P83" s="84">
        <f t="shared" si="3"/>
        <v>0.95404153130489389</v>
      </c>
      <c r="Q83" s="85">
        <f t="shared" si="29"/>
        <v>-59940</v>
      </c>
    </row>
    <row r="84" spans="1:17" s="65" customFormat="1" ht="47.25" x14ac:dyDescent="0.25">
      <c r="A84" s="89" t="s">
        <v>208</v>
      </c>
      <c r="B84" s="89" t="s">
        <v>209</v>
      </c>
      <c r="C84" s="89" t="s">
        <v>210</v>
      </c>
      <c r="D84" s="90" t="s">
        <v>211</v>
      </c>
      <c r="E84" s="90">
        <v>9</v>
      </c>
      <c r="F84" s="43" t="s">
        <v>212</v>
      </c>
      <c r="G84" s="32" t="s">
        <v>213</v>
      </c>
      <c r="H84" s="85">
        <f t="shared" si="30"/>
        <v>300000</v>
      </c>
      <c r="I84" s="85">
        <v>300000</v>
      </c>
      <c r="J84" s="85"/>
      <c r="K84" s="85"/>
      <c r="L84" s="85">
        <f t="shared" si="31"/>
        <v>0</v>
      </c>
      <c r="M84" s="85"/>
      <c r="N84" s="85"/>
      <c r="O84" s="85"/>
      <c r="P84" s="84">
        <f t="shared" si="3"/>
        <v>0</v>
      </c>
      <c r="Q84" s="85">
        <f t="shared" si="29"/>
        <v>-300000</v>
      </c>
    </row>
    <row r="85" spans="1:17" s="65" customFormat="1" ht="78.75" x14ac:dyDescent="0.25">
      <c r="A85" s="89" t="s">
        <v>208</v>
      </c>
      <c r="B85" s="89" t="s">
        <v>209</v>
      </c>
      <c r="C85" s="89" t="s">
        <v>210</v>
      </c>
      <c r="D85" s="90" t="s">
        <v>211</v>
      </c>
      <c r="E85" s="90">
        <v>40</v>
      </c>
      <c r="F85" s="43" t="s">
        <v>204</v>
      </c>
      <c r="G85" s="32" t="s">
        <v>205</v>
      </c>
      <c r="H85" s="85">
        <f t="shared" si="30"/>
        <v>1980702</v>
      </c>
      <c r="I85" s="85"/>
      <c r="J85" s="85">
        <v>1980702</v>
      </c>
      <c r="K85" s="85">
        <v>1980702</v>
      </c>
      <c r="L85" s="85">
        <f t="shared" si="31"/>
        <v>35060.639999999999</v>
      </c>
      <c r="M85" s="85"/>
      <c r="N85" s="85">
        <v>35060.639999999999</v>
      </c>
      <c r="O85" s="85">
        <v>35060.639999999999</v>
      </c>
      <c r="P85" s="84">
        <f t="shared" si="3"/>
        <v>1.7701118088435313E-2</v>
      </c>
      <c r="Q85" s="85">
        <f t="shared" si="29"/>
        <v>-1945641.36</v>
      </c>
    </row>
    <row r="86" spans="1:17" s="65" customFormat="1" ht="47.25" x14ac:dyDescent="0.25">
      <c r="A86" s="89" t="s">
        <v>214</v>
      </c>
      <c r="B86" s="89" t="s">
        <v>215</v>
      </c>
      <c r="C86" s="89" t="s">
        <v>210</v>
      </c>
      <c r="D86" s="95" t="s">
        <v>216</v>
      </c>
      <c r="E86" s="95">
        <v>5</v>
      </c>
      <c r="F86" s="43" t="s">
        <v>206</v>
      </c>
      <c r="G86" s="32" t="s">
        <v>207</v>
      </c>
      <c r="H86" s="85">
        <f t="shared" si="30"/>
        <v>1493000</v>
      </c>
      <c r="I86" s="85">
        <v>1493000</v>
      </c>
      <c r="J86" s="85"/>
      <c r="K86" s="85"/>
      <c r="L86" s="85">
        <f t="shared" si="31"/>
        <v>1099896.67</v>
      </c>
      <c r="M86" s="85">
        <v>1099896.67</v>
      </c>
      <c r="N86" s="85"/>
      <c r="O86" s="85"/>
      <c r="P86" s="84">
        <f t="shared" si="3"/>
        <v>0.7367023911587407</v>
      </c>
      <c r="Q86" s="85">
        <f t="shared" si="29"/>
        <v>-393103.33000000007</v>
      </c>
    </row>
    <row r="87" spans="1:17" s="65" customFormat="1" ht="78.75" x14ac:dyDescent="0.25">
      <c r="A87" s="102" t="s">
        <v>214</v>
      </c>
      <c r="B87" s="102" t="s">
        <v>215</v>
      </c>
      <c r="C87" s="102" t="s">
        <v>210</v>
      </c>
      <c r="D87" s="109" t="s">
        <v>216</v>
      </c>
      <c r="E87" s="121"/>
      <c r="F87" s="88" t="s">
        <v>321</v>
      </c>
      <c r="G87" s="94" t="s">
        <v>322</v>
      </c>
      <c r="H87" s="85">
        <f t="shared" si="30"/>
        <v>1200000</v>
      </c>
      <c r="I87" s="85"/>
      <c r="J87" s="85">
        <v>1200000</v>
      </c>
      <c r="K87" s="85">
        <v>1200000</v>
      </c>
      <c r="L87" s="85">
        <f t="shared" si="31"/>
        <v>0</v>
      </c>
      <c r="M87" s="85"/>
      <c r="N87" s="85"/>
      <c r="O87" s="85"/>
      <c r="P87" s="84"/>
      <c r="Q87" s="85">
        <f t="shared" si="29"/>
        <v>-1200000</v>
      </c>
    </row>
    <row r="88" spans="1:17" s="65" customFormat="1" ht="47.25" x14ac:dyDescent="0.25">
      <c r="A88" s="89" t="s">
        <v>217</v>
      </c>
      <c r="B88" s="89" t="s">
        <v>218</v>
      </c>
      <c r="C88" s="89" t="s">
        <v>210</v>
      </c>
      <c r="D88" s="90" t="s">
        <v>219</v>
      </c>
      <c r="E88" s="90">
        <v>5</v>
      </c>
      <c r="F88" s="43" t="s">
        <v>206</v>
      </c>
      <c r="G88" s="32" t="s">
        <v>207</v>
      </c>
      <c r="H88" s="85">
        <f t="shared" ref="H88:H94" si="32">I88+J88</f>
        <v>74684500</v>
      </c>
      <c r="I88" s="85">
        <v>73845000</v>
      </c>
      <c r="J88" s="85">
        <v>839500</v>
      </c>
      <c r="K88" s="85">
        <v>839500</v>
      </c>
      <c r="L88" s="85">
        <f t="shared" si="31"/>
        <v>51690402.200000003</v>
      </c>
      <c r="M88" s="85">
        <v>51690402.200000003</v>
      </c>
      <c r="N88" s="85"/>
      <c r="O88" s="85"/>
      <c r="P88" s="84">
        <f t="shared" ref="P88:P153" si="33">L88/H88</f>
        <v>0.69211686762313473</v>
      </c>
      <c r="Q88" s="85">
        <f t="shared" si="29"/>
        <v>-22994097.799999997</v>
      </c>
    </row>
    <row r="89" spans="1:17" s="65" customFormat="1" ht="47.25" x14ac:dyDescent="0.25">
      <c r="A89" s="89" t="s">
        <v>220</v>
      </c>
      <c r="B89" s="89" t="s">
        <v>221</v>
      </c>
      <c r="C89" s="89" t="s">
        <v>222</v>
      </c>
      <c r="D89" s="95" t="s">
        <v>223</v>
      </c>
      <c r="E89" s="95">
        <v>5</v>
      </c>
      <c r="F89" s="43" t="s">
        <v>206</v>
      </c>
      <c r="G89" s="32" t="s">
        <v>207</v>
      </c>
      <c r="H89" s="85">
        <f t="shared" si="32"/>
        <v>25700000</v>
      </c>
      <c r="I89" s="85">
        <v>25700000</v>
      </c>
      <c r="J89" s="85"/>
      <c r="K89" s="85"/>
      <c r="L89" s="85">
        <f t="shared" si="31"/>
        <v>17189181.600000001</v>
      </c>
      <c r="M89" s="85">
        <v>17189181.600000001</v>
      </c>
      <c r="N89" s="85"/>
      <c r="O89" s="85"/>
      <c r="P89" s="84">
        <f t="shared" si="33"/>
        <v>0.66883975097276271</v>
      </c>
      <c r="Q89" s="85">
        <f t="shared" si="29"/>
        <v>-8510818.3999999985</v>
      </c>
    </row>
    <row r="90" spans="1:17" s="65" customFormat="1" ht="110.25" x14ac:dyDescent="0.25">
      <c r="A90" s="89" t="s">
        <v>224</v>
      </c>
      <c r="B90" s="89" t="s">
        <v>225</v>
      </c>
      <c r="C90" s="91" t="s">
        <v>226</v>
      </c>
      <c r="D90" s="57" t="s">
        <v>227</v>
      </c>
      <c r="E90" s="43">
        <v>40</v>
      </c>
      <c r="F90" s="43" t="s">
        <v>204</v>
      </c>
      <c r="G90" s="32" t="s">
        <v>205</v>
      </c>
      <c r="H90" s="85">
        <f t="shared" si="32"/>
        <v>580802.88</v>
      </c>
      <c r="I90" s="85"/>
      <c r="J90" s="85">
        <v>580802.88</v>
      </c>
      <c r="K90" s="85"/>
      <c r="L90" s="85">
        <f t="shared" si="31"/>
        <v>123448.63</v>
      </c>
      <c r="M90" s="85"/>
      <c r="N90" s="85">
        <v>123448.63</v>
      </c>
      <c r="O90" s="85"/>
      <c r="P90" s="84">
        <f t="shared" si="33"/>
        <v>0.21254824011891954</v>
      </c>
      <c r="Q90" s="85">
        <f t="shared" si="29"/>
        <v>-457354.25</v>
      </c>
    </row>
    <row r="91" spans="1:17" s="65" customFormat="1" ht="55.15" customHeight="1" x14ac:dyDescent="0.25">
      <c r="A91" s="89" t="s">
        <v>228</v>
      </c>
      <c r="B91" s="89" t="s">
        <v>229</v>
      </c>
      <c r="C91" s="89" t="s">
        <v>226</v>
      </c>
      <c r="D91" s="90" t="s">
        <v>230</v>
      </c>
      <c r="E91" s="90">
        <v>51</v>
      </c>
      <c r="F91" s="43" t="s">
        <v>231</v>
      </c>
      <c r="G91" s="32" t="s">
        <v>232</v>
      </c>
      <c r="H91" s="85">
        <f t="shared" si="32"/>
        <v>44171102</v>
      </c>
      <c r="I91" s="85">
        <v>44171102</v>
      </c>
      <c r="J91" s="85"/>
      <c r="K91" s="85"/>
      <c r="L91" s="85">
        <f t="shared" si="31"/>
        <v>34961528.670000002</v>
      </c>
      <c r="M91" s="85">
        <v>34961528.670000002</v>
      </c>
      <c r="N91" s="85"/>
      <c r="O91" s="85"/>
      <c r="P91" s="84">
        <f t="shared" si="33"/>
        <v>0.79150229645617631</v>
      </c>
      <c r="Q91" s="85">
        <f t="shared" si="29"/>
        <v>-9209573.3299999982</v>
      </c>
    </row>
    <row r="92" spans="1:17" s="65" customFormat="1" ht="55.15" customHeight="1" x14ac:dyDescent="0.25">
      <c r="A92" s="32">
        <v>1218110</v>
      </c>
      <c r="B92" s="32">
        <v>8110</v>
      </c>
      <c r="C92" s="91" t="s">
        <v>94</v>
      </c>
      <c r="D92" s="57" t="s">
        <v>95</v>
      </c>
      <c r="E92" s="43">
        <v>17</v>
      </c>
      <c r="F92" s="43" t="s">
        <v>233</v>
      </c>
      <c r="G92" s="32" t="s">
        <v>97</v>
      </c>
      <c r="H92" s="85">
        <f t="shared" si="32"/>
        <v>3235231</v>
      </c>
      <c r="I92" s="85">
        <v>2072231</v>
      </c>
      <c r="J92" s="85">
        <v>1163000</v>
      </c>
      <c r="K92" s="85">
        <v>1163000</v>
      </c>
      <c r="L92" s="85">
        <f t="shared" si="31"/>
        <v>1917274.9200000002</v>
      </c>
      <c r="M92" s="85">
        <v>1795069.09</v>
      </c>
      <c r="N92" s="85">
        <v>122205.83</v>
      </c>
      <c r="O92" s="85">
        <v>122205.83</v>
      </c>
      <c r="P92" s="84">
        <f t="shared" si="33"/>
        <v>0.59262380955177552</v>
      </c>
      <c r="Q92" s="85">
        <f t="shared" si="29"/>
        <v>-1317956.0799999998</v>
      </c>
    </row>
    <row r="93" spans="1:17" s="65" customFormat="1" ht="117.6" customHeight="1" x14ac:dyDescent="0.25">
      <c r="A93" s="89" t="s">
        <v>234</v>
      </c>
      <c r="B93" s="89" t="s">
        <v>57</v>
      </c>
      <c r="C93" s="89" t="s">
        <v>47</v>
      </c>
      <c r="D93" s="90" t="s">
        <v>58</v>
      </c>
      <c r="E93" s="122">
        <v>52</v>
      </c>
      <c r="F93" s="75" t="s">
        <v>296</v>
      </c>
      <c r="G93" s="32" t="s">
        <v>59</v>
      </c>
      <c r="H93" s="85">
        <f t="shared" si="32"/>
        <v>12700</v>
      </c>
      <c r="I93" s="85">
        <v>12700</v>
      </c>
      <c r="J93" s="85"/>
      <c r="K93" s="85"/>
      <c r="L93" s="85">
        <f t="shared" si="31"/>
        <v>12700</v>
      </c>
      <c r="M93" s="85">
        <v>12700</v>
      </c>
      <c r="N93" s="85"/>
      <c r="O93" s="85"/>
      <c r="P93" s="84">
        <f t="shared" si="33"/>
        <v>1</v>
      </c>
      <c r="Q93" s="85">
        <f t="shared" si="29"/>
        <v>0</v>
      </c>
    </row>
    <row r="94" spans="1:17" s="65" customFormat="1" ht="78.75" x14ac:dyDescent="0.25">
      <c r="A94" s="102" t="s">
        <v>310</v>
      </c>
      <c r="B94" s="102" t="s">
        <v>300</v>
      </c>
      <c r="C94" s="94" t="s">
        <v>301</v>
      </c>
      <c r="D94" s="105" t="s">
        <v>302</v>
      </c>
      <c r="E94" s="90">
        <v>56</v>
      </c>
      <c r="F94" s="123" t="s">
        <v>315</v>
      </c>
      <c r="G94" s="94" t="s">
        <v>304</v>
      </c>
      <c r="H94" s="85">
        <f t="shared" si="32"/>
        <v>250000</v>
      </c>
      <c r="I94" s="85"/>
      <c r="J94" s="85">
        <v>250000</v>
      </c>
      <c r="K94" s="85"/>
      <c r="L94" s="85">
        <f t="shared" si="31"/>
        <v>0</v>
      </c>
      <c r="M94" s="85"/>
      <c r="N94" s="85"/>
      <c r="O94" s="85"/>
      <c r="P94" s="84">
        <f t="shared" si="33"/>
        <v>0</v>
      </c>
      <c r="Q94" s="85">
        <f t="shared" si="29"/>
        <v>-250000</v>
      </c>
    </row>
    <row r="95" spans="1:17" s="3" customFormat="1" ht="30" customHeight="1" x14ac:dyDescent="0.25">
      <c r="A95" s="30" t="s">
        <v>235</v>
      </c>
      <c r="B95" s="30"/>
      <c r="C95" s="30"/>
      <c r="D95" s="150" t="s">
        <v>236</v>
      </c>
      <c r="E95" s="151"/>
      <c r="F95" s="152"/>
      <c r="G95" s="28"/>
      <c r="H95" s="73">
        <f t="shared" ref="H95:O95" si="34">H96</f>
        <v>237128126</v>
      </c>
      <c r="I95" s="73">
        <f t="shared" si="34"/>
        <v>0</v>
      </c>
      <c r="J95" s="73">
        <f t="shared" si="34"/>
        <v>237128126</v>
      </c>
      <c r="K95" s="73">
        <f t="shared" si="34"/>
        <v>237128126</v>
      </c>
      <c r="L95" s="73">
        <f t="shared" si="34"/>
        <v>23923466.240000002</v>
      </c>
      <c r="M95" s="73">
        <f t="shared" si="34"/>
        <v>0</v>
      </c>
      <c r="N95" s="73">
        <f t="shared" si="34"/>
        <v>24046049.339999996</v>
      </c>
      <c r="O95" s="73">
        <f t="shared" si="34"/>
        <v>24046049</v>
      </c>
      <c r="P95" s="83">
        <f t="shared" si="33"/>
        <v>0.10088835366581525</v>
      </c>
      <c r="Q95" s="73">
        <f t="shared" si="29"/>
        <v>-213204659.75999999</v>
      </c>
    </row>
    <row r="96" spans="1:17" s="62" customFormat="1" ht="30" customHeight="1" x14ac:dyDescent="0.25">
      <c r="A96" s="30" t="s">
        <v>237</v>
      </c>
      <c r="B96" s="30"/>
      <c r="C96" s="30"/>
      <c r="D96" s="150" t="s">
        <v>236</v>
      </c>
      <c r="E96" s="151"/>
      <c r="F96" s="152"/>
      <c r="G96" s="28"/>
      <c r="H96" s="73">
        <f>SUM(H97:H110)</f>
        <v>237128126</v>
      </c>
      <c r="I96" s="73">
        <f t="shared" ref="I96:L96" si="35">SUM(I97:I110)</f>
        <v>0</v>
      </c>
      <c r="J96" s="73">
        <f t="shared" si="35"/>
        <v>237128126</v>
      </c>
      <c r="K96" s="73">
        <f t="shared" si="35"/>
        <v>237128126</v>
      </c>
      <c r="L96" s="73">
        <f t="shared" si="35"/>
        <v>23923466.240000002</v>
      </c>
      <c r="M96" s="73">
        <f t="shared" ref="M96:O96" si="36">SUM(M97:M110)</f>
        <v>0</v>
      </c>
      <c r="N96" s="73">
        <f t="shared" si="36"/>
        <v>24046049.339999996</v>
      </c>
      <c r="O96" s="73">
        <f t="shared" si="36"/>
        <v>24046049</v>
      </c>
      <c r="P96" s="83">
        <f t="shared" si="33"/>
        <v>0.10088835366581525</v>
      </c>
      <c r="Q96" s="73">
        <f t="shared" si="29"/>
        <v>-213204659.75999999</v>
      </c>
    </row>
    <row r="97" spans="1:17" s="65" customFormat="1" ht="47.25" x14ac:dyDescent="0.25">
      <c r="A97" s="89" t="s">
        <v>238</v>
      </c>
      <c r="B97" s="89" t="s">
        <v>20</v>
      </c>
      <c r="C97" s="89" t="s">
        <v>21</v>
      </c>
      <c r="D97" s="95" t="s">
        <v>22</v>
      </c>
      <c r="E97" s="95">
        <v>15</v>
      </c>
      <c r="F97" s="43" t="s">
        <v>23</v>
      </c>
      <c r="G97" s="32" t="s">
        <v>24</v>
      </c>
      <c r="H97" s="85">
        <f t="shared" ref="H97:H110" si="37">I97+J97</f>
        <v>1150627</v>
      </c>
      <c r="I97" s="85"/>
      <c r="J97" s="85">
        <v>1150627</v>
      </c>
      <c r="K97" s="85">
        <v>1150627</v>
      </c>
      <c r="L97" s="85">
        <f t="shared" ref="L97:L110" si="38">M97+N97</f>
        <v>1110730.92</v>
      </c>
      <c r="M97" s="85"/>
      <c r="N97" s="85">
        <v>1110730.92</v>
      </c>
      <c r="O97" s="85">
        <v>1110730.92</v>
      </c>
      <c r="P97" s="84">
        <f t="shared" si="33"/>
        <v>0.96532666102916054</v>
      </c>
      <c r="Q97" s="85">
        <f t="shared" si="29"/>
        <v>-39896.080000000075</v>
      </c>
    </row>
    <row r="98" spans="1:17" s="65" customFormat="1" ht="47.25" x14ac:dyDescent="0.25">
      <c r="A98" s="89" t="s">
        <v>239</v>
      </c>
      <c r="B98" s="89" t="s">
        <v>240</v>
      </c>
      <c r="C98" s="91" t="s">
        <v>210</v>
      </c>
      <c r="D98" s="57" t="s">
        <v>241</v>
      </c>
      <c r="E98" s="43">
        <v>5</v>
      </c>
      <c r="F98" s="43" t="s">
        <v>206</v>
      </c>
      <c r="G98" s="32" t="s">
        <v>207</v>
      </c>
      <c r="H98" s="85">
        <f t="shared" si="37"/>
        <v>382750</v>
      </c>
      <c r="I98" s="85"/>
      <c r="J98" s="85">
        <v>382750</v>
      </c>
      <c r="K98" s="85">
        <v>382750</v>
      </c>
      <c r="L98" s="85">
        <f t="shared" si="38"/>
        <v>382749.55</v>
      </c>
      <c r="M98" s="85"/>
      <c r="N98" s="85">
        <v>382749.55</v>
      </c>
      <c r="O98" s="85">
        <v>382749.55</v>
      </c>
      <c r="P98" s="84">
        <f t="shared" si="33"/>
        <v>0.99999882429784448</v>
      </c>
      <c r="Q98" s="85">
        <f t="shared" si="29"/>
        <v>-0.45000000001164153</v>
      </c>
    </row>
    <row r="99" spans="1:17" s="65" customFormat="1" ht="47.25" x14ac:dyDescent="0.25">
      <c r="A99" s="89" t="s">
        <v>242</v>
      </c>
      <c r="B99" s="89" t="s">
        <v>209</v>
      </c>
      <c r="C99" s="89" t="s">
        <v>210</v>
      </c>
      <c r="D99" s="90" t="s">
        <v>211</v>
      </c>
      <c r="E99" s="90">
        <v>9</v>
      </c>
      <c r="F99" s="43" t="s">
        <v>212</v>
      </c>
      <c r="G99" s="32" t="s">
        <v>213</v>
      </c>
      <c r="H99" s="85">
        <f t="shared" si="37"/>
        <v>23415217</v>
      </c>
      <c r="I99" s="85"/>
      <c r="J99" s="85">
        <v>23415217</v>
      </c>
      <c r="K99" s="85">
        <v>23415217</v>
      </c>
      <c r="L99" s="85">
        <f t="shared" si="38"/>
        <v>6038058.5899999999</v>
      </c>
      <c r="M99" s="85"/>
      <c r="N99" s="85">
        <v>6038058.5899999999</v>
      </c>
      <c r="O99" s="85">
        <v>6038058.5899999999</v>
      </c>
      <c r="P99" s="84">
        <f t="shared" si="33"/>
        <v>0.25786899989011419</v>
      </c>
      <c r="Q99" s="85">
        <f t="shared" si="29"/>
        <v>-17377158.41</v>
      </c>
    </row>
    <row r="100" spans="1:17" s="65" customFormat="1" ht="78.75" x14ac:dyDescent="0.25">
      <c r="A100" s="89" t="s">
        <v>243</v>
      </c>
      <c r="B100" s="89" t="s">
        <v>244</v>
      </c>
      <c r="C100" s="91" t="s">
        <v>210</v>
      </c>
      <c r="D100" s="57" t="s">
        <v>245</v>
      </c>
      <c r="E100" s="43">
        <v>5</v>
      </c>
      <c r="F100" s="74" t="s">
        <v>315</v>
      </c>
      <c r="G100" s="94" t="s">
        <v>304</v>
      </c>
      <c r="H100" s="85">
        <f t="shared" si="37"/>
        <v>1194873</v>
      </c>
      <c r="I100" s="85"/>
      <c r="J100" s="85">
        <v>1194873</v>
      </c>
      <c r="K100" s="85">
        <v>1194873</v>
      </c>
      <c r="L100" s="85">
        <f t="shared" si="38"/>
        <v>1194872.49</v>
      </c>
      <c r="M100" s="85"/>
      <c r="N100" s="85">
        <v>1194872.49</v>
      </c>
      <c r="O100" s="85">
        <v>1194872.49</v>
      </c>
      <c r="P100" s="84">
        <f t="shared" si="33"/>
        <v>0.99999957317639609</v>
      </c>
      <c r="Q100" s="85">
        <f t="shared" si="29"/>
        <v>-0.51000000000931323</v>
      </c>
    </row>
    <row r="101" spans="1:17" s="65" customFormat="1" ht="47.25" x14ac:dyDescent="0.25">
      <c r="A101" s="89" t="s">
        <v>246</v>
      </c>
      <c r="B101" s="89" t="s">
        <v>247</v>
      </c>
      <c r="C101" s="91" t="s">
        <v>248</v>
      </c>
      <c r="D101" s="57" t="s">
        <v>249</v>
      </c>
      <c r="E101" s="43">
        <v>5</v>
      </c>
      <c r="F101" s="43" t="s">
        <v>206</v>
      </c>
      <c r="G101" s="32" t="s">
        <v>207</v>
      </c>
      <c r="H101" s="85">
        <f t="shared" si="37"/>
        <v>44001250</v>
      </c>
      <c r="I101" s="85"/>
      <c r="J101" s="85">
        <v>44001250</v>
      </c>
      <c r="K101" s="85">
        <v>44001250</v>
      </c>
      <c r="L101" s="85">
        <f t="shared" si="38"/>
        <v>0</v>
      </c>
      <c r="M101" s="85"/>
      <c r="N101" s="85"/>
      <c r="O101" s="85"/>
      <c r="P101" s="84">
        <f t="shared" si="33"/>
        <v>0</v>
      </c>
      <c r="Q101" s="85">
        <f t="shared" si="29"/>
        <v>-44001250</v>
      </c>
    </row>
    <row r="102" spans="1:17" s="65" customFormat="1" ht="47.25" x14ac:dyDescent="0.25">
      <c r="A102" s="89" t="s">
        <v>323</v>
      </c>
      <c r="B102" s="89" t="s">
        <v>324</v>
      </c>
      <c r="C102" s="91" t="s">
        <v>248</v>
      </c>
      <c r="D102" s="57" t="s">
        <v>325</v>
      </c>
      <c r="E102" s="130"/>
      <c r="F102" s="92" t="s">
        <v>69</v>
      </c>
      <c r="G102" s="32" t="s">
        <v>70</v>
      </c>
      <c r="H102" s="85">
        <f t="shared" si="37"/>
        <v>83518800</v>
      </c>
      <c r="I102" s="85"/>
      <c r="J102" s="85">
        <v>83518800</v>
      </c>
      <c r="K102" s="85">
        <v>83518800</v>
      </c>
      <c r="L102" s="85"/>
      <c r="M102" s="85"/>
      <c r="N102" s="85"/>
      <c r="O102" s="85"/>
      <c r="P102" s="84"/>
      <c r="Q102" s="85">
        <f t="shared" si="29"/>
        <v>-83518800</v>
      </c>
    </row>
    <row r="103" spans="1:17" s="65" customFormat="1" ht="47.25" x14ac:dyDescent="0.25">
      <c r="A103" s="89" t="s">
        <v>323</v>
      </c>
      <c r="B103" s="89" t="s">
        <v>324</v>
      </c>
      <c r="C103" s="91" t="s">
        <v>248</v>
      </c>
      <c r="D103" s="57" t="s">
        <v>325</v>
      </c>
      <c r="E103" s="131"/>
      <c r="F103" s="92" t="s">
        <v>96</v>
      </c>
      <c r="G103" s="32" t="s">
        <v>97</v>
      </c>
      <c r="H103" s="85">
        <f t="shared" si="37"/>
        <v>227600</v>
      </c>
      <c r="I103" s="85"/>
      <c r="J103" s="85">
        <v>227600</v>
      </c>
      <c r="K103" s="85">
        <v>227600</v>
      </c>
      <c r="L103" s="85"/>
      <c r="M103" s="85"/>
      <c r="N103" s="85">
        <v>122583.1</v>
      </c>
      <c r="O103" s="85">
        <v>122583.1</v>
      </c>
      <c r="P103" s="84"/>
      <c r="Q103" s="85">
        <f t="shared" si="29"/>
        <v>-227600</v>
      </c>
    </row>
    <row r="104" spans="1:17" s="65" customFormat="1" ht="47.25" x14ac:dyDescent="0.25">
      <c r="A104" s="102" t="s">
        <v>311</v>
      </c>
      <c r="B104" s="102" t="s">
        <v>312</v>
      </c>
      <c r="C104" s="104" t="s">
        <v>226</v>
      </c>
      <c r="D104" s="105" t="s">
        <v>313</v>
      </c>
      <c r="E104" s="124">
        <v>17</v>
      </c>
      <c r="F104" s="120" t="s">
        <v>96</v>
      </c>
      <c r="G104" s="94" t="s">
        <v>97</v>
      </c>
      <c r="H104" s="85">
        <f t="shared" si="37"/>
        <v>26491442</v>
      </c>
      <c r="I104" s="85"/>
      <c r="J104" s="85">
        <v>26491442</v>
      </c>
      <c r="K104" s="85">
        <v>26491442</v>
      </c>
      <c r="L104" s="85">
        <f t="shared" si="38"/>
        <v>0</v>
      </c>
      <c r="M104" s="85"/>
      <c r="N104" s="85"/>
      <c r="O104" s="85"/>
      <c r="P104" s="84">
        <f t="shared" si="33"/>
        <v>0</v>
      </c>
      <c r="Q104" s="85">
        <f t="shared" si="29"/>
        <v>-26491442</v>
      </c>
    </row>
    <row r="105" spans="1:17" s="65" customFormat="1" ht="63" x14ac:dyDescent="0.25">
      <c r="A105" s="32">
        <v>1517370</v>
      </c>
      <c r="B105" s="32">
        <v>7370</v>
      </c>
      <c r="C105" s="91" t="s">
        <v>226</v>
      </c>
      <c r="D105" s="57" t="s">
        <v>250</v>
      </c>
      <c r="E105" s="43">
        <v>20</v>
      </c>
      <c r="F105" s="43" t="s">
        <v>251</v>
      </c>
      <c r="G105" s="32" t="s">
        <v>252</v>
      </c>
      <c r="H105" s="85">
        <f t="shared" si="37"/>
        <v>27585022</v>
      </c>
      <c r="I105" s="85"/>
      <c r="J105" s="85">
        <v>27585022</v>
      </c>
      <c r="K105" s="85">
        <v>27585022</v>
      </c>
      <c r="L105" s="85">
        <f t="shared" si="38"/>
        <v>0</v>
      </c>
      <c r="M105" s="85"/>
      <c r="N105" s="85"/>
      <c r="O105" s="85"/>
      <c r="P105" s="84">
        <f t="shared" si="33"/>
        <v>0</v>
      </c>
      <c r="Q105" s="85">
        <f t="shared" si="29"/>
        <v>-27585022</v>
      </c>
    </row>
    <row r="106" spans="1:17" s="65" customFormat="1" ht="47.25" x14ac:dyDescent="0.25">
      <c r="A106" s="89" t="s">
        <v>253</v>
      </c>
      <c r="B106" s="89" t="s">
        <v>254</v>
      </c>
      <c r="C106" s="91" t="s">
        <v>226</v>
      </c>
      <c r="D106" s="57" t="s">
        <v>250</v>
      </c>
      <c r="E106" s="43">
        <v>5</v>
      </c>
      <c r="F106" s="43" t="s">
        <v>206</v>
      </c>
      <c r="G106" s="32" t="s">
        <v>207</v>
      </c>
      <c r="H106" s="85">
        <f t="shared" si="37"/>
        <v>118569</v>
      </c>
      <c r="I106" s="85"/>
      <c r="J106" s="85">
        <v>118569</v>
      </c>
      <c r="K106" s="85">
        <v>118569</v>
      </c>
      <c r="L106" s="85">
        <f t="shared" si="38"/>
        <v>0</v>
      </c>
      <c r="M106" s="85"/>
      <c r="N106" s="85"/>
      <c r="O106" s="85"/>
      <c r="P106" s="84">
        <f t="shared" si="33"/>
        <v>0</v>
      </c>
      <c r="Q106" s="85">
        <f t="shared" si="29"/>
        <v>-118569</v>
      </c>
    </row>
    <row r="107" spans="1:17" s="65" customFormat="1" ht="78.75" x14ac:dyDescent="0.25">
      <c r="A107" s="102" t="s">
        <v>253</v>
      </c>
      <c r="B107" s="102" t="s">
        <v>254</v>
      </c>
      <c r="C107" s="104" t="s">
        <v>226</v>
      </c>
      <c r="D107" s="105" t="s">
        <v>250</v>
      </c>
      <c r="E107" s="105">
        <v>56</v>
      </c>
      <c r="F107" s="74" t="s">
        <v>315</v>
      </c>
      <c r="G107" s="94" t="s">
        <v>304</v>
      </c>
      <c r="H107" s="85">
        <f t="shared" si="37"/>
        <v>37107</v>
      </c>
      <c r="I107" s="85"/>
      <c r="J107" s="85">
        <v>37107</v>
      </c>
      <c r="K107" s="85">
        <v>37107</v>
      </c>
      <c r="L107" s="85">
        <f t="shared" si="38"/>
        <v>0</v>
      </c>
      <c r="M107" s="85"/>
      <c r="N107" s="85"/>
      <c r="O107" s="85"/>
      <c r="P107" s="84">
        <f t="shared" si="33"/>
        <v>0</v>
      </c>
      <c r="Q107" s="85">
        <f t="shared" si="29"/>
        <v>-37107</v>
      </c>
    </row>
    <row r="108" spans="1:17" s="65" customFormat="1" ht="78.75" x14ac:dyDescent="0.25">
      <c r="A108" s="32">
        <v>1517640</v>
      </c>
      <c r="B108" s="32">
        <v>7640</v>
      </c>
      <c r="C108" s="91" t="s">
        <v>44</v>
      </c>
      <c r="D108" s="57" t="s">
        <v>45</v>
      </c>
      <c r="E108" s="43">
        <v>5</v>
      </c>
      <c r="F108" s="74" t="s">
        <v>315</v>
      </c>
      <c r="G108" s="94" t="s">
        <v>304</v>
      </c>
      <c r="H108" s="85">
        <f t="shared" si="37"/>
        <v>121222</v>
      </c>
      <c r="I108" s="85"/>
      <c r="J108" s="85">
        <v>121222</v>
      </c>
      <c r="K108" s="85">
        <v>121222</v>
      </c>
      <c r="L108" s="85">
        <f t="shared" si="38"/>
        <v>73958.34</v>
      </c>
      <c r="M108" s="85"/>
      <c r="N108" s="85">
        <v>73958.34</v>
      </c>
      <c r="O108" s="85">
        <v>73958</v>
      </c>
      <c r="P108" s="84">
        <f t="shared" si="33"/>
        <v>0.61010658131362294</v>
      </c>
      <c r="Q108" s="85">
        <f t="shared" si="29"/>
        <v>-47263.66</v>
      </c>
    </row>
    <row r="109" spans="1:17" s="65" customFormat="1" ht="47.25" x14ac:dyDescent="0.25">
      <c r="A109" s="32">
        <v>1517640</v>
      </c>
      <c r="B109" s="32">
        <v>7640</v>
      </c>
      <c r="C109" s="91" t="s">
        <v>44</v>
      </c>
      <c r="D109" s="57" t="s">
        <v>45</v>
      </c>
      <c r="E109" s="43">
        <v>15</v>
      </c>
      <c r="F109" s="43" t="s">
        <v>255</v>
      </c>
      <c r="G109" s="32" t="s">
        <v>24</v>
      </c>
      <c r="H109" s="85">
        <f t="shared" si="37"/>
        <v>7598869</v>
      </c>
      <c r="I109" s="85"/>
      <c r="J109" s="85">
        <v>7598869</v>
      </c>
      <c r="K109" s="85">
        <v>7598869</v>
      </c>
      <c r="L109" s="85">
        <f t="shared" si="38"/>
        <v>5601355.3600000003</v>
      </c>
      <c r="M109" s="85"/>
      <c r="N109" s="85">
        <v>5601355.3600000003</v>
      </c>
      <c r="O109" s="85">
        <v>5601355.3600000003</v>
      </c>
      <c r="P109" s="84">
        <f t="shared" si="33"/>
        <v>0.73713013870879995</v>
      </c>
      <c r="Q109" s="85">
        <f t="shared" si="29"/>
        <v>-1997513.6399999997</v>
      </c>
    </row>
    <row r="110" spans="1:17" s="65" customFormat="1" ht="54" customHeight="1" x14ac:dyDescent="0.25">
      <c r="A110" s="32">
        <v>1518110</v>
      </c>
      <c r="B110" s="32">
        <v>8110</v>
      </c>
      <c r="C110" s="91" t="s">
        <v>94</v>
      </c>
      <c r="D110" s="57" t="s">
        <v>95</v>
      </c>
      <c r="E110" s="43">
        <v>17</v>
      </c>
      <c r="F110" s="43" t="s">
        <v>233</v>
      </c>
      <c r="G110" s="32" t="s">
        <v>97</v>
      </c>
      <c r="H110" s="85">
        <f t="shared" si="37"/>
        <v>21284778</v>
      </c>
      <c r="I110" s="85"/>
      <c r="J110" s="85">
        <v>21284778</v>
      </c>
      <c r="K110" s="85">
        <v>21284778</v>
      </c>
      <c r="L110" s="85">
        <f t="shared" si="38"/>
        <v>9521740.9900000002</v>
      </c>
      <c r="M110" s="85"/>
      <c r="N110" s="85">
        <v>9521740.9900000002</v>
      </c>
      <c r="O110" s="85">
        <v>9521740.9900000002</v>
      </c>
      <c r="P110" s="84">
        <f t="shared" si="33"/>
        <v>0.44734979101027034</v>
      </c>
      <c r="Q110" s="85">
        <f t="shared" si="29"/>
        <v>-11763037.01</v>
      </c>
    </row>
    <row r="111" spans="1:17" s="3" customFormat="1" ht="37.15" customHeight="1" x14ac:dyDescent="0.25">
      <c r="A111" s="30" t="s">
        <v>256</v>
      </c>
      <c r="B111" s="30"/>
      <c r="C111" s="30"/>
      <c r="D111" s="153" t="s">
        <v>257</v>
      </c>
      <c r="E111" s="153"/>
      <c r="F111" s="153"/>
      <c r="G111" s="28"/>
      <c r="H111" s="73">
        <f t="shared" ref="H111:O111" si="39">H112</f>
        <v>20118300</v>
      </c>
      <c r="I111" s="73">
        <f t="shared" si="39"/>
        <v>20118300</v>
      </c>
      <c r="J111" s="73">
        <f t="shared" si="39"/>
        <v>0</v>
      </c>
      <c r="K111" s="73">
        <f t="shared" si="39"/>
        <v>0</v>
      </c>
      <c r="L111" s="73">
        <f t="shared" si="39"/>
        <v>11854057.119999999</v>
      </c>
      <c r="M111" s="73">
        <f t="shared" si="39"/>
        <v>11854057.119999999</v>
      </c>
      <c r="N111" s="73">
        <f t="shared" si="39"/>
        <v>0</v>
      </c>
      <c r="O111" s="73">
        <f t="shared" si="39"/>
        <v>0</v>
      </c>
      <c r="P111" s="83">
        <f t="shared" si="33"/>
        <v>0.58921763369668412</v>
      </c>
      <c r="Q111" s="73">
        <f t="shared" si="29"/>
        <v>-8264242.8800000008</v>
      </c>
    </row>
    <row r="112" spans="1:17" s="62" customFormat="1" ht="39.6" customHeight="1" x14ac:dyDescent="0.25">
      <c r="A112" s="30" t="s">
        <v>258</v>
      </c>
      <c r="B112" s="30"/>
      <c r="C112" s="30"/>
      <c r="D112" s="150" t="s">
        <v>257</v>
      </c>
      <c r="E112" s="151"/>
      <c r="F112" s="152"/>
      <c r="G112" s="28"/>
      <c r="H112" s="73">
        <f t="shared" ref="H112:O112" si="40">SUM(H113:H115)</f>
        <v>20118300</v>
      </c>
      <c r="I112" s="73">
        <f t="shared" si="40"/>
        <v>20118300</v>
      </c>
      <c r="J112" s="73">
        <f t="shared" si="40"/>
        <v>0</v>
      </c>
      <c r="K112" s="73">
        <f t="shared" si="40"/>
        <v>0</v>
      </c>
      <c r="L112" s="73">
        <f t="shared" si="40"/>
        <v>11854057.119999999</v>
      </c>
      <c r="M112" s="73">
        <f t="shared" si="40"/>
        <v>11854057.119999999</v>
      </c>
      <c r="N112" s="73">
        <f t="shared" si="40"/>
        <v>0</v>
      </c>
      <c r="O112" s="73">
        <f t="shared" si="40"/>
        <v>0</v>
      </c>
      <c r="P112" s="83">
        <f t="shared" si="33"/>
        <v>0.58921763369668412</v>
      </c>
      <c r="Q112" s="73">
        <f t="shared" si="29"/>
        <v>-8264242.8800000008</v>
      </c>
    </row>
    <row r="113" spans="1:18" s="3" customFormat="1" ht="110.25" x14ac:dyDescent="0.25">
      <c r="A113" s="89" t="s">
        <v>259</v>
      </c>
      <c r="B113" s="89" t="s">
        <v>260</v>
      </c>
      <c r="C113" s="89" t="s">
        <v>248</v>
      </c>
      <c r="D113" s="57" t="s">
        <v>261</v>
      </c>
      <c r="E113" s="43">
        <v>45</v>
      </c>
      <c r="F113" s="57" t="s">
        <v>262</v>
      </c>
      <c r="G113" s="44" t="s">
        <v>263</v>
      </c>
      <c r="H113" s="85">
        <f>I113+J113</f>
        <v>1500000</v>
      </c>
      <c r="I113" s="85">
        <v>1500000</v>
      </c>
      <c r="J113" s="85">
        <f>K113</f>
        <v>0</v>
      </c>
      <c r="K113" s="85"/>
      <c r="L113" s="85">
        <f>M113+N113</f>
        <v>960683</v>
      </c>
      <c r="M113" s="85">
        <v>960683</v>
      </c>
      <c r="N113" s="85"/>
      <c r="O113" s="85"/>
      <c r="P113" s="84">
        <f t="shared" si="33"/>
        <v>0.64045533333333338</v>
      </c>
      <c r="Q113" s="85">
        <f t="shared" si="29"/>
        <v>-539317</v>
      </c>
    </row>
    <row r="114" spans="1:18" s="3" customFormat="1" ht="60" customHeight="1" x14ac:dyDescent="0.25">
      <c r="A114" s="89" t="s">
        <v>264</v>
      </c>
      <c r="B114" s="89" t="s">
        <v>229</v>
      </c>
      <c r="C114" s="89" t="s">
        <v>226</v>
      </c>
      <c r="D114" s="90" t="s">
        <v>230</v>
      </c>
      <c r="E114" s="90">
        <v>51</v>
      </c>
      <c r="F114" s="43" t="s">
        <v>231</v>
      </c>
      <c r="G114" s="32" t="s">
        <v>232</v>
      </c>
      <c r="H114" s="85">
        <f>I114+J114</f>
        <v>18468300</v>
      </c>
      <c r="I114" s="85">
        <v>18468300</v>
      </c>
      <c r="J114" s="85"/>
      <c r="K114" s="85"/>
      <c r="L114" s="85">
        <f>M114+N114</f>
        <v>10827422.08</v>
      </c>
      <c r="M114" s="85">
        <f>1041298.67+77702.39+9708421.02</f>
        <v>10827422.08</v>
      </c>
      <c r="N114" s="85"/>
      <c r="O114" s="85"/>
      <c r="P114" s="84">
        <f t="shared" si="33"/>
        <v>0.5862706410443842</v>
      </c>
      <c r="Q114" s="85">
        <f t="shared" si="29"/>
        <v>-7640877.9199999999</v>
      </c>
    </row>
    <row r="115" spans="1:18" s="3" customFormat="1" ht="110.25" x14ac:dyDescent="0.25">
      <c r="A115" s="89" t="s">
        <v>265</v>
      </c>
      <c r="B115" s="89" t="s">
        <v>57</v>
      </c>
      <c r="C115" s="89" t="s">
        <v>47</v>
      </c>
      <c r="D115" s="90" t="s">
        <v>58</v>
      </c>
      <c r="E115" s="122">
        <v>52</v>
      </c>
      <c r="F115" s="75" t="s">
        <v>296</v>
      </c>
      <c r="G115" s="32" t="s">
        <v>59</v>
      </c>
      <c r="H115" s="85">
        <f>I115+J115</f>
        <v>150000</v>
      </c>
      <c r="I115" s="85">
        <v>150000</v>
      </c>
      <c r="J115" s="85"/>
      <c r="K115" s="85"/>
      <c r="L115" s="85">
        <f>M115+N115</f>
        <v>65952.039999999994</v>
      </c>
      <c r="M115" s="85">
        <v>65952.039999999994</v>
      </c>
      <c r="N115" s="85"/>
      <c r="O115" s="85"/>
      <c r="P115" s="84">
        <f t="shared" si="33"/>
        <v>0.4396802666666666</v>
      </c>
      <c r="Q115" s="85">
        <f t="shared" si="29"/>
        <v>-84047.96</v>
      </c>
    </row>
    <row r="116" spans="1:18" s="3" customFormat="1" ht="21.6" customHeight="1" x14ac:dyDescent="0.25">
      <c r="A116" s="30" t="s">
        <v>266</v>
      </c>
      <c r="B116" s="30"/>
      <c r="C116" s="30"/>
      <c r="D116" s="150" t="s">
        <v>267</v>
      </c>
      <c r="E116" s="151"/>
      <c r="F116" s="152"/>
      <c r="G116" s="32"/>
      <c r="H116" s="73">
        <f t="shared" ref="H116:O116" si="41">H117</f>
        <v>64785281</v>
      </c>
      <c r="I116" s="73">
        <f t="shared" si="41"/>
        <v>16082514</v>
      </c>
      <c r="J116" s="73">
        <f t="shared" si="41"/>
        <v>48702767</v>
      </c>
      <c r="K116" s="73">
        <f t="shared" si="41"/>
        <v>48702767</v>
      </c>
      <c r="L116" s="73">
        <f t="shared" si="41"/>
        <v>61346171</v>
      </c>
      <c r="M116" s="73">
        <f t="shared" si="41"/>
        <v>14977780</v>
      </c>
      <c r="N116" s="73">
        <f t="shared" si="41"/>
        <v>46368391</v>
      </c>
      <c r="O116" s="73">
        <f t="shared" si="41"/>
        <v>46368391</v>
      </c>
      <c r="P116" s="83">
        <f t="shared" si="33"/>
        <v>0.9469152568775614</v>
      </c>
      <c r="Q116" s="73">
        <f t="shared" si="29"/>
        <v>-3439110</v>
      </c>
    </row>
    <row r="117" spans="1:18" s="3" customFormat="1" ht="21.6" customHeight="1" x14ac:dyDescent="0.25">
      <c r="A117" s="30" t="s">
        <v>268</v>
      </c>
      <c r="B117" s="30"/>
      <c r="C117" s="30"/>
      <c r="D117" s="150" t="s">
        <v>267</v>
      </c>
      <c r="E117" s="151"/>
      <c r="F117" s="152"/>
      <c r="G117" s="32"/>
      <c r="H117" s="73">
        <f>SUM(H118:H127)</f>
        <v>64785281</v>
      </c>
      <c r="I117" s="73">
        <f>SUM(I118:I127)</f>
        <v>16082514</v>
      </c>
      <c r="J117" s="73">
        <f t="shared" ref="J117:K117" si="42">SUM(J118:J127)</f>
        <v>48702767</v>
      </c>
      <c r="K117" s="73">
        <f t="shared" si="42"/>
        <v>48702767</v>
      </c>
      <c r="L117" s="73">
        <f>SUM(L118:L127)</f>
        <v>61346171</v>
      </c>
      <c r="M117" s="73">
        <f>SUM(M118:M127)</f>
        <v>14977780</v>
      </c>
      <c r="N117" s="73">
        <f t="shared" ref="N117:O117" si="43">SUM(N118:N127)</f>
        <v>46368391</v>
      </c>
      <c r="O117" s="73">
        <f t="shared" si="43"/>
        <v>46368391</v>
      </c>
      <c r="P117" s="83">
        <f t="shared" si="33"/>
        <v>0.9469152568775614</v>
      </c>
      <c r="Q117" s="73">
        <f t="shared" si="29"/>
        <v>-3439110</v>
      </c>
    </row>
    <row r="118" spans="1:18" s="3" customFormat="1" ht="94.5" x14ac:dyDescent="0.25">
      <c r="A118" s="32">
        <v>3719770</v>
      </c>
      <c r="B118" s="96">
        <v>9770</v>
      </c>
      <c r="C118" s="91" t="s">
        <v>147</v>
      </c>
      <c r="D118" s="125" t="s">
        <v>269</v>
      </c>
      <c r="E118" s="125">
        <v>54</v>
      </c>
      <c r="F118" s="43" t="s">
        <v>270</v>
      </c>
      <c r="G118" s="32" t="s">
        <v>271</v>
      </c>
      <c r="H118" s="85">
        <f t="shared" ref="H118:H127" si="44">I118+J118</f>
        <v>1570500</v>
      </c>
      <c r="I118" s="85">
        <v>1570500</v>
      </c>
      <c r="J118" s="85"/>
      <c r="K118" s="85"/>
      <c r="L118" s="85">
        <f t="shared" ref="L118:L127" si="45">M118+N118</f>
        <v>1570500</v>
      </c>
      <c r="M118" s="85">
        <v>1570500</v>
      </c>
      <c r="N118" s="85"/>
      <c r="O118" s="85"/>
      <c r="P118" s="84">
        <f t="shared" si="33"/>
        <v>1</v>
      </c>
      <c r="Q118" s="85">
        <f t="shared" si="29"/>
        <v>0</v>
      </c>
    </row>
    <row r="119" spans="1:18" s="3" customFormat="1" ht="31.5" x14ac:dyDescent="0.25">
      <c r="A119" s="32">
        <v>3719770</v>
      </c>
      <c r="B119" s="96">
        <v>9770</v>
      </c>
      <c r="C119" s="91" t="s">
        <v>147</v>
      </c>
      <c r="D119" s="57" t="s">
        <v>272</v>
      </c>
      <c r="E119" s="43">
        <v>55</v>
      </c>
      <c r="F119" s="57" t="s">
        <v>273</v>
      </c>
      <c r="G119" s="44" t="s">
        <v>274</v>
      </c>
      <c r="H119" s="85">
        <f t="shared" si="44"/>
        <v>300000</v>
      </c>
      <c r="I119" s="85">
        <v>300000</v>
      </c>
      <c r="J119" s="85"/>
      <c r="K119" s="85"/>
      <c r="L119" s="85">
        <f t="shared" si="45"/>
        <v>300000</v>
      </c>
      <c r="M119" s="85">
        <v>300000</v>
      </c>
      <c r="N119" s="85"/>
      <c r="O119" s="85"/>
      <c r="P119" s="84">
        <f t="shared" si="33"/>
        <v>1</v>
      </c>
      <c r="Q119" s="85">
        <f t="shared" si="29"/>
        <v>0</v>
      </c>
    </row>
    <row r="120" spans="1:18" s="3" customFormat="1" ht="47.25" x14ac:dyDescent="0.25">
      <c r="A120" s="32">
        <v>3719770</v>
      </c>
      <c r="B120" s="96">
        <v>9770</v>
      </c>
      <c r="C120" s="91" t="s">
        <v>147</v>
      </c>
      <c r="D120" s="57" t="s">
        <v>275</v>
      </c>
      <c r="E120" s="43">
        <v>14</v>
      </c>
      <c r="F120" s="43" t="s">
        <v>40</v>
      </c>
      <c r="G120" s="32" t="s">
        <v>41</v>
      </c>
      <c r="H120" s="85">
        <f t="shared" si="44"/>
        <v>2237000</v>
      </c>
      <c r="I120" s="85">
        <v>2237000</v>
      </c>
      <c r="J120" s="85"/>
      <c r="K120" s="85"/>
      <c r="L120" s="85">
        <f t="shared" si="45"/>
        <v>1677600</v>
      </c>
      <c r="M120" s="85">
        <v>1677600</v>
      </c>
      <c r="N120" s="85"/>
      <c r="O120" s="85"/>
      <c r="P120" s="84">
        <f t="shared" si="33"/>
        <v>0.7499329459097005</v>
      </c>
      <c r="Q120" s="85">
        <f t="shared" si="29"/>
        <v>-559400</v>
      </c>
    </row>
    <row r="121" spans="1:18" s="3" customFormat="1" ht="47.25" x14ac:dyDescent="0.25">
      <c r="A121" s="94">
        <v>3719770</v>
      </c>
      <c r="B121" s="110">
        <v>9770</v>
      </c>
      <c r="C121" s="104" t="s">
        <v>147</v>
      </c>
      <c r="D121" s="105" t="s">
        <v>272</v>
      </c>
      <c r="E121" s="124">
        <v>30</v>
      </c>
      <c r="F121" s="120" t="s">
        <v>178</v>
      </c>
      <c r="G121" s="94" t="s">
        <v>179</v>
      </c>
      <c r="H121" s="85">
        <f t="shared" si="44"/>
        <v>300000</v>
      </c>
      <c r="I121" s="85">
        <v>300000</v>
      </c>
      <c r="J121" s="85"/>
      <c r="K121" s="85"/>
      <c r="L121" s="85">
        <f t="shared" si="45"/>
        <v>300000</v>
      </c>
      <c r="M121" s="85">
        <v>300000</v>
      </c>
      <c r="N121" s="85"/>
      <c r="O121" s="85"/>
      <c r="P121" s="84">
        <f t="shared" si="33"/>
        <v>1</v>
      </c>
      <c r="Q121" s="85">
        <f t="shared" si="29"/>
        <v>0</v>
      </c>
    </row>
    <row r="122" spans="1:18" s="3" customFormat="1" ht="63" x14ac:dyDescent="0.25">
      <c r="A122" s="94">
        <v>3719770</v>
      </c>
      <c r="B122" s="110">
        <v>9770</v>
      </c>
      <c r="C122" s="104" t="s">
        <v>147</v>
      </c>
      <c r="D122" s="105" t="s">
        <v>272</v>
      </c>
      <c r="E122" s="126">
        <v>50</v>
      </c>
      <c r="F122" s="74" t="s">
        <v>279</v>
      </c>
      <c r="G122" s="94" t="s">
        <v>280</v>
      </c>
      <c r="H122" s="85">
        <f t="shared" si="44"/>
        <v>1800000</v>
      </c>
      <c r="I122" s="85"/>
      <c r="J122" s="85">
        <v>1800000</v>
      </c>
      <c r="K122" s="85">
        <v>1800000</v>
      </c>
      <c r="L122" s="85">
        <f t="shared" si="45"/>
        <v>1800000</v>
      </c>
      <c r="M122" s="85"/>
      <c r="N122" s="85">
        <v>1800000</v>
      </c>
      <c r="O122" s="85">
        <v>1800000</v>
      </c>
      <c r="P122" s="84">
        <f t="shared" si="33"/>
        <v>1</v>
      </c>
      <c r="Q122" s="85">
        <f t="shared" si="29"/>
        <v>0</v>
      </c>
    </row>
    <row r="123" spans="1:18" s="3" customFormat="1" ht="110.25" x14ac:dyDescent="0.25">
      <c r="A123" s="89" t="s">
        <v>276</v>
      </c>
      <c r="B123" s="32" t="s">
        <v>277</v>
      </c>
      <c r="C123" s="127" t="s">
        <v>147</v>
      </c>
      <c r="D123" s="116" t="s">
        <v>278</v>
      </c>
      <c r="E123" s="128">
        <v>52</v>
      </c>
      <c r="F123" s="76" t="s">
        <v>296</v>
      </c>
      <c r="G123" s="32" t="s">
        <v>59</v>
      </c>
      <c r="H123" s="85">
        <f t="shared" si="44"/>
        <v>36901381</v>
      </c>
      <c r="I123" s="85">
        <v>8698614</v>
      </c>
      <c r="J123" s="85">
        <v>28202767</v>
      </c>
      <c r="K123" s="85">
        <v>28202767</v>
      </c>
      <c r="L123" s="85">
        <f t="shared" si="45"/>
        <v>34094047</v>
      </c>
      <c r="M123" s="85">
        <v>8153280</v>
      </c>
      <c r="N123" s="85">
        <v>25940767</v>
      </c>
      <c r="O123" s="85">
        <v>25940767</v>
      </c>
      <c r="P123" s="84">
        <f t="shared" si="33"/>
        <v>0.92392333501014501</v>
      </c>
      <c r="Q123" s="85">
        <f t="shared" si="29"/>
        <v>-2807334</v>
      </c>
    </row>
    <row r="124" spans="1:18" s="3" customFormat="1" ht="63" x14ac:dyDescent="0.25">
      <c r="A124" s="89" t="s">
        <v>276</v>
      </c>
      <c r="B124" s="32" t="s">
        <v>277</v>
      </c>
      <c r="C124" s="127" t="s">
        <v>147</v>
      </c>
      <c r="D124" s="116" t="s">
        <v>278</v>
      </c>
      <c r="E124" s="128">
        <v>50</v>
      </c>
      <c r="F124" s="76" t="s">
        <v>279</v>
      </c>
      <c r="G124" s="32" t="s">
        <v>280</v>
      </c>
      <c r="H124" s="85">
        <f t="shared" si="44"/>
        <v>16200000</v>
      </c>
      <c r="I124" s="85"/>
      <c r="J124" s="85">
        <v>16200000</v>
      </c>
      <c r="K124" s="85">
        <v>16200000</v>
      </c>
      <c r="L124" s="85">
        <f t="shared" si="45"/>
        <v>16200000</v>
      </c>
      <c r="M124" s="85"/>
      <c r="N124" s="85">
        <v>16200000</v>
      </c>
      <c r="O124" s="85">
        <v>16200000</v>
      </c>
      <c r="P124" s="84">
        <f t="shared" si="33"/>
        <v>1</v>
      </c>
      <c r="Q124" s="85">
        <f t="shared" si="29"/>
        <v>0</v>
      </c>
    </row>
    <row r="125" spans="1:18" s="3" customFormat="1" ht="47.25" x14ac:dyDescent="0.25">
      <c r="A125" s="89" t="s">
        <v>276</v>
      </c>
      <c r="B125" s="32" t="s">
        <v>277</v>
      </c>
      <c r="C125" s="127" t="s">
        <v>147</v>
      </c>
      <c r="D125" s="116" t="s">
        <v>278</v>
      </c>
      <c r="E125" s="128">
        <v>57</v>
      </c>
      <c r="F125" s="76" t="s">
        <v>281</v>
      </c>
      <c r="G125" s="32" t="s">
        <v>282</v>
      </c>
      <c r="H125" s="85">
        <f t="shared" si="44"/>
        <v>2000000</v>
      </c>
      <c r="I125" s="85">
        <v>2000000</v>
      </c>
      <c r="J125" s="85"/>
      <c r="K125" s="85"/>
      <c r="L125" s="85">
        <f t="shared" si="45"/>
        <v>2000000</v>
      </c>
      <c r="M125" s="85">
        <v>2000000</v>
      </c>
      <c r="N125" s="85"/>
      <c r="O125" s="85"/>
      <c r="P125" s="84">
        <f t="shared" si="33"/>
        <v>1</v>
      </c>
      <c r="Q125" s="85">
        <f t="shared" si="29"/>
        <v>0</v>
      </c>
    </row>
    <row r="126" spans="1:18" s="3" customFormat="1" ht="47.25" x14ac:dyDescent="0.25">
      <c r="A126" s="89" t="s">
        <v>276</v>
      </c>
      <c r="B126" s="32" t="s">
        <v>277</v>
      </c>
      <c r="C126" s="127" t="s">
        <v>147</v>
      </c>
      <c r="D126" s="116" t="s">
        <v>278</v>
      </c>
      <c r="E126" s="128">
        <v>58</v>
      </c>
      <c r="F126" s="76" t="s">
        <v>283</v>
      </c>
      <c r="G126" s="32" t="s">
        <v>284</v>
      </c>
      <c r="H126" s="85">
        <f t="shared" si="44"/>
        <v>2526400</v>
      </c>
      <c r="I126" s="85">
        <v>976400</v>
      </c>
      <c r="J126" s="85">
        <v>1550000</v>
      </c>
      <c r="K126" s="85">
        <v>1550000</v>
      </c>
      <c r="L126" s="85">
        <f t="shared" si="45"/>
        <v>2454024</v>
      </c>
      <c r="M126" s="85">
        <v>976400</v>
      </c>
      <c r="N126" s="85">
        <v>1477624</v>
      </c>
      <c r="O126" s="85">
        <v>1477624</v>
      </c>
      <c r="P126" s="84">
        <f t="shared" si="33"/>
        <v>0.97135212159594675</v>
      </c>
      <c r="Q126" s="85">
        <f t="shared" si="29"/>
        <v>-72376</v>
      </c>
    </row>
    <row r="127" spans="1:18" s="3" customFormat="1" ht="47.25" x14ac:dyDescent="0.25">
      <c r="A127" s="102" t="s">
        <v>276</v>
      </c>
      <c r="B127" s="94" t="s">
        <v>277</v>
      </c>
      <c r="C127" s="129" t="s">
        <v>147</v>
      </c>
      <c r="D127" s="123" t="s">
        <v>278</v>
      </c>
      <c r="E127" s="124">
        <v>17</v>
      </c>
      <c r="F127" s="120" t="s">
        <v>96</v>
      </c>
      <c r="G127" s="94" t="s">
        <v>97</v>
      </c>
      <c r="H127" s="85">
        <f t="shared" si="44"/>
        <v>950000</v>
      </c>
      <c r="I127" s="85"/>
      <c r="J127" s="85">
        <v>950000</v>
      </c>
      <c r="K127" s="85">
        <v>950000</v>
      </c>
      <c r="L127" s="85">
        <f t="shared" si="45"/>
        <v>950000</v>
      </c>
      <c r="M127" s="85"/>
      <c r="N127" s="85">
        <v>950000</v>
      </c>
      <c r="O127" s="85">
        <v>950000</v>
      </c>
      <c r="P127" s="84">
        <f t="shared" si="33"/>
        <v>1</v>
      </c>
      <c r="Q127" s="85">
        <f t="shared" si="29"/>
        <v>0</v>
      </c>
    </row>
    <row r="128" spans="1:18" s="66" customFormat="1" ht="18.75" x14ac:dyDescent="0.25">
      <c r="A128" s="39"/>
      <c r="B128" s="39"/>
      <c r="C128" s="39"/>
      <c r="D128" s="132" t="s">
        <v>285</v>
      </c>
      <c r="E128" s="133"/>
      <c r="F128" s="134"/>
      <c r="G128" s="39"/>
      <c r="H128" s="73">
        <f t="shared" ref="H128:O128" si="46">H12+H27+H43+H57+H60+H69+H77+H95+H111+H116</f>
        <v>648861309.88</v>
      </c>
      <c r="I128" s="73">
        <f t="shared" si="46"/>
        <v>323851806.63999999</v>
      </c>
      <c r="J128" s="73">
        <f>J12+J27+J43+J57+J60+J69+J77+J95+J111+J116</f>
        <v>325009503.24000001</v>
      </c>
      <c r="K128" s="73">
        <f t="shared" si="46"/>
        <v>323803700.36000001</v>
      </c>
      <c r="L128" s="73">
        <f t="shared" si="46"/>
        <v>298062864.03000003</v>
      </c>
      <c r="M128" s="73">
        <f t="shared" si="46"/>
        <v>217619668.11000001</v>
      </c>
      <c r="N128" s="73">
        <f t="shared" si="46"/>
        <v>80565779.019999996</v>
      </c>
      <c r="O128" s="73">
        <f t="shared" si="46"/>
        <v>80393429.25</v>
      </c>
      <c r="P128" s="83">
        <f t="shared" si="33"/>
        <v>0.45936297863887676</v>
      </c>
      <c r="Q128" s="73">
        <f t="shared" si="29"/>
        <v>-350798445.84999996</v>
      </c>
      <c r="R128" s="79"/>
    </row>
    <row r="129" spans="1:21" s="3" customFormat="1" ht="47.25" x14ac:dyDescent="0.25">
      <c r="A129" s="32">
        <v>1</v>
      </c>
      <c r="B129" s="40"/>
      <c r="C129" s="40"/>
      <c r="D129" s="41"/>
      <c r="E129" s="80">
        <v>1</v>
      </c>
      <c r="F129" s="43" t="s">
        <v>91</v>
      </c>
      <c r="G129" s="32" t="s">
        <v>286</v>
      </c>
      <c r="H129" s="85">
        <f>H40</f>
        <v>360000</v>
      </c>
      <c r="I129" s="85">
        <f>I40</f>
        <v>360000</v>
      </c>
      <c r="J129" s="85"/>
      <c r="K129" s="85"/>
      <c r="L129" s="85">
        <f>L40</f>
        <v>222370</v>
      </c>
      <c r="M129" s="85">
        <f>M40</f>
        <v>222370</v>
      </c>
      <c r="N129" s="85"/>
      <c r="O129" s="85"/>
      <c r="P129" s="84">
        <f t="shared" si="33"/>
        <v>0.61769444444444443</v>
      </c>
      <c r="Q129" s="85">
        <f t="shared" si="29"/>
        <v>-137630</v>
      </c>
    </row>
    <row r="130" spans="1:21" s="3" customFormat="1" ht="47.25" x14ac:dyDescent="0.25">
      <c r="A130" s="32">
        <v>2</v>
      </c>
      <c r="B130" s="40"/>
      <c r="C130" s="40"/>
      <c r="D130" s="41"/>
      <c r="E130" s="80">
        <v>5</v>
      </c>
      <c r="F130" s="43" t="s">
        <v>206</v>
      </c>
      <c r="G130" s="32" t="s">
        <v>207</v>
      </c>
      <c r="H130" s="85">
        <f t="shared" ref="H130:O130" si="47">H81+H86+H88+H89+H98+H101+H106+H83</f>
        <v>148663486</v>
      </c>
      <c r="I130" s="85">
        <f t="shared" si="47"/>
        <v>101417009</v>
      </c>
      <c r="J130" s="85">
        <f t="shared" si="47"/>
        <v>47246477</v>
      </c>
      <c r="K130" s="85">
        <f t="shared" si="47"/>
        <v>47246477</v>
      </c>
      <c r="L130" s="85">
        <f t="shared" si="47"/>
        <v>72253979.660000011</v>
      </c>
      <c r="M130" s="85">
        <f t="shared" si="47"/>
        <v>69979480.469999999</v>
      </c>
      <c r="N130" s="85">
        <f t="shared" si="47"/>
        <v>2274499.19</v>
      </c>
      <c r="O130" s="85">
        <f t="shared" si="47"/>
        <v>2274499.19</v>
      </c>
      <c r="P130" s="84">
        <f t="shared" si="33"/>
        <v>0.48602371439076852</v>
      </c>
      <c r="Q130" s="85">
        <f t="shared" si="29"/>
        <v>-76409506.339999989</v>
      </c>
      <c r="U130" s="78"/>
    </row>
    <row r="131" spans="1:21" s="3" customFormat="1" ht="47.25" x14ac:dyDescent="0.25">
      <c r="A131" s="32">
        <v>3</v>
      </c>
      <c r="B131" s="40"/>
      <c r="C131" s="40"/>
      <c r="D131" s="41"/>
      <c r="E131" s="80">
        <v>9</v>
      </c>
      <c r="F131" s="43" t="s">
        <v>212</v>
      </c>
      <c r="G131" s="32" t="s">
        <v>213</v>
      </c>
      <c r="H131" s="85">
        <f t="shared" ref="H131:K131" si="48">H84+H99</f>
        <v>23715217</v>
      </c>
      <c r="I131" s="85">
        <f t="shared" si="48"/>
        <v>300000</v>
      </c>
      <c r="J131" s="85">
        <f t="shared" si="48"/>
        <v>23415217</v>
      </c>
      <c r="K131" s="85">
        <f t="shared" si="48"/>
        <v>23415217</v>
      </c>
      <c r="L131" s="85">
        <f t="shared" ref="L131:O131" si="49">L84+L99</f>
        <v>6038058.5899999999</v>
      </c>
      <c r="M131" s="85">
        <f t="shared" si="49"/>
        <v>0</v>
      </c>
      <c r="N131" s="85">
        <f t="shared" si="49"/>
        <v>6038058.5899999999</v>
      </c>
      <c r="O131" s="85">
        <f t="shared" si="49"/>
        <v>6038058.5899999999</v>
      </c>
      <c r="P131" s="84">
        <f t="shared" si="33"/>
        <v>0.2546069298037627</v>
      </c>
      <c r="Q131" s="85">
        <f t="shared" si="29"/>
        <v>-17677158.41</v>
      </c>
    </row>
    <row r="132" spans="1:21" s="3" customFormat="1" ht="63" x14ac:dyDescent="0.25">
      <c r="A132" s="32">
        <v>4</v>
      </c>
      <c r="B132" s="40"/>
      <c r="C132" s="40"/>
      <c r="D132" s="41"/>
      <c r="E132" s="80">
        <v>13</v>
      </c>
      <c r="F132" s="43" t="s">
        <v>67</v>
      </c>
      <c r="G132" s="32" t="s">
        <v>68</v>
      </c>
      <c r="H132" s="85">
        <f>H46+H56+H29+H19</f>
        <v>14115300</v>
      </c>
      <c r="I132" s="85">
        <f>I46+I56+I29+I19</f>
        <v>14115300</v>
      </c>
      <c r="J132" s="85">
        <f t="shared" ref="J132:K132" si="50">J46+J56+J29</f>
        <v>0</v>
      </c>
      <c r="K132" s="85">
        <f t="shared" si="50"/>
        <v>0</v>
      </c>
      <c r="L132" s="85">
        <f>L46+L56+L29+L19</f>
        <v>8928561.2400000002</v>
      </c>
      <c r="M132" s="85">
        <f>M46+M56+M29+M19</f>
        <v>8928561.2400000002</v>
      </c>
      <c r="N132" s="85">
        <f t="shared" ref="N132:O132" si="51">N46+N56+N29</f>
        <v>0</v>
      </c>
      <c r="O132" s="85">
        <f t="shared" si="51"/>
        <v>0</v>
      </c>
      <c r="P132" s="84">
        <f t="shared" si="33"/>
        <v>0.63254491509213406</v>
      </c>
      <c r="Q132" s="85">
        <f t="shared" si="29"/>
        <v>-5186738.76</v>
      </c>
    </row>
    <row r="133" spans="1:21" s="3" customFormat="1" ht="47.25" x14ac:dyDescent="0.25">
      <c r="A133" s="32">
        <v>5</v>
      </c>
      <c r="B133" s="40"/>
      <c r="C133" s="40"/>
      <c r="D133" s="41"/>
      <c r="E133" s="80">
        <v>14</v>
      </c>
      <c r="F133" s="43" t="s">
        <v>40</v>
      </c>
      <c r="G133" s="32" t="s">
        <v>41</v>
      </c>
      <c r="H133" s="85">
        <f t="shared" ref="H133:K133" si="52">H18+H41+H45+H47+H49+H50+H51+H52+H53+H54+H55+H59+H120</f>
        <v>52416000</v>
      </c>
      <c r="I133" s="85">
        <f t="shared" si="52"/>
        <v>52416000</v>
      </c>
      <c r="J133" s="85">
        <f t="shared" si="52"/>
        <v>0</v>
      </c>
      <c r="K133" s="85">
        <f t="shared" si="52"/>
        <v>0</v>
      </c>
      <c r="L133" s="85">
        <f t="shared" ref="L133:O133" si="53">L18+L41+L45+L47+L49+L50+L51+L52+L53+L54+L55+L59+L120</f>
        <v>29655174.82</v>
      </c>
      <c r="M133" s="85">
        <f t="shared" si="53"/>
        <v>29655174.82</v>
      </c>
      <c r="N133" s="85">
        <f t="shared" si="53"/>
        <v>0</v>
      </c>
      <c r="O133" s="85">
        <f t="shared" si="53"/>
        <v>0</v>
      </c>
      <c r="P133" s="84">
        <f t="shared" si="33"/>
        <v>0.56576569787851039</v>
      </c>
      <c r="Q133" s="85">
        <f t="shared" si="29"/>
        <v>-22760825.18</v>
      </c>
    </row>
    <row r="134" spans="1:21" s="3" customFormat="1" ht="47.25" x14ac:dyDescent="0.25">
      <c r="A134" s="32">
        <v>6</v>
      </c>
      <c r="B134" s="40"/>
      <c r="C134" s="40"/>
      <c r="D134" s="42"/>
      <c r="E134" s="80">
        <v>15</v>
      </c>
      <c r="F134" s="43" t="s">
        <v>23</v>
      </c>
      <c r="G134" s="32" t="s">
        <v>24</v>
      </c>
      <c r="H134" s="85">
        <f t="shared" ref="H134:K134" si="54">H14+H15+H16+H17+H20+H97+H109</f>
        <v>59134405</v>
      </c>
      <c r="I134" s="85">
        <f t="shared" si="54"/>
        <v>45070219</v>
      </c>
      <c r="J134" s="85">
        <f t="shared" si="54"/>
        <v>14064186</v>
      </c>
      <c r="K134" s="85">
        <f t="shared" si="54"/>
        <v>14064186</v>
      </c>
      <c r="L134" s="85">
        <f t="shared" ref="L134:O134" si="55">L14+L15+L16+L17+L20+L97+L109</f>
        <v>36686427.310000002</v>
      </c>
      <c r="M134" s="85">
        <f t="shared" si="55"/>
        <v>27340754.710000001</v>
      </c>
      <c r="N134" s="85">
        <f t="shared" si="55"/>
        <v>9345672.5999999996</v>
      </c>
      <c r="O134" s="85">
        <f t="shared" si="55"/>
        <v>9345672.2800000012</v>
      </c>
      <c r="P134" s="84">
        <f t="shared" si="33"/>
        <v>0.62039057144482979</v>
      </c>
      <c r="Q134" s="85">
        <f t="shared" si="29"/>
        <v>-22447977.689999998</v>
      </c>
      <c r="R134" s="78"/>
    </row>
    <row r="135" spans="1:21" s="3" customFormat="1" ht="47.25" x14ac:dyDescent="0.25">
      <c r="A135" s="32">
        <v>7</v>
      </c>
      <c r="B135" s="40"/>
      <c r="C135" s="40"/>
      <c r="D135" s="42"/>
      <c r="E135" s="80">
        <v>16</v>
      </c>
      <c r="F135" s="43" t="s">
        <v>69</v>
      </c>
      <c r="G135" s="32" t="s">
        <v>70</v>
      </c>
      <c r="H135" s="85">
        <f>H30+H32+H36+H102</f>
        <v>105818083</v>
      </c>
      <c r="I135" s="85">
        <f>I30+I32+I36+I102</f>
        <v>15715800</v>
      </c>
      <c r="J135" s="85">
        <f t="shared" ref="J135:K135" si="56">J30+J32+J36+J102</f>
        <v>90102283</v>
      </c>
      <c r="K135" s="85">
        <f t="shared" si="56"/>
        <v>90102283</v>
      </c>
      <c r="L135" s="85">
        <f>L30+L32+L36+L102</f>
        <v>12850869.199999999</v>
      </c>
      <c r="M135" s="85">
        <f t="shared" ref="M135:O135" si="57">M30+M32+M36+M102</f>
        <v>10763586.59</v>
      </c>
      <c r="N135" s="85">
        <f t="shared" si="57"/>
        <v>2087282.6099999999</v>
      </c>
      <c r="O135" s="85">
        <f t="shared" si="57"/>
        <v>2087282.6099999999</v>
      </c>
      <c r="P135" s="84">
        <f t="shared" si="33"/>
        <v>0.12144303540255968</v>
      </c>
      <c r="Q135" s="85">
        <f t="shared" si="29"/>
        <v>-92967213.799999997</v>
      </c>
      <c r="R135" s="78"/>
    </row>
    <row r="136" spans="1:21" s="3" customFormat="1" ht="47.25" x14ac:dyDescent="0.25">
      <c r="A136" s="32">
        <v>8</v>
      </c>
      <c r="B136" s="40"/>
      <c r="C136" s="40"/>
      <c r="D136" s="41"/>
      <c r="E136" s="80">
        <v>17</v>
      </c>
      <c r="F136" s="43" t="s">
        <v>96</v>
      </c>
      <c r="G136" s="32" t="s">
        <v>97</v>
      </c>
      <c r="H136" s="85">
        <f t="shared" ref="H136:O136" si="58">H42+H92+H110+H127+H104+H21+H103</f>
        <v>65559308</v>
      </c>
      <c r="I136" s="85">
        <f t="shared" si="58"/>
        <v>2794462.64</v>
      </c>
      <c r="J136" s="85">
        <f t="shared" si="58"/>
        <v>62764845.359999999</v>
      </c>
      <c r="K136" s="85">
        <f t="shared" si="58"/>
        <v>62764845.359999999</v>
      </c>
      <c r="L136" s="85">
        <f t="shared" si="58"/>
        <v>13295719.529999999</v>
      </c>
      <c r="M136" s="85">
        <f t="shared" si="58"/>
        <v>2011950.2300000002</v>
      </c>
      <c r="N136" s="85">
        <f t="shared" si="58"/>
        <v>11406352.4</v>
      </c>
      <c r="O136" s="85">
        <f t="shared" si="58"/>
        <v>11406351.92</v>
      </c>
      <c r="P136" s="84">
        <f t="shared" si="33"/>
        <v>0.20280445196279373</v>
      </c>
      <c r="Q136" s="85">
        <f t="shared" si="29"/>
        <v>-52263588.469999999</v>
      </c>
      <c r="R136" s="78"/>
    </row>
    <row r="137" spans="1:21" s="3" customFormat="1" ht="144" customHeight="1" x14ac:dyDescent="0.25">
      <c r="A137" s="32">
        <v>9</v>
      </c>
      <c r="B137" s="40"/>
      <c r="C137" s="40"/>
      <c r="D137" s="41"/>
      <c r="E137" s="81">
        <v>18</v>
      </c>
      <c r="F137" s="75" t="s">
        <v>49</v>
      </c>
      <c r="G137" s="32" t="s">
        <v>50</v>
      </c>
      <c r="H137" s="85">
        <f>H22</f>
        <v>786030</v>
      </c>
      <c r="I137" s="85">
        <f t="shared" ref="I137:K137" si="59">I22</f>
        <v>786030</v>
      </c>
      <c r="J137" s="85">
        <f t="shared" si="59"/>
        <v>0</v>
      </c>
      <c r="K137" s="85">
        <f t="shared" si="59"/>
        <v>0</v>
      </c>
      <c r="L137" s="85">
        <f>L22</f>
        <v>124020</v>
      </c>
      <c r="M137" s="85">
        <f t="shared" ref="M137:O137" si="60">M22</f>
        <v>124020</v>
      </c>
      <c r="N137" s="85">
        <f t="shared" si="60"/>
        <v>0</v>
      </c>
      <c r="O137" s="85">
        <f t="shared" si="60"/>
        <v>0</v>
      </c>
      <c r="P137" s="84">
        <f t="shared" si="33"/>
        <v>0.15778023739551925</v>
      </c>
      <c r="Q137" s="85">
        <f t="shared" si="29"/>
        <v>-662010</v>
      </c>
      <c r="R137" s="78"/>
    </row>
    <row r="138" spans="1:21" s="3" customFormat="1" ht="63" x14ac:dyDescent="0.25">
      <c r="A138" s="32">
        <v>10</v>
      </c>
      <c r="B138" s="40"/>
      <c r="C138" s="40"/>
      <c r="D138" s="41"/>
      <c r="E138" s="80">
        <v>20</v>
      </c>
      <c r="F138" s="43" t="s">
        <v>251</v>
      </c>
      <c r="G138" s="32" t="s">
        <v>252</v>
      </c>
      <c r="H138" s="85">
        <f>H105</f>
        <v>27585022</v>
      </c>
      <c r="I138" s="85">
        <f>I105</f>
        <v>0</v>
      </c>
      <c r="J138" s="85">
        <f>J105</f>
        <v>27585022</v>
      </c>
      <c r="K138" s="85">
        <f>K105</f>
        <v>27585022</v>
      </c>
      <c r="L138" s="85">
        <f>L105</f>
        <v>0</v>
      </c>
      <c r="M138" s="85">
        <f t="shared" ref="M138:O138" si="61">M105</f>
        <v>0</v>
      </c>
      <c r="N138" s="85">
        <f t="shared" si="61"/>
        <v>0</v>
      </c>
      <c r="O138" s="85">
        <f t="shared" si="61"/>
        <v>0</v>
      </c>
      <c r="P138" s="84">
        <f t="shared" si="33"/>
        <v>0</v>
      </c>
      <c r="Q138" s="85">
        <f t="shared" si="29"/>
        <v>-27585022</v>
      </c>
    </row>
    <row r="139" spans="1:21" s="3" customFormat="1" ht="47.25" x14ac:dyDescent="0.25">
      <c r="A139" s="32">
        <v>11</v>
      </c>
      <c r="B139" s="40"/>
      <c r="C139" s="40"/>
      <c r="D139" s="41"/>
      <c r="E139" s="81">
        <v>23</v>
      </c>
      <c r="F139" s="75" t="s">
        <v>75</v>
      </c>
      <c r="G139" s="32" t="s">
        <v>287</v>
      </c>
      <c r="H139" s="85">
        <f>H33</f>
        <v>200000</v>
      </c>
      <c r="I139" s="85">
        <f t="shared" ref="I139:K139" si="62">I33</f>
        <v>200000</v>
      </c>
      <c r="J139" s="85">
        <f t="shared" si="62"/>
        <v>0</v>
      </c>
      <c r="K139" s="85">
        <f t="shared" si="62"/>
        <v>0</v>
      </c>
      <c r="L139" s="85">
        <f>L33</f>
        <v>175523</v>
      </c>
      <c r="M139" s="85">
        <f>M33</f>
        <v>175523</v>
      </c>
      <c r="N139" s="85">
        <f t="shared" ref="N139:O139" si="63">N33</f>
        <v>0</v>
      </c>
      <c r="O139" s="85">
        <f t="shared" si="63"/>
        <v>0</v>
      </c>
      <c r="P139" s="84">
        <f t="shared" si="33"/>
        <v>0.87761500000000003</v>
      </c>
      <c r="Q139" s="85">
        <f t="shared" si="29"/>
        <v>-24477</v>
      </c>
    </row>
    <row r="140" spans="1:21" s="3" customFormat="1" ht="47.25" x14ac:dyDescent="0.25">
      <c r="A140" s="32">
        <v>12</v>
      </c>
      <c r="B140" s="40"/>
      <c r="C140" s="40"/>
      <c r="D140" s="41"/>
      <c r="E140" s="80">
        <v>25</v>
      </c>
      <c r="F140" s="43" t="s">
        <v>87</v>
      </c>
      <c r="G140" s="32" t="s">
        <v>88</v>
      </c>
      <c r="H140" s="85">
        <f t="shared" ref="H140:K140" si="64">H39+H64</f>
        <v>4289500</v>
      </c>
      <c r="I140" s="85">
        <f t="shared" si="64"/>
        <v>4289500</v>
      </c>
      <c r="J140" s="85">
        <f t="shared" si="64"/>
        <v>0</v>
      </c>
      <c r="K140" s="85">
        <f t="shared" si="64"/>
        <v>0</v>
      </c>
      <c r="L140" s="85">
        <f t="shared" ref="L140:O140" si="65">L39+L64</f>
        <v>3165333.47</v>
      </c>
      <c r="M140" s="85">
        <f t="shared" si="65"/>
        <v>3165333.47</v>
      </c>
      <c r="N140" s="85">
        <f t="shared" si="65"/>
        <v>0</v>
      </c>
      <c r="O140" s="85">
        <f t="shared" si="65"/>
        <v>0</v>
      </c>
      <c r="P140" s="84">
        <f t="shared" si="33"/>
        <v>0.73792597505536783</v>
      </c>
      <c r="Q140" s="85">
        <f t="shared" si="29"/>
        <v>-1124166.5299999998</v>
      </c>
      <c r="R140" s="78"/>
    </row>
    <row r="141" spans="1:21" s="3" customFormat="1" ht="47.25" x14ac:dyDescent="0.25">
      <c r="A141" s="32">
        <v>13</v>
      </c>
      <c r="B141" s="40"/>
      <c r="C141" s="40"/>
      <c r="D141" s="41"/>
      <c r="E141" s="80">
        <v>28</v>
      </c>
      <c r="F141" s="43" t="s">
        <v>150</v>
      </c>
      <c r="G141" s="31" t="s">
        <v>151</v>
      </c>
      <c r="H141" s="85">
        <f t="shared" ref="H141:K141" si="66">H62+H63+H65+H66+H67+H68</f>
        <v>1450000</v>
      </c>
      <c r="I141" s="85">
        <f t="shared" si="66"/>
        <v>1175000</v>
      </c>
      <c r="J141" s="85">
        <f t="shared" si="66"/>
        <v>275000</v>
      </c>
      <c r="K141" s="85">
        <f t="shared" si="66"/>
        <v>0</v>
      </c>
      <c r="L141" s="85">
        <f t="shared" ref="L141:O141" si="67">L62+L63+L65+L66+L67+L68</f>
        <v>581029.86</v>
      </c>
      <c r="M141" s="85">
        <f t="shared" si="67"/>
        <v>552129.86</v>
      </c>
      <c r="N141" s="85">
        <f t="shared" si="67"/>
        <v>28900</v>
      </c>
      <c r="O141" s="85">
        <f t="shared" si="67"/>
        <v>0</v>
      </c>
      <c r="P141" s="84">
        <f t="shared" si="33"/>
        <v>0.40071024827586205</v>
      </c>
      <c r="Q141" s="85">
        <f t="shared" si="29"/>
        <v>-868970.14</v>
      </c>
      <c r="R141" s="78"/>
    </row>
    <row r="142" spans="1:21" s="3" customFormat="1" ht="47.25" x14ac:dyDescent="0.25">
      <c r="A142" s="32">
        <v>14</v>
      </c>
      <c r="B142" s="40"/>
      <c r="C142" s="40"/>
      <c r="D142" s="41"/>
      <c r="E142" s="80">
        <v>29</v>
      </c>
      <c r="F142" s="43" t="s">
        <v>177</v>
      </c>
      <c r="G142" s="32" t="s">
        <v>113</v>
      </c>
      <c r="H142" s="85">
        <f t="shared" ref="H142:K142" si="68">H48+H71+H73</f>
        <v>1151000</v>
      </c>
      <c r="I142" s="85">
        <f t="shared" si="68"/>
        <v>1151000</v>
      </c>
      <c r="J142" s="85">
        <f t="shared" si="68"/>
        <v>0</v>
      </c>
      <c r="K142" s="85">
        <f t="shared" si="68"/>
        <v>0</v>
      </c>
      <c r="L142" s="85">
        <f t="shared" ref="L142:O142" si="69">L48+L71+L73</f>
        <v>694777.6</v>
      </c>
      <c r="M142" s="85">
        <f t="shared" si="69"/>
        <v>694777.6</v>
      </c>
      <c r="N142" s="85">
        <f t="shared" si="69"/>
        <v>0</v>
      </c>
      <c r="O142" s="85">
        <f t="shared" si="69"/>
        <v>0</v>
      </c>
      <c r="P142" s="84">
        <f t="shared" si="33"/>
        <v>0.60362953953084275</v>
      </c>
      <c r="Q142" s="85">
        <f t="shared" si="29"/>
        <v>-456222.4</v>
      </c>
      <c r="R142" s="78"/>
    </row>
    <row r="143" spans="1:21" s="3" customFormat="1" ht="47.25" x14ac:dyDescent="0.25">
      <c r="A143" s="32">
        <v>15</v>
      </c>
      <c r="B143" s="40"/>
      <c r="C143" s="40"/>
      <c r="D143" s="41"/>
      <c r="E143" s="80">
        <v>30</v>
      </c>
      <c r="F143" s="43" t="s">
        <v>178</v>
      </c>
      <c r="G143" s="32" t="s">
        <v>179</v>
      </c>
      <c r="H143" s="85">
        <f t="shared" ref="H143:O143" si="70">H72+H74+H75+H76+H121+H35+H37+H38</f>
        <v>3682370</v>
      </c>
      <c r="I143" s="85">
        <f t="shared" si="70"/>
        <v>3682370</v>
      </c>
      <c r="J143" s="85">
        <f t="shared" si="70"/>
        <v>0</v>
      </c>
      <c r="K143" s="85">
        <f t="shared" si="70"/>
        <v>0</v>
      </c>
      <c r="L143" s="85">
        <f t="shared" si="70"/>
        <v>2737740.27</v>
      </c>
      <c r="M143" s="85">
        <f t="shared" si="70"/>
        <v>2737740.27</v>
      </c>
      <c r="N143" s="85">
        <f t="shared" si="70"/>
        <v>0</v>
      </c>
      <c r="O143" s="85">
        <f t="shared" si="70"/>
        <v>0</v>
      </c>
      <c r="P143" s="84">
        <f t="shared" si="33"/>
        <v>0.74347234797155093</v>
      </c>
      <c r="Q143" s="85">
        <f t="shared" si="29"/>
        <v>-944629.73</v>
      </c>
      <c r="R143" s="78"/>
    </row>
    <row r="144" spans="1:21" s="3" customFormat="1" ht="63" x14ac:dyDescent="0.25">
      <c r="A144" s="32">
        <v>16</v>
      </c>
      <c r="B144" s="40"/>
      <c r="C144" s="40"/>
      <c r="D144" s="41"/>
      <c r="E144" s="80">
        <v>32</v>
      </c>
      <c r="F144" s="43" t="s">
        <v>77</v>
      </c>
      <c r="G144" s="32" t="s">
        <v>78</v>
      </c>
      <c r="H144" s="85">
        <f t="shared" ref="H144:K144" si="71">H34</f>
        <v>15000</v>
      </c>
      <c r="I144" s="85">
        <f t="shared" si="71"/>
        <v>15000</v>
      </c>
      <c r="J144" s="85">
        <f t="shared" si="71"/>
        <v>0</v>
      </c>
      <c r="K144" s="85">
        <f t="shared" si="71"/>
        <v>0</v>
      </c>
      <c r="L144" s="85">
        <f t="shared" ref="L144:O144" si="72">L34</f>
        <v>0</v>
      </c>
      <c r="M144" s="85">
        <f t="shared" si="72"/>
        <v>0</v>
      </c>
      <c r="N144" s="85">
        <f t="shared" si="72"/>
        <v>0</v>
      </c>
      <c r="O144" s="85">
        <f t="shared" si="72"/>
        <v>0</v>
      </c>
      <c r="P144" s="84">
        <f t="shared" si="33"/>
        <v>0</v>
      </c>
      <c r="Q144" s="85">
        <f t="shared" si="29"/>
        <v>-15000</v>
      </c>
    </row>
    <row r="145" spans="1:18" s="3" customFormat="1" ht="63" x14ac:dyDescent="0.25">
      <c r="A145" s="32">
        <v>17</v>
      </c>
      <c r="B145" s="40"/>
      <c r="C145" s="40"/>
      <c r="D145" s="41"/>
      <c r="E145" s="81">
        <v>36</v>
      </c>
      <c r="F145" s="75" t="s">
        <v>54</v>
      </c>
      <c r="G145" s="32" t="s">
        <v>55</v>
      </c>
      <c r="H145" s="85">
        <f t="shared" ref="H145:K145" si="73">H23</f>
        <v>2170600</v>
      </c>
      <c r="I145" s="85">
        <f t="shared" si="73"/>
        <v>1979800</v>
      </c>
      <c r="J145" s="85">
        <f t="shared" si="73"/>
        <v>190800</v>
      </c>
      <c r="K145" s="85">
        <f t="shared" si="73"/>
        <v>190800</v>
      </c>
      <c r="L145" s="85">
        <f t="shared" ref="L145:O145" si="74">L23</f>
        <v>1304874</v>
      </c>
      <c r="M145" s="85">
        <f t="shared" si="74"/>
        <v>1304874</v>
      </c>
      <c r="N145" s="85">
        <f t="shared" si="74"/>
        <v>0</v>
      </c>
      <c r="O145" s="85">
        <f t="shared" si="74"/>
        <v>0</v>
      </c>
      <c r="P145" s="84">
        <f t="shared" si="33"/>
        <v>0.6011582051045794</v>
      </c>
      <c r="Q145" s="85">
        <f t="shared" si="29"/>
        <v>-865726</v>
      </c>
      <c r="R145" s="78"/>
    </row>
    <row r="146" spans="1:18" s="3" customFormat="1" ht="78.75" x14ac:dyDescent="0.25">
      <c r="A146" s="32">
        <v>18</v>
      </c>
      <c r="B146" s="40"/>
      <c r="C146" s="40"/>
      <c r="D146" s="41"/>
      <c r="E146" s="80">
        <v>40</v>
      </c>
      <c r="F146" s="43" t="s">
        <v>204</v>
      </c>
      <c r="G146" s="32" t="s">
        <v>205</v>
      </c>
      <c r="H146" s="85">
        <f t="shared" ref="H146:K146" si="75">H80+H85+H90</f>
        <v>5808028.8799999999</v>
      </c>
      <c r="I146" s="85">
        <f t="shared" si="75"/>
        <v>0</v>
      </c>
      <c r="J146" s="85">
        <f t="shared" si="75"/>
        <v>5808028.8799999999</v>
      </c>
      <c r="K146" s="85">
        <f t="shared" si="75"/>
        <v>5227226</v>
      </c>
      <c r="L146" s="85">
        <f t="shared" ref="L146:O146" si="76">L80+L85+L90</f>
        <v>1234486.3700000001</v>
      </c>
      <c r="M146" s="85">
        <f t="shared" si="76"/>
        <v>0</v>
      </c>
      <c r="N146" s="85">
        <f t="shared" si="76"/>
        <v>1234486.3700000001</v>
      </c>
      <c r="O146" s="85">
        <f t="shared" si="76"/>
        <v>1111037.74</v>
      </c>
      <c r="P146" s="84">
        <f t="shared" si="33"/>
        <v>0.21254824924355406</v>
      </c>
      <c r="Q146" s="85">
        <f t="shared" ref="Q146:Q159" si="77">L146-H146</f>
        <v>-4573542.51</v>
      </c>
      <c r="R146" s="78"/>
    </row>
    <row r="147" spans="1:18" s="3" customFormat="1" ht="110.25" x14ac:dyDescent="0.25">
      <c r="A147" s="32">
        <v>19</v>
      </c>
      <c r="B147" s="40"/>
      <c r="C147" s="40"/>
      <c r="D147" s="41"/>
      <c r="E147" s="80">
        <v>45</v>
      </c>
      <c r="F147" s="57" t="s">
        <v>262</v>
      </c>
      <c r="G147" s="44" t="s">
        <v>263</v>
      </c>
      <c r="H147" s="85">
        <f>I147+J147</f>
        <v>1500000</v>
      </c>
      <c r="I147" s="85">
        <f>I113</f>
        <v>1500000</v>
      </c>
      <c r="J147" s="85">
        <f t="shared" ref="J147:K147" si="78">J113</f>
        <v>0</v>
      </c>
      <c r="K147" s="85">
        <f t="shared" si="78"/>
        <v>0</v>
      </c>
      <c r="L147" s="85">
        <f>M147+N147</f>
        <v>960683</v>
      </c>
      <c r="M147" s="85">
        <f>M113</f>
        <v>960683</v>
      </c>
      <c r="N147" s="85">
        <f>O147</f>
        <v>0</v>
      </c>
      <c r="O147" s="85"/>
      <c r="P147" s="84">
        <f t="shared" si="33"/>
        <v>0.64045533333333338</v>
      </c>
      <c r="Q147" s="85">
        <f t="shared" si="77"/>
        <v>-539317</v>
      </c>
      <c r="R147" s="78"/>
    </row>
    <row r="148" spans="1:18" s="3" customFormat="1" ht="63" x14ac:dyDescent="0.25">
      <c r="A148" s="32">
        <v>20</v>
      </c>
      <c r="B148" s="40"/>
      <c r="C148" s="40"/>
      <c r="D148" s="41"/>
      <c r="E148" s="82">
        <v>50</v>
      </c>
      <c r="F148" s="76" t="s">
        <v>279</v>
      </c>
      <c r="G148" s="32" t="s">
        <v>280</v>
      </c>
      <c r="H148" s="85">
        <f>H124+H122</f>
        <v>18000000</v>
      </c>
      <c r="I148" s="85">
        <f>I124+I122</f>
        <v>0</v>
      </c>
      <c r="J148" s="85">
        <f t="shared" ref="J148:K148" si="79">J124+J122</f>
        <v>18000000</v>
      </c>
      <c r="K148" s="85">
        <f t="shared" si="79"/>
        <v>18000000</v>
      </c>
      <c r="L148" s="85">
        <f>L124+L122</f>
        <v>18000000</v>
      </c>
      <c r="M148" s="85">
        <f>M124+M122</f>
        <v>0</v>
      </c>
      <c r="N148" s="85">
        <f t="shared" ref="N148:O148" si="80">N124+N122</f>
        <v>18000000</v>
      </c>
      <c r="O148" s="85">
        <f t="shared" si="80"/>
        <v>18000000</v>
      </c>
      <c r="P148" s="84">
        <f t="shared" si="33"/>
        <v>1</v>
      </c>
      <c r="Q148" s="85">
        <f t="shared" si="77"/>
        <v>0</v>
      </c>
    </row>
    <row r="149" spans="1:18" s="3" customFormat="1" ht="47.25" x14ac:dyDescent="0.25">
      <c r="A149" s="32">
        <v>21</v>
      </c>
      <c r="B149" s="40"/>
      <c r="C149" s="40"/>
      <c r="D149" s="41"/>
      <c r="E149" s="80">
        <v>51</v>
      </c>
      <c r="F149" s="43" t="s">
        <v>231</v>
      </c>
      <c r="G149" s="32" t="s">
        <v>232</v>
      </c>
      <c r="H149" s="85">
        <f t="shared" ref="H149:K149" si="81">H91+H114</f>
        <v>62639402</v>
      </c>
      <c r="I149" s="85">
        <f t="shared" si="81"/>
        <v>62639402</v>
      </c>
      <c r="J149" s="85">
        <f t="shared" si="81"/>
        <v>0</v>
      </c>
      <c r="K149" s="85">
        <f t="shared" si="81"/>
        <v>0</v>
      </c>
      <c r="L149" s="85">
        <f t="shared" ref="L149:O149" si="82">L91+L114</f>
        <v>45788950.75</v>
      </c>
      <c r="M149" s="85">
        <f t="shared" si="82"/>
        <v>45788950.75</v>
      </c>
      <c r="N149" s="85">
        <f t="shared" si="82"/>
        <v>0</v>
      </c>
      <c r="O149" s="85">
        <f t="shared" si="82"/>
        <v>0</v>
      </c>
      <c r="P149" s="84">
        <f t="shared" si="33"/>
        <v>0.73099278230657438</v>
      </c>
      <c r="Q149" s="85">
        <f t="shared" si="77"/>
        <v>-16850451.25</v>
      </c>
      <c r="R149" s="78"/>
    </row>
    <row r="150" spans="1:18" s="3" customFormat="1" ht="110.25" x14ac:dyDescent="0.25">
      <c r="A150" s="32">
        <v>22</v>
      </c>
      <c r="B150" s="40"/>
      <c r="C150" s="40"/>
      <c r="D150" s="41"/>
      <c r="E150" s="81">
        <v>52</v>
      </c>
      <c r="F150" s="75" t="s">
        <v>296</v>
      </c>
      <c r="G150" s="32" t="s">
        <v>59</v>
      </c>
      <c r="H150" s="178">
        <f>I150+J150</f>
        <v>69736449</v>
      </c>
      <c r="I150" s="85">
        <f>I25+I93+I115+I123+I24+30889168</f>
        <v>40257182</v>
      </c>
      <c r="J150" s="85">
        <f>J25+J93+J115+J123+J24</f>
        <v>29479267</v>
      </c>
      <c r="K150" s="85">
        <f>K25+K93+K115+K123+K24</f>
        <v>29479267</v>
      </c>
      <c r="L150" s="85">
        <f>M150+N150</f>
        <v>35574361.439999998</v>
      </c>
      <c r="M150" s="85">
        <f>M25+M93+M115+M123+M24</f>
        <v>8357094.4400000004</v>
      </c>
      <c r="N150" s="85">
        <f>N25+N93+N115+N123+N24</f>
        <v>27217267</v>
      </c>
      <c r="O150" s="85">
        <f>O25+O93+O115+O123+O24</f>
        <v>27217267</v>
      </c>
      <c r="P150" s="84">
        <f t="shared" si="33"/>
        <v>0.51012579433174177</v>
      </c>
      <c r="Q150" s="85">
        <f t="shared" si="77"/>
        <v>-34162087.560000002</v>
      </c>
      <c r="R150" s="78"/>
    </row>
    <row r="151" spans="1:18" s="3" customFormat="1" ht="47.25" x14ac:dyDescent="0.25">
      <c r="A151" s="32">
        <v>23</v>
      </c>
      <c r="B151" s="40"/>
      <c r="C151" s="40"/>
      <c r="D151" s="41"/>
      <c r="E151" s="81">
        <v>53</v>
      </c>
      <c r="F151" s="75" t="s">
        <v>200</v>
      </c>
      <c r="G151" s="32" t="s">
        <v>201</v>
      </c>
      <c r="H151" s="85">
        <f t="shared" ref="H151" si="83">H79</f>
        <v>30000</v>
      </c>
      <c r="I151" s="85">
        <f t="shared" ref="I151" si="84">I79</f>
        <v>30000</v>
      </c>
      <c r="J151" s="85">
        <f t="shared" ref="J151:O151" si="85">J79</f>
        <v>0</v>
      </c>
      <c r="K151" s="85">
        <f t="shared" si="85"/>
        <v>0</v>
      </c>
      <c r="L151" s="85">
        <f t="shared" si="85"/>
        <v>9763.66</v>
      </c>
      <c r="M151" s="85">
        <f t="shared" si="85"/>
        <v>9763.66</v>
      </c>
      <c r="N151" s="85">
        <f t="shared" si="85"/>
        <v>0</v>
      </c>
      <c r="O151" s="85">
        <f t="shared" si="85"/>
        <v>0</v>
      </c>
      <c r="P151" s="84">
        <f t="shared" si="33"/>
        <v>0.32545533333333332</v>
      </c>
      <c r="Q151" s="85">
        <f t="shared" si="77"/>
        <v>-20236.34</v>
      </c>
      <c r="R151" s="78"/>
    </row>
    <row r="152" spans="1:18" s="3" customFormat="1" ht="94.5" x14ac:dyDescent="0.25">
      <c r="A152" s="32">
        <v>24</v>
      </c>
      <c r="B152" s="40"/>
      <c r="C152" s="40"/>
      <c r="D152" s="41"/>
      <c r="E152" s="80">
        <v>54</v>
      </c>
      <c r="F152" s="43" t="s">
        <v>270</v>
      </c>
      <c r="G152" s="32" t="s">
        <v>271</v>
      </c>
      <c r="H152" s="85">
        <f t="shared" ref="H152:H153" si="86">H118</f>
        <v>1570500</v>
      </c>
      <c r="I152" s="85">
        <f t="shared" ref="I152:I153" si="87">I118</f>
        <v>1570500</v>
      </c>
      <c r="J152" s="85">
        <f t="shared" ref="J152:O152" si="88">J118</f>
        <v>0</v>
      </c>
      <c r="K152" s="85">
        <f t="shared" si="88"/>
        <v>0</v>
      </c>
      <c r="L152" s="85">
        <f t="shared" si="88"/>
        <v>1570500</v>
      </c>
      <c r="M152" s="85">
        <f t="shared" si="88"/>
        <v>1570500</v>
      </c>
      <c r="N152" s="85">
        <f t="shared" si="88"/>
        <v>0</v>
      </c>
      <c r="O152" s="85">
        <f t="shared" si="88"/>
        <v>0</v>
      </c>
      <c r="P152" s="84">
        <f t="shared" si="33"/>
        <v>1</v>
      </c>
      <c r="Q152" s="85">
        <f t="shared" si="77"/>
        <v>0</v>
      </c>
    </row>
    <row r="153" spans="1:18" s="3" customFormat="1" ht="31.5" x14ac:dyDescent="0.25">
      <c r="A153" s="32">
        <v>25</v>
      </c>
      <c r="B153" s="40"/>
      <c r="C153" s="40"/>
      <c r="D153" s="41"/>
      <c r="E153" s="80">
        <v>55</v>
      </c>
      <c r="F153" s="57" t="s">
        <v>288</v>
      </c>
      <c r="G153" s="44" t="s">
        <v>274</v>
      </c>
      <c r="H153" s="85">
        <f t="shared" si="86"/>
        <v>300000</v>
      </c>
      <c r="I153" s="85">
        <f t="shared" si="87"/>
        <v>300000</v>
      </c>
      <c r="J153" s="85">
        <f t="shared" ref="J153:O153" si="89">J119</f>
        <v>0</v>
      </c>
      <c r="K153" s="85">
        <f t="shared" si="89"/>
        <v>0</v>
      </c>
      <c r="L153" s="85">
        <f t="shared" si="89"/>
        <v>300000</v>
      </c>
      <c r="M153" s="85">
        <f t="shared" si="89"/>
        <v>300000</v>
      </c>
      <c r="N153" s="85">
        <f t="shared" si="89"/>
        <v>0</v>
      </c>
      <c r="O153" s="85">
        <f t="shared" si="89"/>
        <v>0</v>
      </c>
      <c r="P153" s="84">
        <f t="shared" si="33"/>
        <v>1</v>
      </c>
      <c r="Q153" s="85">
        <f t="shared" si="77"/>
        <v>0</v>
      </c>
    </row>
    <row r="154" spans="1:18" s="3" customFormat="1" ht="47.25" x14ac:dyDescent="0.25">
      <c r="A154" s="32">
        <v>26</v>
      </c>
      <c r="B154" s="40"/>
      <c r="C154" s="40"/>
      <c r="D154" s="41"/>
      <c r="E154" s="82">
        <v>57</v>
      </c>
      <c r="F154" s="76" t="s">
        <v>281</v>
      </c>
      <c r="G154" s="32" t="s">
        <v>282</v>
      </c>
      <c r="H154" s="85">
        <f t="shared" ref="H154:H155" si="90">H125</f>
        <v>2000000</v>
      </c>
      <c r="I154" s="85">
        <f t="shared" ref="I154:K155" si="91">I125</f>
        <v>2000000</v>
      </c>
      <c r="J154" s="85">
        <f t="shared" si="91"/>
        <v>0</v>
      </c>
      <c r="K154" s="85">
        <f t="shared" si="91"/>
        <v>0</v>
      </c>
      <c r="L154" s="85">
        <f>L125</f>
        <v>2000000</v>
      </c>
      <c r="M154" s="85">
        <f t="shared" ref="M154:O154" si="92">M125</f>
        <v>2000000</v>
      </c>
      <c r="N154" s="85">
        <f t="shared" si="92"/>
        <v>0</v>
      </c>
      <c r="O154" s="85">
        <f t="shared" si="92"/>
        <v>0</v>
      </c>
      <c r="P154" s="84">
        <f t="shared" ref="P154:P159" si="93">L154/H154</f>
        <v>1</v>
      </c>
      <c r="Q154" s="85">
        <f t="shared" si="77"/>
        <v>0</v>
      </c>
    </row>
    <row r="155" spans="1:18" s="3" customFormat="1" ht="47.25" x14ac:dyDescent="0.25">
      <c r="A155" s="32">
        <v>27</v>
      </c>
      <c r="B155" s="40"/>
      <c r="C155" s="40"/>
      <c r="D155" s="41"/>
      <c r="E155" s="82">
        <v>58</v>
      </c>
      <c r="F155" s="76" t="s">
        <v>283</v>
      </c>
      <c r="G155" s="32" t="s">
        <v>284</v>
      </c>
      <c r="H155" s="85">
        <f t="shared" si="90"/>
        <v>2526400</v>
      </c>
      <c r="I155" s="85">
        <f t="shared" si="91"/>
        <v>976400</v>
      </c>
      <c r="J155" s="85">
        <f t="shared" si="91"/>
        <v>1550000</v>
      </c>
      <c r="K155" s="85">
        <f t="shared" ref="K155:O155" si="94">K126</f>
        <v>1550000</v>
      </c>
      <c r="L155" s="85">
        <f>L126</f>
        <v>2454024</v>
      </c>
      <c r="M155" s="85">
        <f t="shared" si="94"/>
        <v>976400</v>
      </c>
      <c r="N155" s="85">
        <f t="shared" si="94"/>
        <v>1477624</v>
      </c>
      <c r="O155" s="85">
        <f t="shared" si="94"/>
        <v>1477624</v>
      </c>
      <c r="P155" s="84">
        <f t="shared" si="93"/>
        <v>0.97135212159594675</v>
      </c>
      <c r="Q155" s="85">
        <f t="shared" si="77"/>
        <v>-72376</v>
      </c>
      <c r="R155" s="78"/>
    </row>
    <row r="156" spans="1:18" s="3" customFormat="1" ht="78.75" x14ac:dyDescent="0.25">
      <c r="A156" s="32">
        <v>28</v>
      </c>
      <c r="B156" s="40"/>
      <c r="C156" s="40"/>
      <c r="D156" s="41"/>
      <c r="E156" s="80"/>
      <c r="F156" s="74" t="s">
        <v>315</v>
      </c>
      <c r="G156" s="94" t="s">
        <v>304</v>
      </c>
      <c r="H156" s="85">
        <f t="shared" ref="H156" si="95">H26+H94+H107+H108+H100+H31</f>
        <v>3003202</v>
      </c>
      <c r="I156" s="85">
        <f t="shared" ref="I156" si="96">I26+I94+I107+I108+I100+I31</f>
        <v>0</v>
      </c>
      <c r="J156" s="85">
        <f t="shared" ref="J156:O156" si="97">J26+J94+J107+J108+J100+J31</f>
        <v>3003202</v>
      </c>
      <c r="K156" s="85">
        <f t="shared" si="97"/>
        <v>2653202</v>
      </c>
      <c r="L156" s="85">
        <f t="shared" si="97"/>
        <v>1288830.83</v>
      </c>
      <c r="M156" s="85">
        <f t="shared" si="97"/>
        <v>0</v>
      </c>
      <c r="N156" s="85">
        <f t="shared" si="97"/>
        <v>1288830.83</v>
      </c>
      <c r="O156" s="85">
        <f t="shared" si="97"/>
        <v>1268830.49</v>
      </c>
      <c r="P156" s="84">
        <f t="shared" si="93"/>
        <v>0.42915222818844689</v>
      </c>
      <c r="Q156" s="85">
        <f t="shared" si="77"/>
        <v>-1714371.17</v>
      </c>
      <c r="R156" s="78"/>
    </row>
    <row r="157" spans="1:18" s="3" customFormat="1" ht="78.75" x14ac:dyDescent="0.25">
      <c r="A157" s="32">
        <v>29</v>
      </c>
      <c r="B157" s="40"/>
      <c r="C157" s="40"/>
      <c r="D157" s="41"/>
      <c r="E157" s="80"/>
      <c r="F157" s="74" t="s">
        <v>314</v>
      </c>
      <c r="G157" s="94" t="s">
        <v>309</v>
      </c>
      <c r="H157" s="85">
        <f t="shared" ref="H157:O157" si="98">H82</f>
        <v>325175</v>
      </c>
      <c r="I157" s="85">
        <f t="shared" si="98"/>
        <v>0</v>
      </c>
      <c r="J157" s="85">
        <f t="shared" si="98"/>
        <v>325175</v>
      </c>
      <c r="K157" s="85">
        <f t="shared" si="98"/>
        <v>325175</v>
      </c>
      <c r="L157" s="85">
        <f t="shared" si="98"/>
        <v>166805.43</v>
      </c>
      <c r="M157" s="85">
        <f t="shared" si="98"/>
        <v>0</v>
      </c>
      <c r="N157" s="85">
        <f t="shared" si="98"/>
        <v>166805.43</v>
      </c>
      <c r="O157" s="85">
        <f t="shared" si="98"/>
        <v>166805.43</v>
      </c>
      <c r="P157" s="84">
        <f t="shared" si="93"/>
        <v>0.51297126162835394</v>
      </c>
      <c r="Q157" s="85">
        <f t="shared" si="77"/>
        <v>-158369.57</v>
      </c>
    </row>
    <row r="158" spans="1:18" s="3" customFormat="1" ht="78.75" x14ac:dyDescent="0.25">
      <c r="A158" s="32">
        <v>30</v>
      </c>
      <c r="B158" s="40"/>
      <c r="C158" s="40"/>
      <c r="D158" s="41"/>
      <c r="E158" s="87"/>
      <c r="F158" s="88" t="s">
        <v>321</v>
      </c>
      <c r="G158" s="94" t="s">
        <v>322</v>
      </c>
      <c r="H158" s="85">
        <f t="shared" ref="H158" si="99">H87</f>
        <v>1200000</v>
      </c>
      <c r="I158" s="85">
        <f t="shared" ref="I158:K158" si="100">I87</f>
        <v>0</v>
      </c>
      <c r="J158" s="85">
        <f t="shared" si="100"/>
        <v>1200000</v>
      </c>
      <c r="K158" s="85">
        <f t="shared" si="100"/>
        <v>1200000</v>
      </c>
      <c r="L158" s="85">
        <f>L87</f>
        <v>0</v>
      </c>
      <c r="M158" s="85">
        <f t="shared" ref="M158:O158" si="101">M87</f>
        <v>0</v>
      </c>
      <c r="N158" s="85">
        <f t="shared" si="101"/>
        <v>0</v>
      </c>
      <c r="O158" s="85">
        <f t="shared" si="101"/>
        <v>0</v>
      </c>
      <c r="P158" s="84"/>
      <c r="Q158" s="85">
        <f t="shared" si="77"/>
        <v>-1200000</v>
      </c>
    </row>
    <row r="159" spans="1:18" s="67" customFormat="1" ht="22.9" customHeight="1" x14ac:dyDescent="0.25">
      <c r="A159" s="135" t="s">
        <v>289</v>
      </c>
      <c r="B159" s="136"/>
      <c r="C159" s="136"/>
      <c r="D159" s="136"/>
      <c r="E159" s="136"/>
      <c r="F159" s="136"/>
      <c r="G159" s="137"/>
      <c r="H159" s="73">
        <f>I159+J159</f>
        <v>679750477.88</v>
      </c>
      <c r="I159" s="73">
        <f>SUM(I129:I158)</f>
        <v>354740974.63999999</v>
      </c>
      <c r="J159" s="73">
        <f t="shared" ref="J159:K159" si="102">SUM(J129:J158)</f>
        <v>325009503.24000001</v>
      </c>
      <c r="K159" s="73">
        <f t="shared" si="102"/>
        <v>323803700.36000001</v>
      </c>
      <c r="L159" s="73">
        <f>SUM(L129:L158)</f>
        <v>298062864.03000003</v>
      </c>
      <c r="M159" s="73">
        <f t="shared" ref="M159:O159" si="103">SUM(M129:M158)</f>
        <v>217619668.11000001</v>
      </c>
      <c r="N159" s="73">
        <f t="shared" si="103"/>
        <v>80565779.020000011</v>
      </c>
      <c r="O159" s="73">
        <f t="shared" si="103"/>
        <v>80393429.25</v>
      </c>
      <c r="P159" s="83">
        <f t="shared" si="93"/>
        <v>0.43848864212585176</v>
      </c>
      <c r="Q159" s="73">
        <f t="shared" si="77"/>
        <v>-381687613.84999996</v>
      </c>
    </row>
    <row r="160" spans="1:18" s="67" customFormat="1" ht="18.75" x14ac:dyDescent="0.25">
      <c r="A160" s="58"/>
      <c r="B160" s="58"/>
      <c r="C160" s="58"/>
      <c r="D160" s="58"/>
      <c r="E160" s="58"/>
      <c r="F160" s="58"/>
      <c r="G160" s="58"/>
      <c r="H160" s="59"/>
      <c r="I160" s="59"/>
      <c r="J160" s="59"/>
      <c r="K160" s="59"/>
      <c r="L160" s="59"/>
      <c r="M160" s="59"/>
      <c r="N160" s="59"/>
      <c r="O160" s="59"/>
      <c r="P160" s="68"/>
      <c r="Q160" s="69"/>
    </row>
    <row r="161" spans="1:15" s="70" customFormat="1" ht="18.75" x14ac:dyDescent="0.25">
      <c r="A161" s="60"/>
      <c r="B161" s="60"/>
      <c r="C161" s="60"/>
      <c r="D161" s="70" t="s">
        <v>290</v>
      </c>
      <c r="E161" s="71"/>
      <c r="F161" s="61"/>
      <c r="G161" s="60" t="s">
        <v>291</v>
      </c>
      <c r="H161" s="60"/>
      <c r="I161" s="60"/>
      <c r="J161" s="60"/>
      <c r="K161" s="60"/>
      <c r="L161" s="72"/>
      <c r="M161" s="77"/>
      <c r="N161" s="77"/>
      <c r="O161" s="77"/>
    </row>
    <row r="162" spans="1:15" s="2" customFormat="1" ht="15.75" x14ac:dyDescent="0.25">
      <c r="A162" s="6"/>
      <c r="B162" s="1"/>
      <c r="C162" s="6"/>
      <c r="D162" s="7"/>
      <c r="E162" s="4"/>
      <c r="F162" s="45"/>
      <c r="G162" s="1"/>
      <c r="H162" s="46"/>
      <c r="I162" s="46"/>
      <c r="J162" s="46"/>
      <c r="K162" s="46"/>
    </row>
    <row r="163" spans="1:15" ht="15.75" x14ac:dyDescent="0.25">
      <c r="F163" s="45"/>
      <c r="H163" s="46"/>
      <c r="I163" s="46"/>
      <c r="J163" s="46"/>
      <c r="K163" s="46"/>
    </row>
    <row r="164" spans="1:15" x14ac:dyDescent="0.25">
      <c r="B164" s="6"/>
    </row>
    <row r="165" spans="1:15" s="4" customFormat="1" x14ac:dyDescent="0.25">
      <c r="A165" s="47"/>
      <c r="B165" s="48"/>
      <c r="C165" s="47"/>
      <c r="F165" s="138"/>
      <c r="G165" s="138"/>
      <c r="H165" s="49"/>
      <c r="I165" s="49"/>
      <c r="J165" s="49"/>
      <c r="K165" s="49"/>
    </row>
    <row r="166" spans="1:15" s="4" customFormat="1" x14ac:dyDescent="0.25">
      <c r="A166" s="47"/>
      <c r="B166" s="48"/>
      <c r="C166" s="47"/>
      <c r="F166" s="138"/>
      <c r="G166" s="138"/>
      <c r="H166" s="50"/>
      <c r="I166" s="50"/>
      <c r="J166" s="50"/>
      <c r="K166" s="50"/>
    </row>
    <row r="167" spans="1:15" x14ac:dyDescent="0.25">
      <c r="H167" s="51"/>
      <c r="I167" s="51"/>
      <c r="J167" s="51"/>
      <c r="K167" s="51"/>
    </row>
    <row r="169" spans="1:15" x14ac:dyDescent="0.25">
      <c r="G169" s="48"/>
      <c r="H169" s="49"/>
      <c r="I169" s="49"/>
      <c r="J169" s="49"/>
      <c r="K169" s="49"/>
    </row>
    <row r="170" spans="1:15" s="5" customFormat="1" x14ac:dyDescent="0.25">
      <c r="A170" s="52"/>
      <c r="B170" s="53"/>
      <c r="C170" s="52"/>
      <c r="E170" s="54"/>
      <c r="F170" s="55"/>
      <c r="G170" s="53"/>
      <c r="H170" s="56"/>
      <c r="I170" s="56"/>
      <c r="J170" s="56"/>
      <c r="K170" s="56"/>
    </row>
    <row r="172" spans="1:15" x14ac:dyDescent="0.25">
      <c r="G172" s="48"/>
      <c r="H172" s="50"/>
      <c r="I172" s="50"/>
      <c r="J172" s="50"/>
      <c r="K172" s="50"/>
    </row>
    <row r="173" spans="1:15" x14ac:dyDescent="0.25">
      <c r="H173" s="46"/>
      <c r="I173" s="46"/>
      <c r="J173" s="46"/>
      <c r="K173" s="46"/>
    </row>
  </sheetData>
  <mergeCells count="47">
    <mergeCell ref="I1:K1"/>
    <mergeCell ref="O1:P1"/>
    <mergeCell ref="I2:K2"/>
    <mergeCell ref="A5:P5"/>
    <mergeCell ref="A6:B6"/>
    <mergeCell ref="H9:K9"/>
    <mergeCell ref="L9:O9"/>
    <mergeCell ref="P9:Q9"/>
    <mergeCell ref="J10:K10"/>
    <mergeCell ref="N10:O10"/>
    <mergeCell ref="H10:H11"/>
    <mergeCell ref="I10:I11"/>
    <mergeCell ref="L10:L11"/>
    <mergeCell ref="M10:M11"/>
    <mergeCell ref="P10:P11"/>
    <mergeCell ref="Q10:Q11"/>
    <mergeCell ref="D12:F12"/>
    <mergeCell ref="D13:F13"/>
    <mergeCell ref="D27:F27"/>
    <mergeCell ref="D28:F28"/>
    <mergeCell ref="D43:F43"/>
    <mergeCell ref="D44:F44"/>
    <mergeCell ref="D57:F57"/>
    <mergeCell ref="D58:F58"/>
    <mergeCell ref="D60:F60"/>
    <mergeCell ref="D61:F61"/>
    <mergeCell ref="D69:F69"/>
    <mergeCell ref="D70:F70"/>
    <mergeCell ref="D77:F77"/>
    <mergeCell ref="D78:F78"/>
    <mergeCell ref="D95:F95"/>
    <mergeCell ref="D128:F128"/>
    <mergeCell ref="A159:G159"/>
    <mergeCell ref="F165:G165"/>
    <mergeCell ref="F166:G166"/>
    <mergeCell ref="A9:A11"/>
    <mergeCell ref="B9:B11"/>
    <mergeCell ref="C9:C11"/>
    <mergeCell ref="D9:D11"/>
    <mergeCell ref="E10:E11"/>
    <mergeCell ref="F9:F11"/>
    <mergeCell ref="G9:G11"/>
    <mergeCell ref="D96:F96"/>
    <mergeCell ref="D111:F111"/>
    <mergeCell ref="D112:F112"/>
    <mergeCell ref="D116:F116"/>
    <mergeCell ref="D117:F117"/>
  </mergeCells>
  <pageMargins left="0.39370078740157483" right="0.39370078740157483" top="0.6692913385826772" bottom="0.39370078740157483" header="0.51181102362204722" footer="0.51181102362204722"/>
  <pageSetup paperSize="9" scale="38" fitToHeight="11" orientation="landscape" r:id="rId1"/>
  <headerFooter differentFirst="1">
    <oddHeader>&amp;C&amp;P</oddHeader>
  </headerFooter>
  <rowBreaks count="3" manualBreakCount="3">
    <brk id="42" max="16" man="1"/>
    <brk id="99" max="16" man="1"/>
    <brk id="12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220FU9</cp:lastModifiedBy>
  <cp:lastPrinted>2024-10-15T12:59:40Z</cp:lastPrinted>
  <dcterms:created xsi:type="dcterms:W3CDTF">2006-09-28T05:33:00Z</dcterms:created>
  <dcterms:modified xsi:type="dcterms:W3CDTF">2024-10-17T07:47:12Z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54136967F0674003BECD1FA72E5405E7</vt:lpwstr>
  </property>
  <property fmtid="{D5CDD505-2E9C-101B-9397-08002B2CF9AE}" pid="3" name="KSOProductBuildVer">
    <vt:lpwstr>1033-12.2.0.16731</vt:lpwstr>
  </property>
</Properties>
</file>