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SHARE\0-Старые данные\SHARE\Бюджет 2024\УТОЧНЕННЯ\11_НАСТУПНЕ\на сайт рада\"/>
    </mc:Choice>
  </mc:AlternateContent>
  <bookViews>
    <workbookView xWindow="-108" yWindow="-108" windowWidth="23256" windowHeight="12576" firstSheet="1" activeTab="1"/>
  </bookViews>
  <sheets>
    <sheet name="Лист1" sheetId="13" state="hidden" r:id="rId1"/>
    <sheet name="2024" sheetId="19" r:id="rId2"/>
  </sheets>
  <definedNames>
    <definedName name="_xlnm.Print_Titles" localSheetId="1">'2024'!$12:$14</definedName>
    <definedName name="_xlnm.Print_Area" localSheetId="1">'2024'!$A$1:$I$186</definedName>
  </definedNames>
  <calcPr calcId="152511"/>
</workbook>
</file>

<file path=xl/calcChain.xml><?xml version="1.0" encoding="utf-8"?>
<calcChain xmlns="http://schemas.openxmlformats.org/spreadsheetml/2006/main">
  <c r="F179" i="19" l="1"/>
  <c r="F16" i="19"/>
  <c r="F157" i="19"/>
  <c r="F107" i="19" l="1"/>
  <c r="F93" i="19"/>
  <c r="G179" i="19" l="1"/>
  <c r="G171" i="19"/>
  <c r="G170" i="19" s="1"/>
  <c r="F171" i="19"/>
  <c r="F170" i="19" s="1"/>
  <c r="G149" i="19"/>
  <c r="F149" i="19"/>
  <c r="H127" i="19"/>
  <c r="I127" i="19"/>
  <c r="H107" i="19"/>
  <c r="I107" i="19"/>
  <c r="G107" i="19"/>
  <c r="G101" i="19"/>
  <c r="F101" i="19"/>
  <c r="G99" i="19"/>
  <c r="F99" i="19"/>
  <c r="G93" i="19"/>
  <c r="G78" i="19"/>
  <c r="I78" i="19"/>
  <c r="G68" i="19"/>
  <c r="G67" i="19" s="1"/>
  <c r="F68" i="19"/>
  <c r="F67" i="19" s="1"/>
  <c r="G63" i="19"/>
  <c r="F63" i="19"/>
  <c r="G59" i="19"/>
  <c r="F59" i="19"/>
  <c r="G54" i="19"/>
  <c r="F54" i="19"/>
  <c r="G51" i="19"/>
  <c r="F51" i="19"/>
  <c r="G48" i="19"/>
  <c r="F48" i="19"/>
  <c r="G47" i="19"/>
  <c r="F47" i="19"/>
  <c r="G46" i="19"/>
  <c r="F46" i="19"/>
  <c r="G40" i="19"/>
  <c r="F40" i="19"/>
  <c r="H16" i="19"/>
  <c r="I16" i="19"/>
  <c r="G28" i="19"/>
  <c r="F28" i="19"/>
  <c r="F145" i="19" l="1"/>
  <c r="F32" i="19" l="1"/>
  <c r="F31" i="19"/>
  <c r="F30" i="19" l="1"/>
  <c r="H145" i="19"/>
  <c r="H76" i="19" l="1"/>
  <c r="H75" i="19" s="1"/>
  <c r="H74" i="19" s="1"/>
  <c r="I76" i="19"/>
  <c r="I75" i="19" s="1"/>
  <c r="I74" i="19" s="1"/>
  <c r="G145" i="19"/>
  <c r="F175" i="19"/>
  <c r="G140" i="19"/>
  <c r="H140" i="19"/>
  <c r="I140" i="19"/>
  <c r="F140" i="19"/>
  <c r="G115" i="19"/>
  <c r="F115" i="19"/>
  <c r="G71" i="19" l="1"/>
  <c r="G70" i="19" s="1"/>
  <c r="F71" i="19"/>
  <c r="F70" i="19" s="1"/>
  <c r="H38" i="19"/>
  <c r="I38" i="19"/>
  <c r="G57" i="19"/>
  <c r="F57" i="19"/>
  <c r="G58" i="19"/>
  <c r="F58" i="19"/>
  <c r="G60" i="19"/>
  <c r="F60" i="19"/>
  <c r="G49" i="19"/>
  <c r="G45" i="19" s="1"/>
  <c r="F49" i="19"/>
  <c r="F45" i="19" s="1"/>
  <c r="G44" i="19"/>
  <c r="F44" i="19"/>
  <c r="G33" i="19"/>
  <c r="F33" i="19"/>
  <c r="G27" i="19"/>
  <c r="F27" i="19"/>
  <c r="G175" i="19"/>
  <c r="G167" i="19"/>
  <c r="F167" i="19"/>
  <c r="F56" i="19" l="1"/>
  <c r="G56" i="19"/>
  <c r="H153" i="19" l="1"/>
  <c r="I153" i="19"/>
  <c r="G30" i="19" l="1"/>
  <c r="G180" i="19" l="1"/>
  <c r="G177" i="19" s="1"/>
  <c r="F180" i="19"/>
  <c r="F177" i="19" s="1"/>
  <c r="G125" i="19" l="1"/>
  <c r="F125" i="19"/>
  <c r="G98" i="19"/>
  <c r="F98" i="19"/>
  <c r="G80" i="19"/>
  <c r="F80" i="19"/>
  <c r="G82" i="19"/>
  <c r="F82" i="19"/>
  <c r="G81" i="19"/>
  <c r="F81" i="19"/>
  <c r="G76" i="19" l="1"/>
  <c r="F76" i="19"/>
  <c r="G154" i="19"/>
  <c r="F154" i="19"/>
  <c r="H63" i="19" l="1"/>
  <c r="H62" i="19" s="1"/>
  <c r="I63" i="19"/>
  <c r="I62" i="19" s="1"/>
  <c r="F104" i="19"/>
  <c r="G104" i="19"/>
  <c r="G143" i="19" l="1"/>
  <c r="F143" i="19"/>
  <c r="G20" i="19" l="1"/>
  <c r="F20" i="19"/>
  <c r="F18" i="19" l="1"/>
  <c r="G18" i="19"/>
  <c r="G16" i="19" s="1"/>
  <c r="F174" i="19"/>
  <c r="G174" i="19"/>
  <c r="G39" i="19" l="1"/>
  <c r="G38" i="19" s="1"/>
  <c r="F39" i="19"/>
  <c r="F38" i="19" s="1"/>
  <c r="H166" i="19" l="1"/>
  <c r="I166" i="19"/>
  <c r="F166" i="19"/>
  <c r="G169" i="19"/>
  <c r="G166" i="19" s="1"/>
  <c r="G159" i="19"/>
  <c r="F159" i="19"/>
  <c r="G153" i="19"/>
  <c r="F153" i="19"/>
  <c r="G138" i="19"/>
  <c r="G136" i="19"/>
  <c r="G135" i="19"/>
  <c r="G134" i="19"/>
  <c r="G133" i="19"/>
  <c r="G132" i="19"/>
  <c r="G131" i="19"/>
  <c r="G129" i="19"/>
  <c r="G128" i="19"/>
  <c r="F138" i="19"/>
  <c r="F136" i="19"/>
  <c r="F135" i="19"/>
  <c r="F134" i="19"/>
  <c r="F133" i="19"/>
  <c r="F132" i="19"/>
  <c r="F131" i="19"/>
  <c r="F129" i="19"/>
  <c r="F128" i="19"/>
  <c r="G97" i="19"/>
  <c r="G62" i="19" s="1"/>
  <c r="F97" i="19"/>
  <c r="F62" i="19" s="1"/>
  <c r="G84" i="19"/>
  <c r="G83" i="19"/>
  <c r="F84" i="19"/>
  <c r="F83" i="19"/>
  <c r="I73" i="19"/>
  <c r="H73" i="19"/>
  <c r="F127" i="19" l="1"/>
  <c r="F124" i="19" s="1"/>
  <c r="G127" i="19"/>
  <c r="G124" i="19" s="1"/>
  <c r="I124" i="19"/>
  <c r="I123" i="19" s="1"/>
  <c r="H124" i="19"/>
  <c r="H123" i="19" s="1"/>
  <c r="F75" i="19"/>
  <c r="F74" i="19" s="1"/>
  <c r="G75" i="19"/>
  <c r="G74" i="19" s="1"/>
  <c r="H37" i="19"/>
  <c r="I37" i="19"/>
  <c r="G173" i="19"/>
  <c r="F123" i="19" l="1"/>
  <c r="G123" i="19"/>
  <c r="F73" i="19"/>
  <c r="G73" i="19"/>
  <c r="F37" i="19"/>
  <c r="G37" i="19"/>
  <c r="F173" i="19" l="1"/>
  <c r="G15" i="19" l="1"/>
  <c r="G184" i="19" s="1"/>
  <c r="I15" i="19" l="1"/>
  <c r="H15" i="19"/>
  <c r="H184" i="19" s="1"/>
  <c r="I184" i="19" l="1"/>
  <c r="F15" i="19"/>
  <c r="F184" i="19" s="1"/>
</calcChain>
</file>

<file path=xl/sharedStrings.xml><?xml version="1.0" encoding="utf-8"?>
<sst xmlns="http://schemas.openxmlformats.org/spreadsheetml/2006/main" count="400" uniqueCount="313">
  <si>
    <t>ВСЬОГО</t>
  </si>
  <si>
    <t>Код Функціональної класифікації видатків та кредитування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</si>
  <si>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</si>
  <si>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</si>
  <si>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</si>
  <si>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</si>
  <si>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(код бюджету)</t>
  </si>
  <si>
    <t>0200000</t>
  </si>
  <si>
    <t>0210000</t>
  </si>
  <si>
    <t>Виконавчий комітет Чорноморської  міської ради  Одеського району Одеської області</t>
  </si>
  <si>
    <t>Капітальні видатки разом, в т.ч.:</t>
  </si>
  <si>
    <t>з них за рахунок:</t>
  </si>
  <si>
    <r>
      <t xml:space="preserve">залишку коштів бюджету розвитку на початок року
</t>
    </r>
    <r>
      <rPr>
        <b/>
        <sz val="12"/>
        <rFont val="Times New Roman"/>
        <family val="1"/>
        <charset val="204"/>
      </rPr>
      <t>208100</t>
    </r>
  </si>
  <si>
    <t>0610</t>
  </si>
  <si>
    <t>Експлуатація та технічне обслуговування житлового фонду</t>
  </si>
  <si>
    <t>6011</t>
  </si>
  <si>
    <t>Найменування робіт</t>
  </si>
  <si>
    <t>6.1</t>
  </si>
  <si>
    <t>6.2</t>
  </si>
  <si>
    <t>6.3</t>
  </si>
  <si>
    <t>Начальник фінансового управління                                                                                          Ольга ЯКОВЕНКО</t>
  </si>
  <si>
    <t xml:space="preserve">Розподіл коштів бюджету розвитку у складі бюджету Чорноморської міської територіальної громади  на 2024 рік </t>
  </si>
  <si>
    <t>0218240</t>
  </si>
  <si>
    <t>8240</t>
  </si>
  <si>
    <t>0380</t>
  </si>
  <si>
    <t>Заходи та роботи з територіальної оборони</t>
  </si>
  <si>
    <r>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 </t>
    </r>
    <r>
      <rPr>
        <i/>
        <sz val="14"/>
        <rFont val="Times New Roman"/>
        <family val="1"/>
        <charset val="204"/>
      </rPr>
      <t>Капітальні видатки</t>
    </r>
  </si>
  <si>
    <t>3700000</t>
  </si>
  <si>
    <t/>
  </si>
  <si>
    <t>Фiнансове управлiння Чорноморської мiської ради Одеського району Одеської областi</t>
  </si>
  <si>
    <t>3710000</t>
  </si>
  <si>
    <t>3719800</t>
  </si>
  <si>
    <t>9800</t>
  </si>
  <si>
    <t>0180</t>
  </si>
  <si>
    <t>Субвенція з місцевого бюджету державному бюджету на виконання програм соціально-економічного розвитку регіонів</t>
  </si>
  <si>
    <t>Капітальні видатки, разом -</t>
  </si>
  <si>
    <t>в т.ч. за програмами</t>
  </si>
  <si>
    <t xml:space="preserve">Міська цільова програма підтримки Сил територіальної оборони Збройних Сил України, військових частин Збройних Сил України та посилення  заходів громадської безпеки в умовах воєнного стану на території Чорноморської міської  ради Одеського району Одеської області на 2024 рік </t>
  </si>
  <si>
    <t>0212010</t>
  </si>
  <si>
    <t>2010</t>
  </si>
  <si>
    <t>Багатопрофільна стаціонарна медична допомога населенню</t>
  </si>
  <si>
    <t>0731</t>
  </si>
  <si>
    <t>Придбання обладнання для облаштування реабілітаційного відділення КНП "Чорноморська лікарня" Чорноморської міської ради Одеського району Одеської області за адресою: м.Чорноморськ, вул.В.Шума, 4</t>
  </si>
  <si>
    <t>Обсяг видатків бюджету розвитку на 2024 рік, грн</t>
  </si>
  <si>
    <t>0610000</t>
  </si>
  <si>
    <t>0600000</t>
  </si>
  <si>
    <t>Управління освіти Чорноморської  міської ради  Одеського району Одеської області</t>
  </si>
  <si>
    <t>0611010</t>
  </si>
  <si>
    <t>1010</t>
  </si>
  <si>
    <t>Надання дошкільної освіти</t>
  </si>
  <si>
    <t>0910</t>
  </si>
  <si>
    <t>Капітальний ремонт покрівлі та вимощення закладу дошкільної освіти (ясла-садок) № 12 за адресою: Одеська область, Одеський район, місто Чорноморськ, вулиця 1 Травня, 11-А</t>
  </si>
  <si>
    <t xml:space="preserve">Капітальний ремонт вимощення, водовідведення, вхідних груп закладу дошкільної освіти (ясла - садок) № 1 за адресою: Одеська область, Одеський район, місто Чорноморськ, вулиця 1 Травня, 4-Б </t>
  </si>
  <si>
    <t>Капітальний ремонт покрівлі з встановленням геліосистеми в закладі дошкільної освіти (ясла - садок) № 1 за адресою: Одеська область, Одеський район, місто Чорноморськ, вулиця 1 Травня, 4-Б</t>
  </si>
  <si>
    <t>Проектно-кошторисна документація з встановлення сонячних колекторів на даху закладу дошкільної освіти (ясла - садок) № 1 за адресою: Одеська область, Одеський район, місто Чорноморськ, вулиця 1 Травня, 4-Б</t>
  </si>
  <si>
    <t>0611021</t>
  </si>
  <si>
    <t>1021</t>
  </si>
  <si>
    <t>0921</t>
  </si>
  <si>
    <t>Надання загальної середньої освіти закладами загальної середньої освіти за рахунок коштів місцевого бюджету</t>
  </si>
  <si>
    <t xml:space="preserve">Капітальний ремонт системи опалення та покрівлі Чорноморського ліцею № 2 за адресою: місто Чорноморськ, проспект Миру, 17А </t>
  </si>
  <si>
    <t xml:space="preserve">Капітальний ремонт системи опалення та покрівлі Чорноморського ліцею № 3 за адресою: місто Чорноморськ, вулиця Паркова, 10-А </t>
  </si>
  <si>
    <t>Капітальний ремонт покрівлі та харчоблоку Малодолинської ЗЗСО за адресою: Одеська область, місто Чорноморськ, селище  Малодолинське, вулиця Зелена, 2</t>
  </si>
  <si>
    <t>0618110</t>
  </si>
  <si>
    <t>8110</t>
  </si>
  <si>
    <t>Заходи із запобігання та ліквідації надзвичайних ситуацій та наслідків стихійного лиха</t>
  </si>
  <si>
    <t>0320</t>
  </si>
  <si>
    <t>1200000</t>
  </si>
  <si>
    <t>1210000</t>
  </si>
  <si>
    <t>Відділ комунального господарства та благоустрою Чорноморської  міської ради  Одеського району Одеської області</t>
  </si>
  <si>
    <t>1216011</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</si>
  <si>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(проєкт), всього - в т ч:</t>
  </si>
  <si>
    <t>Капітальний ремонт покрівлі житлового будинку за адресою: Одеська область, Одеський район, м.Чорноморськ, вул.1 Травня, 10-Б (ОСББ "Будинки АББО")</t>
  </si>
  <si>
    <t>Капітальний ремонт покрівлі над 3 та 4 під'їздами житлового будинку за адресою: Одеська область, Одеський район, м.Чорноморськ, вул.Шевченка, 9-А (ОСББ "Номер шість")</t>
  </si>
  <si>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ліфтів, гідроізоляція душових </t>
    </r>
    <r>
      <rPr>
        <sz val="14"/>
        <color indexed="8"/>
        <rFont val="Times New Roman"/>
        <family val="1"/>
        <charset val="204"/>
      </rPr>
      <t>в гуртожитку за адресою: Одеська область, Одеський район, м.Чорноморськ, вул.Олександрійська, 16 (розробка проектно-кошторисної документації стадії "РП" (Робочий проект))</t>
    </r>
  </si>
  <si>
    <r>
      <t xml:space="preserve">Капітальний ремонт інженерних мереж холодного водопостачання з улаштуванням приладів колективного обліку та водовідведення, електропостачання з улаштуванням приладів індивідуального обліку, автоматичної системи пожежної сигналізації, капітальний ремонт фасаду, гідроізоляція душових </t>
    </r>
    <r>
      <rPr>
        <sz val="14"/>
        <color indexed="8"/>
        <rFont val="Times New Roman"/>
        <family val="1"/>
        <charset val="204"/>
      </rPr>
      <t>в гуртожитку за адресою: Одеська область, Одеський район, м.Чорноморськ, провул.Шкільний, 4-А (розробка проектно-кошторисної документації стадії "РП" (Робочий проект))</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</si>
  <si>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вул.Данченка, 3-Б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</si>
  <si>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4"/>
        <color indexed="8"/>
        <rFont val="Times New Roman"/>
        <family val="1"/>
        <charset val="204"/>
      </rPr>
      <t>вул. Данченка, 3-Б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</si>
  <si>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проспект Миру, 35-Б (розробка пректно-кошторисної документації, експертиза)</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</si>
  <si>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проспект Миру, 35-Г (розробка пректно-кошторисної документації, експертиза)</t>
    </r>
  </si>
  <si>
    <r>
      <t xml:space="preserve">Реконструкція системи центрального опалення в багатоквартирному будинку за адресою: м. Чорноморськ, </t>
    </r>
    <r>
      <rPr>
        <sz val="14"/>
        <color indexed="8"/>
        <rFont val="Times New Roman"/>
        <family val="1"/>
        <charset val="204"/>
      </rPr>
      <t>вул. 1 Травня, 2 (проведення експертизи проектно-кошторисної документації)</t>
    </r>
  </si>
  <si>
    <r>
      <t xml:space="preserve">Капітальний ремонт системи протипожежної безпеки багатоквартирного будинку підвищеної поверховості за адресою: м.Чорноморськ, </t>
    </r>
    <r>
      <rPr>
        <sz val="14"/>
        <color indexed="8"/>
        <rFont val="Times New Roman"/>
        <family val="1"/>
        <charset val="204"/>
      </rPr>
      <t>вул.1 Травня, 2 (розробка пректно-кошторисної документації, експертиза)</t>
    </r>
  </si>
  <si>
    <t>1216015</t>
  </si>
  <si>
    <t>6015</t>
  </si>
  <si>
    <t>Забезпечення надійної та безперебійної експлуатації ліфтів</t>
  </si>
  <si>
    <t>0620</t>
  </si>
  <si>
    <t>Капітальний ремонт (заміна) ліфту у 3му під'їзді житлового будинку за адресою: Одеська область, Одеський район, м. Чорноморськ, пр. Миру, 30 (ОСББ "Мирний 30")</t>
  </si>
  <si>
    <t>1216030</t>
  </si>
  <si>
    <t>6030</t>
  </si>
  <si>
    <t>Реконструкція скверу за адресою: Одеська область, м.Чорноморськ, проспект Миру, 14. Коригування</t>
  </si>
  <si>
    <t>Організація благоустрою населених пунктів</t>
  </si>
  <si>
    <t>Капітальні видатки</t>
  </si>
  <si>
    <t>1500000</t>
  </si>
  <si>
    <t>1510000</t>
  </si>
  <si>
    <t>Управління капітального будівництва Чорноморської  міської ради  Одеського району Одеської області</t>
  </si>
  <si>
    <t>1512010</t>
  </si>
  <si>
    <t>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вул.В.Шума, 4. Коригування</t>
  </si>
  <si>
    <t>1516013</t>
  </si>
  <si>
    <t>6013</t>
  </si>
  <si>
    <t>Забезпечення діяльності водопровідно-каналізаційного господарства</t>
  </si>
  <si>
    <t>Придбання затворів (засувок) з демонтажними вставками для заміни на водогонах</t>
  </si>
  <si>
    <t>1516015</t>
  </si>
  <si>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вул.Данченка, 3-Б (2П)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</si>
  <si>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вул.Лазурна, 7 (1)</t>
    </r>
  </si>
  <si>
    <r>
      <t>Капітальний ремонт (заміна) ліфтів за адресою: м. Чорноморськ,</t>
    </r>
    <r>
      <rPr>
        <sz val="14"/>
        <color indexed="8"/>
        <rFont val="Times New Roman"/>
        <family val="1"/>
        <charset val="204"/>
      </rPr>
      <t xml:space="preserve"> пр.Миру, 28 (5п.)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</si>
  <si>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проспект Миру, 28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</si>
  <si>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проспект Миру, 35-Г</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</si>
  <si>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вул.Олександрійська, 4-А (1)</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</si>
  <si>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вул.Олександрійська, 10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</si>
  <si>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вул.Паркова, 36 (4)</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</si>
  <si>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вул.Парусна, 10 (2)</t>
    </r>
  </si>
  <si>
    <r>
      <t>Капітальний ремонт (заміна) ліфтів за адресою: м. Чорноморськ,</t>
    </r>
    <r>
      <rPr>
        <sz val="14"/>
        <color indexed="8"/>
        <rFont val="Times New Roman"/>
        <family val="1"/>
        <charset val="204"/>
      </rPr>
      <t xml:space="preserve"> вул.Парусна, 16 (6п.)</t>
    </r>
  </si>
  <si>
    <r>
      <t xml:space="preserve">Капітальний ремонт (заміна) ліфту за адресою: Одеський район, Одеська область, м.Чорноморськ, </t>
    </r>
    <r>
      <rPr>
        <sz val="14"/>
        <color indexed="8"/>
        <rFont val="Times New Roman"/>
        <family val="1"/>
        <charset val="204"/>
      </rPr>
      <t>вул.1 Травня, 5 (1)</t>
    </r>
  </si>
  <si>
    <t>6050</t>
  </si>
  <si>
    <t>Попередження аварій та запобігання техногенним катастрофам у житлово-комунальному господарстві та на інших аварійних об'єктах комунальної власності</t>
  </si>
  <si>
    <t>Капітальний ремонт каналізаційного колектору Ду 800 мм за адресою: Одеська область, Одеський район, м.Чорноморськ, вул.1 Травня (частково) - парк Молодіжний</t>
  </si>
  <si>
    <t>7370</t>
  </si>
  <si>
    <t>0490</t>
  </si>
  <si>
    <t>Реалізація інших заходів щодо соціально-економічного розвитку територій</t>
  </si>
  <si>
    <t>Будівництво паркової зони біля головної КНС в м.Чорноморськ. Проектні роботи.</t>
  </si>
  <si>
    <t>Будівництво автобусної зупинки біля Малодолинської ЗОШ по вул.Зелена, 2 в с.Малодолинське, м.Чорноморськ, Одеського району Одеської області. Коригування</t>
  </si>
  <si>
    <t>1517640</t>
  </si>
  <si>
    <t>7640</t>
  </si>
  <si>
    <t>0470</t>
  </si>
  <si>
    <t>Заходи з енергозбереження</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</si>
  <si>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</si>
  <si>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</si>
  <si>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3</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</si>
  <si>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3а</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</si>
  <si>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5а</t>
    </r>
  </si>
  <si>
    <r>
      <t xml:space="preserve">Капітальний ремонт (заміна вікон) в багатоквартирному будинку за адресою: м.Чорноморськ, </t>
    </r>
    <r>
      <rPr>
        <sz val="14"/>
        <color indexed="8"/>
        <rFont val="Times New Roman"/>
        <family val="1"/>
        <charset val="204"/>
      </rPr>
      <t>проспект Миру, 7</t>
    </r>
  </si>
  <si>
    <t>1518110</t>
  </si>
  <si>
    <t xml:space="preserve">Капітальний ремонт системи протипожежного захисту будівлі поліклініки № 1 з вбудованою захисною спорудою цивільного захисту (цивільної оборони) сховище обліковий № 57620. розташованої за адресою: вул.1 Травня, буд.1 м.Чорноморськ, Одеської області (інв.номер № 101310011) </t>
  </si>
  <si>
    <t>Капітальний ремонт системи пожежної сигналізації, системи керування евакуюванням, системи централізованого пожежного спостерігання  будинку побуту "Райдуга" за адресою: Одеська область, Одеський район, м.Чорноморськ,вул.1-го Травня буд.3</t>
  </si>
  <si>
    <t>Капітальний ремонт підвального приміщення будівлі КНП "Чорноморська лікарня" Чорноморської міської ради Одеського району Одеської області, з улаштуванням під найпростіше укриття, за адресою: Одеська область, м.Чорноморськ, вул.Віталія Шума, 4, літ.А</t>
  </si>
  <si>
    <t>Міська цільова програма зміцнення законності, безпеки та порядку на території Чорноморської міської територіальної громади "Безпечне місто Чорноморськ" на 2023-2024 роки</t>
  </si>
  <si>
    <t>Міська цільова програма протидії злочинності на території Чорноморської міської територіальної громади на 2024 рік</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</si>
  <si>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</si>
  <si>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0217350</t>
  </si>
  <si>
    <t>7350</t>
  </si>
  <si>
    <t>0443</t>
  </si>
  <si>
    <t>Розроблення схем планування та забудови територій (містобудівної документації)</t>
  </si>
  <si>
    <t>Капітальний ремонт будівельних та огороджувальних конструкцій закладу дошкільної освіти (ясла-садок) № 12 "Мальва", розташованого за адресою: Одеська область, Одеський район, місто Чорноморськ, вулиця 1 Травня, 11-А</t>
  </si>
  <si>
    <t>0611291</t>
  </si>
  <si>
    <t>1291</t>
  </si>
  <si>
    <t>0990</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</si>
  <si>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</si>
  <si>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Розроблення детального плану частини території 13-го мікрорайону м. Чорноморська Одеського району Одеської області загальною площею 1,5 га для будівництва багатоповерхового житлового будинку</t>
  </si>
  <si>
    <t>Міська цільова соціальна програма розвитку цивільного захисту Чорноморської міської територіальної громади на 2021-2025 роки</t>
  </si>
  <si>
    <t>0160</t>
  </si>
  <si>
    <t>0111</t>
  </si>
  <si>
    <t>0212111</t>
  </si>
  <si>
    <t>2111</t>
  </si>
  <si>
    <t>0726</t>
  </si>
  <si>
    <t xml:space="preserve"> Первинна медична допомога населенню, що надається центрами первинної медичної (медико-санітарної) допомоги</t>
  </si>
  <si>
    <t>3719770</t>
  </si>
  <si>
    <t>9770</t>
  </si>
  <si>
    <t>Інші субвенції з місцевого бюджету</t>
  </si>
  <si>
    <t>0218210</t>
  </si>
  <si>
    <t>8210</t>
  </si>
  <si>
    <t>Муніципальні формування з охорони громадського порядку</t>
  </si>
  <si>
    <t>1216013</t>
  </si>
  <si>
    <t>Придбання насосних станцій підвищеного тиску</t>
  </si>
  <si>
    <t>1218110</t>
  </si>
  <si>
    <t>Капітальний ремонт покрівлі будівлі  Пункту Незламності (ЦТП № 57) за адресою: вул.Паркова, буд.14-В, м.Чорноморськ Одеського району Одеської області</t>
  </si>
  <si>
    <t xml:space="preserve">                                                                           до  рішення Чорноморської міської ради </t>
  </si>
  <si>
    <t xml:space="preserve">                                                                          "Додаток 5</t>
  </si>
  <si>
    <t xml:space="preserve">                                                                           до рішення Чорноморської міської ради </t>
  </si>
  <si>
    <t xml:space="preserve">                                                                           від  22.12.2023  № 522 - VIII"</t>
  </si>
  <si>
    <t xml:space="preserve">                                                                           Додаток 5</t>
  </si>
  <si>
    <t>Реконструкція системи пожежної сигналізації (СПС), системи оповіщення про пожежу та управління евакуацією людей (Технічне переоснащення системи протипожежного захисту) Малодолинського закладу загальної середньої освіти Чорноморської міської ради Одеського району Одеської області за адресою: Україна, Одеська область, с.Малодолинське, вул.Зелена, 2</t>
  </si>
  <si>
    <t>0800000</t>
  </si>
  <si>
    <t>0810000</t>
  </si>
  <si>
    <t>Управління соціальної політики Чорноморської  міської ради  Одеського району Одеської області</t>
  </si>
  <si>
    <t>0813221</t>
  </si>
  <si>
    <t>0813223</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</si>
  <si>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</si>
  <si>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</si>
  <si>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3221</t>
  </si>
  <si>
    <t>3223</t>
  </si>
  <si>
    <t>1218761</t>
  </si>
  <si>
    <t>8761</t>
  </si>
  <si>
    <t>0540</t>
  </si>
  <si>
    <t>Заходи із запобігання та ліквідації наслідків надзвичайної ситуації внаслідок стихійного лиха за рахунок коштів резервного фонду місцевого бюджету</t>
  </si>
  <si>
    <t>Капітальний ремонт вентиляції (Найпростішого укриття)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</si>
  <si>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підвального приміщення з пристосуванням під СПП з властивостями ПРУ в будівлі Чорноморського ліцею № 4 Чорноморської міської ради Одеського району Одеської області, за адресою Одеська область, Одеський район, м.Чорноморськ, вулиця 1 Травня, 9-А</t>
  </si>
  <si>
    <t>Капітальний ремонт  стилобатної частини підвального поверху з улаштуванням заходів  гідроізоляції в найпростішому укритті Чорноморського ліцею № 6, розташованого за адресою: місто Чорноморськ, вулиця Спортивна, 3А</t>
  </si>
  <si>
    <t>Капітальний ремонт фасаду житлового будинку за адресою: Одеська область, Одеський район, м.Чорноморськ, вул.Паркова, 22-А (ОСББ "Паркова - 22-А")</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</si>
  <si>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</si>
  <si>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r>
      <t>Виготовлення проектно-кошторисної документації по об'єкту "К</t>
    </r>
    <r>
      <rPr>
        <sz val="14"/>
        <color indexed="8"/>
        <rFont val="Times New Roman"/>
        <family val="1"/>
        <charset val="204"/>
      </rPr>
      <t>апітальний ремонт (заміна) ліфту пасажирського для лікувально-профілактичних установ, реєстраційний №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r>
  </si>
  <si>
    <t>Виготовлення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</si>
  <si>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Капітальний ремонт покрівлі житлового багатоквартирного будинку № 20 по вул.Парусна, м.Чорноморськ</t>
  </si>
  <si>
    <t>Збільшення електропотужностей для 13-го мікрорайону міста Чорноморськ, Одеської області</t>
  </si>
  <si>
    <t>7520</t>
  </si>
  <si>
    <t>Реалізація Національної програми інформатизації</t>
  </si>
  <si>
    <t>0460</t>
  </si>
  <si>
    <t>0217520</t>
  </si>
  <si>
    <t>0218230</t>
  </si>
  <si>
    <t>8230</t>
  </si>
  <si>
    <t>Інші заходи громадського порядку та безпеки</t>
  </si>
  <si>
    <t>Капітальний ремонт: улаштування зовнішньої гідроізоляції цокольного поверху (найпростішого укриття), вимощення, системи дощової каналізації гуртожитку за адресою: Одеський район, Одеська область, м.Чорноморськ, с.Малодолинське, вул.Зелена, 2-Б</t>
  </si>
  <si>
    <t>1517310</t>
  </si>
  <si>
    <t>7310</t>
  </si>
  <si>
    <t>Будівництво об'єктів житлово-комунального господарства</t>
  </si>
  <si>
    <t>Реконструкція вводу теплової мережі до житлового будинку №4-Б по вул. Корабельній у м. Чорноморськ  Одеського району  Одеської  області</t>
  </si>
  <si>
    <t>Капітальний ремонт підвального приміщення  з пристосуванням під СПП з властивостями ПРУ в будівлі закладу дошкільної освіти № 4 Чорноморської міської ради Одеського району Одеської області за адресою Одеська область, Одеський район, м.Чорноморськ, вулиця Олександрійська, 19-А</t>
  </si>
  <si>
    <t>Придбання пристроїв резервного живлення для світлофорних об'єктів</t>
  </si>
  <si>
    <r>
      <t xml:space="preserve">Реконструкція водопровідної мережі по </t>
    </r>
    <r>
      <rPr>
        <sz val="14"/>
        <color indexed="8"/>
        <rFont val="Times New Roman"/>
        <family val="1"/>
        <charset val="204"/>
      </rPr>
      <t>вул.Затишна в смт.Олександрівка, м.Чорноморськ, Одеського району, Одеської області</t>
    </r>
  </si>
  <si>
    <r>
      <t xml:space="preserve">Реконструкція мереж водопроводу за адресою: Одеська область, Одеський район, </t>
    </r>
    <r>
      <rPr>
        <sz val="14"/>
        <color indexed="8"/>
        <rFont val="Times New Roman"/>
        <family val="1"/>
        <charset val="204"/>
      </rPr>
      <t>м.Чорноморськ, вул.Паркова, 46-50</t>
    </r>
  </si>
  <si>
    <t>1216017</t>
  </si>
  <si>
    <t>6017</t>
  </si>
  <si>
    <t>Інша діяльність, пов`язана з експлуатацією об`єктів житлово-комунального господарства</t>
  </si>
  <si>
    <t>Міська програма сприяння діяльності об'єднань співвласників багатоквартирних будинків, житлово-будівельних кооперативів в багатоквартирних будинках на території Чорноморської міської ради Одеської області , всього - в т ч:</t>
  </si>
  <si>
    <r>
      <t>Міська цільова програма часткової компенсації вартості закупівлі генераторів для забезпечення потреб мешканців багатоквартирних житлових будинків на території Чорноморської міської територіальної громади на 2024-2025 роки /</t>
    </r>
    <r>
      <rPr>
        <i/>
        <sz val="14"/>
        <rFont val="Times New Roman"/>
        <family val="1"/>
        <charset val="204"/>
      </rPr>
      <t xml:space="preserve"> Компенсація на відшкодування вартості закупівлі генераторів для забезпечення життєдіяльності багатоквартирних житлових будинків</t>
    </r>
  </si>
  <si>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</si>
  <si>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</si>
  <si>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</si>
  <si>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Придбання ігрового та спортивного обладнання для ігрових майданчиків по Олександрівському закладу загальної середньої освіти Чорноморської міської ради Одеського району Одеської області за адресою: Україна, Одеська область, сел.Олександрівка, вул.Центральна, 85</t>
  </si>
  <si>
    <t>0611141</t>
  </si>
  <si>
    <t>1141</t>
  </si>
  <si>
    <t>Забезпечення діяльності інших закладів у сфері освіти</t>
  </si>
  <si>
    <t>0611181</t>
  </si>
  <si>
    <t>0611182</t>
  </si>
  <si>
    <t>1181</t>
  </si>
  <si>
    <t>1182</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</si>
  <si>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</si>
  <si>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</si>
  <si>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0617520</t>
  </si>
  <si>
    <t>Відділ культури Чорноморської  міської ради  Одеського району Одеської області</t>
  </si>
  <si>
    <t>1014040</t>
  </si>
  <si>
    <t>4040</t>
  </si>
  <si>
    <t>Забезпечення діяльності музеїв і виставок</t>
  </si>
  <si>
    <t>0824</t>
  </si>
  <si>
    <t>Капітальний ремонт, заміна каналізаційних випусків багатоквартирного будинку за адресою: м.Чорноморськ, вул.Олександрійська, 24</t>
  </si>
  <si>
    <t>Капітальний ремонт внутрішньобудинкових мереж багатоквартирного будинку за адресою: м.Чорноморськ, вул.Паркова, 36</t>
  </si>
  <si>
    <t>Капітальний ремонт ганку 1-го під'їзду в житловому багатоквартирному будинку ОСББ "НОМЕР СІМ" за адресою: м.Чорноморськ, вул.Лазурна, 2</t>
  </si>
  <si>
    <t>Капітальний ремонт мереж водопостачання та водовідведення в житловому багатоквартирному будинку ЖБК "Лазурна 1" за адресою: м.Чорноморськ, вул.Лазурна, 1</t>
  </si>
  <si>
    <t>Капітальний ремонт багатоквартирного житлового будинку, оздоблення пандусів ОСББ "Паркова 22-А", за адресою: м.Чорноморськ, вул.Паркова 22-А</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</si>
  <si>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</si>
  <si>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</si>
  <si>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</si>
  <si>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Встановлення системи блискавкозахисту на будівлі станції знезараження води діоксидом хлору КП "Чорноморськводоканал", розташованої за адресою: вул.Перемоги, 35-А, м.Чорноморськ, Одеського району, Одеської області</t>
  </si>
  <si>
    <t>1217520</t>
  </si>
  <si>
    <t>1217670</t>
  </si>
  <si>
    <t>7670</t>
  </si>
  <si>
    <t>Внески до статутного капіталу суб'єктів господарювання</t>
  </si>
  <si>
    <t>Придбання обладнання і предметів довгострокового користування / генератора</t>
  </si>
  <si>
    <t>1516017</t>
  </si>
  <si>
    <t>Інша діяльність, пов'язана з експлуатацією об'єктів житлово-комунального господарства</t>
  </si>
  <si>
    <r>
      <t xml:space="preserve">коштів, що передаються із загального фонду до бюджету розвитку (спеціального фонду)
</t>
    </r>
    <r>
      <rPr>
        <b/>
        <sz val="12"/>
        <rFont val="Times New Roman"/>
        <family val="1"/>
        <charset val="204"/>
      </rPr>
      <t>208400
УКБ - субвенції ЗФ</t>
    </r>
  </si>
  <si>
    <t>Олександрівська селищна адміністрація Чорноморської міської ради Одеського району Одеської області - придбання автомобіля</t>
  </si>
  <si>
    <t>Розроблення детального плану частини території 13-го мікрорайону м. Чорноморська Одеського району Одеської області загальною площею 1,0 га для будівництва багатоповерхового житлового будинку</t>
  </si>
  <si>
    <t>Будівництво станції знезараження питної води діоксиду хлору за адресою: Одеська область, Одеський район, с.Великий Дальник, вул.Маяцька дорога, 21 (проектні роботи)</t>
  </si>
  <si>
    <t>Модернізація та енергоефективність бювета, що розташований за адресою: Одеська область, Одеський район, м.Чорноморськ, вул.Парусна, 4-а (проектні роботи)</t>
  </si>
  <si>
    <t>Модернізація та енергоефективність бювета, що розташований за адресою: Одеська область, Одеський район, м.Чорноморськ, просп.Миру, 15-Ж (проектні роботи)</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</si>
  <si>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</si>
  <si>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Придбання системи безперебійного живлення на станцію дознезараження питної води діоксидом хлору, що розташована за адресою: Одеська область, Одеський район, м.Чорноморськ, вул.Перемоги, 35-а</t>
  </si>
  <si>
    <t>Реконструкція водопровідної мережі по вул.Єдності в смт.Олександрівка, м.Чорноморськ, Одеського району, Одеської області</t>
  </si>
  <si>
    <t>Реконструкція водопровідної мережі по вул.Набережній в смт.Олександрівка, м.Чорноморськ, Одеського району, Одеської області</t>
  </si>
  <si>
    <t>Реконструкція частини приміщення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м.Чорноморськ, вул. В.Шума, 4</t>
  </si>
  <si>
    <t>Капітальні видатки - придбання основного капіталу</t>
  </si>
  <si>
    <t>Капітальні видатки - придбання автомобіля</t>
  </si>
  <si>
    <t>Капітальні видатки - придбання обладнання і предметів довгострокового користування / генераторів</t>
  </si>
  <si>
    <t>Придбання дровоколу гідравлічного для  КП "Зеленгосп"</t>
  </si>
  <si>
    <t>Придбання вантажопасажирського  бортового автомобіля для  КП "МУЖКГ"</t>
  </si>
  <si>
    <t>Заходи із запобігання та ліквідації наслідків надзвичайної ситуації на об'єктах транспортної та дорожньої інфраструктури за рахунок коштів резервного фонду місцевого бюджету</t>
  </si>
  <si>
    <t>1218733</t>
  </si>
  <si>
    <t>8733</t>
  </si>
  <si>
    <r>
      <t>Реконструкція напірного каналізаційного колектору за адресою: Одеська область, Одеський район, м.Чорноморськ,</t>
    </r>
    <r>
      <rPr>
        <sz val="14"/>
        <color indexed="8"/>
        <rFont val="Times New Roman"/>
        <family val="1"/>
        <charset val="204"/>
      </rPr>
      <t xml:space="preserve"> від вул.Космонавтів, 59Г в с.Малодолинське до вул.Світла, 51 в смт.Олександрівка</t>
    </r>
  </si>
  <si>
    <t>Капітальний ремонт світлофорного об'єкту на перехресті вул.Перемоги - пост ДАІ за адресою: автомобільні дороги М27 Одеса - Чорноморськ, Н-33 Одеса - Білгород-Дністровський - Монаші - /М-15/ Під'їзд до порту Чорноморськ, та Т-16-47 /Н-33/ - Кароліно-Бугаз-Грибівка-Санжійка - /М-27/</t>
  </si>
  <si>
    <t xml:space="preserve">                                                                           від             10.2024  №            - VIII</t>
  </si>
  <si>
    <t>0212100</t>
  </si>
  <si>
    <t>2100</t>
  </si>
  <si>
    <t>0722</t>
  </si>
  <si>
    <t>Стоматологічна допомога населенню</t>
  </si>
  <si>
    <t>Реалізація проектів (заходів) з відновлення медичних установ та закладів, пошкоджених / знищених внаслідок збройної агресії, за рахунок коштів місцевих бюджетів</t>
  </si>
  <si>
    <t>7373</t>
  </si>
  <si>
    <t>3121</t>
  </si>
  <si>
    <t>0813121</t>
  </si>
  <si>
    <t>1040</t>
  </si>
  <si>
    <t>Утримання та забезпечення діяльності центрів соціальних служб</t>
  </si>
  <si>
    <r>
      <t xml:space="preserve">доходів
</t>
    </r>
    <r>
      <rPr>
        <b/>
        <sz val="12"/>
        <rFont val="Times New Roman"/>
        <family val="1"/>
        <charset val="204"/>
      </rPr>
      <t>33010100,
субвенції СФ</t>
    </r>
  </si>
  <si>
    <t>субв. ККДБ 41035600 - передача коштів</t>
  </si>
  <si>
    <t>Служба у справах дітей Чорноморської  міської ради  Одеського району Одеської області</t>
  </si>
  <si>
    <t>0916083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</si>
  <si>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</si>
  <si>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</si>
  <si>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Капітальні видатки - Придбання житла для дитячого будинку сімейного типу, що тимчасово переміщений (евакуйований) в межах України (за рахунок субвенції з державного бюджету)</t>
  </si>
  <si>
    <t>субв.ККДБ 41050900</t>
  </si>
  <si>
    <t>Придбання насосних станцій підвищення тиску на ВНС м.Чорноморська Одеського району Одеської області</t>
  </si>
  <si>
    <t>Встановлення системи блискавкозахисту будівель і споруд резервуару чистої води об'ємом 10000 м3, розташованих за адресою: Санжійська дорога, 3-Б, с.Молодіжне, Одеського району, Одеської області</t>
  </si>
  <si>
    <t>Придбання зварювального терморезисторного апарату для КП "Чорноморськводоканал"</t>
  </si>
  <si>
    <t>Встановлення ліфтового обладнання / Монтажні та пусконалагоджувальні роботи по ліфту в/п 320-500 кг на 19 зупинок в будівлі за адресою: Одеська обл, м.Чорноморськ, вул.Парусна, 18</t>
  </si>
  <si>
    <t>субв.ККДБ 41053400</t>
  </si>
  <si>
    <t>3100000</t>
  </si>
  <si>
    <t>3110000</t>
  </si>
  <si>
    <t>Управління комунальної власності та земельних відносин Чорноморської мiської ради Одеського району Одеської областi</t>
  </si>
  <si>
    <t>3117693</t>
  </si>
  <si>
    <t>7693</t>
  </si>
  <si>
    <t>Інші заходи, пов`язані з економічною діяльністю</t>
  </si>
  <si>
    <t>1000000</t>
  </si>
  <si>
    <t>1010000</t>
  </si>
  <si>
    <t>0900000</t>
  </si>
  <si>
    <t>0910000</t>
  </si>
  <si>
    <t>Капітальні видатки - Придбання автомобіля для мобільної бригади соціально-психологічної допомоги особам, які постраждали від домашнього насильства та/або насильства за ознакою статі КУ "Центр соціальних служб Чорноморської міської ради Одеського району Одеської області"</t>
  </si>
  <si>
    <t>Міська цільова програма фінансової підтримки Іллічівського міського суду Одеської області на 2024 рік</t>
  </si>
  <si>
    <t>Придбання занурювальних одноступінчатих насосів для заміни на КНС по вул.Пляжна, 37 в м.Чорноморську Одеського району Одеської області</t>
  </si>
  <si>
    <t>Придбання газонокосарки для відновлення технічних потужностей на виконання робіт з покосу трави для КП "Зеленгосп"</t>
  </si>
  <si>
    <t>Придбання моторолеру трьохколісного для вивозу сміття та скошеної трави з території парків міста для КП "Зеленгосп"</t>
  </si>
  <si>
    <t>Придбання екскаватора для КП "Чорноморськводоканал"</t>
  </si>
  <si>
    <t>Придбання двохтактної трамбувальної машини для ущільнення грунту для КП "Чорноморськводоканал"</t>
  </si>
  <si>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 вул.Перемоги, буд.64, селище Олександрівка, м.Чорноморськ, Одеський район, Одеська область</t>
  </si>
  <si>
    <t>1517373</t>
  </si>
  <si>
    <t>Капітальний ремонт вікон, дверей та покрівель будівель головного корпусу (літ. "А"), моргу (літ."В"), кухні (літ. "Г") КНП "Чорноморська лікарня" Чорноморської міської ради Одеського району Одеської областіза адресою: вул. Віталія Шума, буд. 4, м. Чорноморськ, Одеського району, Одеської області, пошкоджених внаслідок збройної агресії російської федерації" (розробка проєктно-кошторисної документації)</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</si>
</sst>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quot;$&quot;* #,##0.00_);_(&quot;$&quot;* \(#,##0.00\);_(&quot;$&quot;* &quot;-&quot;??_);_(@_)"/>
    <numFmt numFmtId="165" formatCode="_-* #,##0.00_р_._-;\-* #,##0.00_р_._-;_-* &quot;-&quot;??_р_._-;_-@_-"/>
  </numFmts>
  <fonts count="31">
    <font>
      <sz val="10"/>
      <name val="Arial Cyr"/>
      <charset val="204"/>
    </font>
    <font>
      <sz val="11"/>
      <color theme="1"/>
      <name val="Calibri"/>
      <family val="2"/>
      <charset val="204"/>
      <scheme val="minor"/>
    </font>
    <font>
      <b/>
      <sz val="14"/>
      <name val="Times New Roman"/>
      <family val="1"/>
      <charset val="204"/>
    </font>
    <font>
      <sz val="14"/>
      <name val="Times New Roman"/>
      <family val="1"/>
      <charset val="204"/>
    </font>
    <font>
      <sz val="16"/>
      <name val="Times New Roman"/>
      <family val="1"/>
      <charset val="204"/>
    </font>
    <font>
      <sz val="11"/>
      <color indexed="8"/>
      <name val="Calibri"/>
      <family val="2"/>
      <charset val="204"/>
    </font>
    <font>
      <b/>
      <sz val="16"/>
      <name val="Times New Roman"/>
      <family val="1"/>
      <charset val="204"/>
    </font>
    <font>
      <sz val="12"/>
      <name val="Times New Roman"/>
      <family val="1"/>
      <charset val="204"/>
    </font>
    <font>
      <sz val="8"/>
      <name val="Arial Cyr"/>
      <charset val="204"/>
    </font>
    <font>
      <sz val="11"/>
      <color theme="1"/>
      <name val="Calibri"/>
      <family val="2"/>
      <charset val="204"/>
      <scheme val="minor"/>
    </font>
    <font>
      <sz val="14"/>
      <name val="Times New Roman"/>
      <family val="1"/>
    </font>
    <font>
      <i/>
      <sz val="14"/>
      <name val="Times New Roman"/>
      <family val="1"/>
      <charset val="204"/>
    </font>
    <font>
      <sz val="12"/>
      <name val="Arial Cyr"/>
      <charset val="204"/>
    </font>
    <font>
      <b/>
      <vertAlign val="superscript"/>
      <sz val="8"/>
      <name val="Times New Roman"/>
      <family val="1"/>
      <charset val="204"/>
    </font>
    <font>
      <u/>
      <sz val="14"/>
      <name val="Times New Roman"/>
      <family val="1"/>
      <charset val="204"/>
    </font>
    <font>
      <sz val="14"/>
      <color theme="1"/>
      <name val="Times New Roman"/>
      <family val="1"/>
      <charset val="204"/>
    </font>
    <font>
      <b/>
      <sz val="12"/>
      <name val="Times New Roman"/>
      <family val="1"/>
      <charset val="204"/>
    </font>
    <font>
      <i/>
      <sz val="14"/>
      <color theme="1"/>
      <name val="Times New Roman"/>
      <family val="1"/>
      <charset val="204"/>
    </font>
    <font>
      <sz val="10"/>
      <color rgb="FF000000"/>
      <name val="Arimo"/>
    </font>
    <font>
      <sz val="10"/>
      <name val="Arial"/>
      <family val="2"/>
      <charset val="204"/>
    </font>
    <font>
      <sz val="14"/>
      <color indexed="8"/>
      <name val="Times New Roman"/>
      <family val="1"/>
      <charset val="204"/>
    </font>
    <font>
      <sz val="10"/>
      <color indexed="8"/>
      <name val="Arial"/>
      <family val="2"/>
      <charset val="204"/>
    </font>
    <font>
      <i/>
      <sz val="14"/>
      <color rgb="FFFF0000"/>
      <name val="Times New Roman"/>
      <family val="1"/>
      <charset val="204"/>
    </font>
    <font>
      <sz val="10"/>
      <name val="Arial Cyr"/>
      <charset val="204"/>
    </font>
    <font>
      <sz val="10"/>
      <color indexed="8"/>
      <name val="Arial"/>
      <family val="2"/>
      <charset val="204"/>
    </font>
    <font>
      <sz val="10"/>
      <name val="Times New Roman"/>
      <family val="1"/>
      <charset val="204"/>
    </font>
    <font>
      <sz val="10"/>
      <color theme="1"/>
      <name val="Calibri"/>
      <family val="2"/>
      <charset val="204"/>
      <scheme val="minor"/>
    </font>
    <font>
      <sz val="11"/>
      <color rgb="FF9C5700"/>
      <name val="Calibri"/>
      <family val="2"/>
      <charset val="204"/>
      <scheme val="minor"/>
    </font>
    <font>
      <sz val="12"/>
      <color theme="1"/>
      <name val="Times New Roman"/>
      <family val="1"/>
      <charset val="204"/>
    </font>
    <font>
      <b/>
      <sz val="14"/>
      <color theme="1"/>
      <name val="Times New Roman"/>
      <family val="1"/>
      <charset val="204"/>
    </font>
    <font>
      <b/>
      <i/>
      <sz val="14"/>
      <name val="Times New Roman"/>
      <family val="1"/>
      <charset val="204"/>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EB9C"/>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1">
    <xf numFmtId="0" fontId="0" fillId="0" borderId="0"/>
    <xf numFmtId="0" fontId="5" fillId="0" borderId="0"/>
    <xf numFmtId="0" fontId="5" fillId="0" borderId="0"/>
    <xf numFmtId="0" fontId="5" fillId="0" borderId="0"/>
    <xf numFmtId="0" fontId="5" fillId="0" borderId="0"/>
    <xf numFmtId="0" fontId="9" fillId="0" borderId="0"/>
    <xf numFmtId="0" fontId="5" fillId="0" borderId="0"/>
    <xf numFmtId="0" fontId="18" fillId="0" borderId="0"/>
    <xf numFmtId="0" fontId="19" fillId="0" borderId="0"/>
    <xf numFmtId="0" fontId="5" fillId="0" borderId="0"/>
    <xf numFmtId="0" fontId="21" fillId="0" borderId="0"/>
    <xf numFmtId="0" fontId="24" fillId="0" borderId="0"/>
    <xf numFmtId="0" fontId="19" fillId="0" borderId="0"/>
    <xf numFmtId="164" fontId="19" fillId="0" borderId="0" applyFont="0" applyFill="0" applyBorder="0" applyAlignment="0" applyProtection="0"/>
    <xf numFmtId="164" fontId="19" fillId="0" borderId="0" applyFont="0" applyFill="0" applyBorder="0" applyAlignment="0" applyProtection="0"/>
    <xf numFmtId="0" fontId="27" fillId="4" borderId="0" applyNumberFormat="0" applyBorder="0" applyAlignment="0" applyProtection="0"/>
    <xf numFmtId="0" fontId="25" fillId="0" borderId="0"/>
    <xf numFmtId="0" fontId="26" fillId="0" borderId="0"/>
    <xf numFmtId="0" fontId="26" fillId="0" borderId="0"/>
    <xf numFmtId="0" fontId="1" fillId="0" borderId="0"/>
    <xf numFmtId="0" fontId="23" fillId="0" borderId="0"/>
    <xf numFmtId="0" fontId="5" fillId="0" borderId="0"/>
    <xf numFmtId="0" fontId="25" fillId="0" borderId="0"/>
    <xf numFmtId="0" fontId="25" fillId="0" borderId="0"/>
    <xf numFmtId="0" fontId="5" fillId="0" borderId="0"/>
    <xf numFmtId="0" fontId="23" fillId="0" borderId="0"/>
    <xf numFmtId="0" fontId="5" fillId="0" borderId="0"/>
    <xf numFmtId="0" fontId="1" fillId="0" borderId="0"/>
    <xf numFmtId="0" fontId="1" fillId="0" borderId="0"/>
    <xf numFmtId="0" fontId="1" fillId="0" borderId="0"/>
    <xf numFmtId="165" fontId="26" fillId="0" borderId="0" applyFont="0" applyFill="0" applyBorder="0" applyAlignment="0" applyProtection="0"/>
  </cellStyleXfs>
  <cellXfs count="107">
    <xf numFmtId="0" fontId="0" fillId="0" borderId="0" xfId="0"/>
    <xf numFmtId="4" fontId="3" fillId="2" borderId="0" xfId="0" applyNumberFormat="1" applyFont="1" applyFill="1"/>
    <xf numFmtId="0" fontId="2" fillId="2" borderId="1" xfId="0" applyFont="1" applyFill="1" applyBorder="1"/>
    <xf numFmtId="0" fontId="4" fillId="2" borderId="0" xfId="0" applyFont="1" applyFill="1"/>
    <xf numFmtId="49" fontId="3" fillId="2" borderId="0" xfId="0" applyNumberFormat="1" applyFont="1" applyFill="1" applyAlignment="1">
      <alignment horizontal="center"/>
    </xf>
    <xf numFmtId="0" fontId="3" fillId="2" borderId="0" xfId="0" applyFont="1" applyFill="1"/>
    <xf numFmtId="0" fontId="3" fillId="2" borderId="0" xfId="0" applyFont="1" applyFill="1" applyAlignment="1">
      <alignment horizontal="left" vertical="center"/>
    </xf>
    <xf numFmtId="0" fontId="4" fillId="2" borderId="0" xfId="0" applyFont="1" applyFill="1" applyAlignment="1">
      <alignment horizontal="center"/>
    </xf>
    <xf numFmtId="0" fontId="6" fillId="2" borderId="0" xfId="0" applyFont="1" applyFill="1"/>
    <xf numFmtId="0" fontId="6" fillId="2" borderId="0" xfId="0" applyFont="1" applyFill="1" applyAlignment="1">
      <alignment horizontal="left" vertical="center"/>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xf>
    <xf numFmtId="0" fontId="2" fillId="2" borderId="1" xfId="0" applyFont="1" applyFill="1" applyBorder="1" applyAlignment="1">
      <alignment horizontal="left" wrapText="1"/>
    </xf>
    <xf numFmtId="0" fontId="3" fillId="2" borderId="0" xfId="0" applyFont="1" applyFill="1" applyAlignment="1">
      <alignment horizontal="right" vertical="center" wrapText="1"/>
    </xf>
    <xf numFmtId="4" fontId="3" fillId="2" borderId="0" xfId="0" applyNumberFormat="1" applyFont="1" applyFill="1" applyAlignment="1">
      <alignment horizontal="center"/>
    </xf>
    <xf numFmtId="0" fontId="7" fillId="2" borderId="0" xfId="0" applyFont="1" applyFill="1"/>
    <xf numFmtId="0" fontId="3" fillId="2" borderId="1" xfId="0" applyFont="1" applyFill="1" applyBorder="1" applyAlignment="1">
      <alignment horizontal="left" vertical="center" wrapText="1"/>
    </xf>
    <xf numFmtId="49" fontId="3" fillId="2" borderId="1" xfId="0" applyNumberFormat="1" applyFont="1" applyFill="1" applyBorder="1" applyAlignment="1">
      <alignment horizontal="center"/>
    </xf>
    <xf numFmtId="49" fontId="2" fillId="2" borderId="1" xfId="0" applyNumberFormat="1" applyFont="1" applyFill="1" applyBorder="1" applyAlignment="1">
      <alignment horizontal="center"/>
    </xf>
    <xf numFmtId="49" fontId="3" fillId="2" borderId="1" xfId="0" applyNumberFormat="1" applyFont="1" applyFill="1" applyBorder="1" applyAlignment="1">
      <alignment horizontal="center" vertical="center"/>
    </xf>
    <xf numFmtId="0" fontId="10" fillId="2" borderId="0" xfId="0" applyFont="1" applyFill="1"/>
    <xf numFmtId="4" fontId="2" fillId="2" borderId="1" xfId="0" applyNumberFormat="1" applyFont="1" applyFill="1" applyBorder="1" applyAlignment="1">
      <alignment horizontal="center" vertical="center" wrapText="1"/>
    </xf>
    <xf numFmtId="0" fontId="13" fillId="0" borderId="0" xfId="0" applyFont="1"/>
    <xf numFmtId="0" fontId="11" fillId="2" borderId="0" xfId="0" applyFont="1" applyFill="1"/>
    <xf numFmtId="49" fontId="3"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xf>
    <xf numFmtId="0" fontId="15" fillId="2" borderId="1" xfId="0" quotePrefix="1" applyFont="1" applyFill="1" applyBorder="1" applyAlignment="1">
      <alignment vertical="center" wrapText="1"/>
    </xf>
    <xf numFmtId="4" fontId="3"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0" fontId="17" fillId="2" borderId="1" xfId="0" quotePrefix="1" applyFont="1" applyFill="1" applyBorder="1" applyAlignment="1">
      <alignment vertical="center" wrapText="1"/>
    </xf>
    <xf numFmtId="0" fontId="17" fillId="2" borderId="1" xfId="0" applyFont="1" applyFill="1" applyBorder="1" applyAlignment="1">
      <alignment horizontal="center" vertical="center" wrapText="1"/>
    </xf>
    <xf numFmtId="4" fontId="2" fillId="2" borderId="1" xfId="0" applyNumberFormat="1" applyFont="1" applyFill="1" applyBorder="1" applyAlignment="1">
      <alignment horizontal="center" vertical="center"/>
    </xf>
    <xf numFmtId="49" fontId="15" fillId="2" borderId="1" xfId="0" applyNumberFormat="1" applyFont="1" applyFill="1" applyBorder="1" applyAlignment="1">
      <alignment horizontal="center" vertical="center" wrapText="1"/>
    </xf>
    <xf numFmtId="0" fontId="3" fillId="3" borderId="0" xfId="0" applyFont="1" applyFill="1"/>
    <xf numFmtId="0" fontId="7" fillId="3" borderId="0" xfId="0" applyFont="1" applyFill="1" applyAlignment="1">
      <alignment horizontal="right"/>
    </xf>
    <xf numFmtId="49" fontId="3" fillId="3" borderId="1" xfId="0" applyNumberFormat="1" applyFont="1" applyFill="1" applyBorder="1" applyAlignment="1">
      <alignment horizontal="center" vertical="center" wrapText="1"/>
    </xf>
    <xf numFmtId="4" fontId="2" fillId="3" borderId="1"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4" fontId="3" fillId="3" borderId="0" xfId="0" applyNumberFormat="1" applyFont="1" applyFill="1" applyAlignment="1">
      <alignment horizontal="center"/>
    </xf>
    <xf numFmtId="4" fontId="3" fillId="3" borderId="0" xfId="0" applyNumberFormat="1" applyFont="1" applyFill="1"/>
    <xf numFmtId="0" fontId="7" fillId="2" borderId="0" xfId="0" applyFont="1" applyFill="1" applyAlignment="1"/>
    <xf numFmtId="0" fontId="3" fillId="2" borderId="5" xfId="0" quotePrefix="1" applyFont="1" applyFill="1" applyBorder="1" applyAlignment="1">
      <alignment horizontal="left" vertical="center" wrapText="1"/>
    </xf>
    <xf numFmtId="49" fontId="2" fillId="2" borderId="1" xfId="0" applyNumberFormat="1" applyFont="1" applyFill="1" applyBorder="1" applyAlignment="1">
      <alignment horizontal="center" vertical="center"/>
    </xf>
    <xf numFmtId="0" fontId="15" fillId="2" borderId="1" xfId="0" applyFont="1" applyFill="1" applyBorder="1" applyAlignment="1">
      <alignment horizontal="center" vertical="center" wrapText="1"/>
    </xf>
    <xf numFmtId="0" fontId="15" fillId="2" borderId="1" xfId="0" quotePrefix="1" applyFont="1" applyFill="1" applyBorder="1" applyAlignment="1">
      <alignment horizontal="center" vertical="center" wrapText="1"/>
    </xf>
    <xf numFmtId="0" fontId="3" fillId="2" borderId="1" xfId="0" quotePrefix="1" applyFont="1" applyFill="1" applyBorder="1" applyAlignment="1">
      <alignment horizontal="left" vertical="center" wrapText="1"/>
    </xf>
    <xf numFmtId="0" fontId="11" fillId="2" borderId="5" xfId="0" quotePrefix="1" applyFont="1" applyFill="1" applyBorder="1" applyAlignment="1">
      <alignment horizontal="left" vertical="center" wrapText="1"/>
    </xf>
    <xf numFmtId="0" fontId="3" fillId="2" borderId="4" xfId="6" applyFont="1" applyFill="1" applyBorder="1" applyAlignment="1">
      <alignment horizontal="left" vertical="center" wrapText="1"/>
    </xf>
    <xf numFmtId="4" fontId="3" fillId="2" borderId="0" xfId="0" applyNumberFormat="1" applyFont="1" applyFill="1" applyAlignment="1">
      <alignment vertical="center"/>
    </xf>
    <xf numFmtId="0" fontId="3" fillId="2" borderId="0" xfId="0" applyFont="1" applyFill="1" applyAlignment="1">
      <alignment vertical="center"/>
    </xf>
    <xf numFmtId="0" fontId="3" fillId="2" borderId="1" xfId="6" applyFont="1" applyFill="1" applyBorder="1" applyAlignment="1">
      <alignment horizontal="center" vertical="center" wrapText="1"/>
    </xf>
    <xf numFmtId="0" fontId="3" fillId="2" borderId="1" xfId="6" applyFont="1" applyFill="1" applyBorder="1" applyAlignment="1">
      <alignment horizontal="left" vertical="center" wrapText="1"/>
    </xf>
    <xf numFmtId="0" fontId="15" fillId="2" borderId="4" xfId="0" quotePrefix="1" applyFont="1" applyFill="1" applyBorder="1" applyAlignment="1">
      <alignment vertical="center" wrapText="1"/>
    </xf>
    <xf numFmtId="0" fontId="3" fillId="0" borderId="1" xfId="0" quotePrefix="1" applyFont="1" applyFill="1" applyBorder="1" applyAlignment="1">
      <alignment vertical="center" wrapText="1"/>
    </xf>
    <xf numFmtId="0" fontId="3" fillId="2" borderId="1" xfId="0" quotePrefix="1" applyFont="1" applyFill="1" applyBorder="1" applyAlignment="1">
      <alignment vertical="center" wrapText="1"/>
    </xf>
    <xf numFmtId="4" fontId="11" fillId="2" borderId="1" xfId="0" applyNumberFormat="1" applyFont="1" applyFill="1" applyBorder="1" applyAlignment="1">
      <alignment horizontal="center" vertical="center"/>
    </xf>
    <xf numFmtId="4" fontId="3" fillId="2" borderId="1" xfId="0" applyNumberFormat="1" applyFont="1" applyFill="1" applyBorder="1" applyAlignment="1">
      <alignment horizontal="center" vertical="center"/>
    </xf>
    <xf numFmtId="0" fontId="15" fillId="0" borderId="1" xfId="0" applyFont="1" applyBorder="1" applyAlignment="1">
      <alignment vertical="center" wrapText="1"/>
    </xf>
    <xf numFmtId="4" fontId="11"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49" fontId="17" fillId="2" borderId="1" xfId="0" applyNumberFormat="1" applyFont="1" applyFill="1" applyBorder="1" applyAlignment="1">
      <alignment horizontal="center" vertical="center" wrapText="1"/>
    </xf>
    <xf numFmtId="0" fontId="17" fillId="2" borderId="4" xfId="0" quotePrefix="1" applyFont="1" applyFill="1" applyBorder="1" applyAlignment="1">
      <alignment vertical="center" wrapText="1"/>
    </xf>
    <xf numFmtId="0" fontId="15" fillId="2" borderId="1" xfId="0" applyFont="1" applyFill="1" applyBorder="1" applyAlignment="1">
      <alignment vertical="center" wrapText="1"/>
    </xf>
    <xf numFmtId="3" fontId="3" fillId="2" borderId="0" xfId="0" applyNumberFormat="1" applyFont="1" applyFill="1"/>
    <xf numFmtId="0" fontId="3" fillId="2" borderId="5" xfId="6" applyFont="1" applyFill="1" applyBorder="1" applyAlignment="1">
      <alignment horizontal="left" vertical="center" wrapText="1"/>
    </xf>
    <xf numFmtId="49" fontId="15" fillId="2" borderId="1" xfId="0" quotePrefix="1" applyNumberFormat="1" applyFont="1" applyFill="1" applyBorder="1" applyAlignment="1">
      <alignment horizontal="center" vertical="center" wrapText="1"/>
    </xf>
    <xf numFmtId="0" fontId="15" fillId="2" borderId="1" xfId="10" quotePrefix="1" applyFont="1" applyFill="1" applyBorder="1" applyAlignment="1">
      <alignment vertical="center" wrapText="1"/>
    </xf>
    <xf numFmtId="0" fontId="15" fillId="2" borderId="5" xfId="10" quotePrefix="1" applyFont="1" applyFill="1" applyBorder="1" applyAlignment="1">
      <alignment vertical="center" wrapText="1"/>
    </xf>
    <xf numFmtId="0" fontId="11" fillId="2" borderId="0" xfId="0" applyFont="1" applyFill="1" applyAlignment="1">
      <alignment vertical="center"/>
    </xf>
    <xf numFmtId="49" fontId="17" fillId="2" borderId="1" xfId="0" quotePrefix="1" applyNumberFormat="1" applyFont="1" applyFill="1" applyBorder="1" applyAlignment="1">
      <alignment horizontal="center" vertical="center" wrapText="1"/>
    </xf>
    <xf numFmtId="0" fontId="11" fillId="2" borderId="1" xfId="0" quotePrefix="1" applyFont="1" applyFill="1" applyBorder="1" applyAlignment="1">
      <alignment horizontal="left" vertical="center" wrapText="1"/>
    </xf>
    <xf numFmtId="0" fontId="3" fillId="2" borderId="0" xfId="0" applyFont="1" applyFill="1" applyAlignment="1">
      <alignment horizontal="right" vertical="center"/>
    </xf>
    <xf numFmtId="0" fontId="22" fillId="2" borderId="0" xfId="0" applyFont="1" applyFill="1" applyAlignment="1">
      <alignment vertical="center"/>
    </xf>
    <xf numFmtId="0" fontId="15" fillId="2" borderId="1" xfId="11" quotePrefix="1" applyFont="1" applyFill="1" applyBorder="1" applyAlignment="1">
      <alignment vertical="center" wrapText="1"/>
    </xf>
    <xf numFmtId="0" fontId="11" fillId="2" borderId="1" xfId="10" applyFont="1" applyFill="1" applyBorder="1" applyAlignment="1">
      <alignment horizontal="left" vertical="center" wrapText="1"/>
    </xf>
    <xf numFmtId="0" fontId="7" fillId="3" borderId="1" xfId="0" applyFont="1" applyFill="1" applyBorder="1" applyAlignment="1">
      <alignment horizontal="center" vertical="center" wrapText="1"/>
    </xf>
    <xf numFmtId="4" fontId="3" fillId="3" borderId="1" xfId="0" applyNumberFormat="1" applyFont="1" applyFill="1" applyBorder="1" applyAlignment="1">
      <alignment horizontal="center" vertical="center"/>
    </xf>
    <xf numFmtId="4" fontId="11" fillId="3" borderId="1" xfId="0" applyNumberFormat="1" applyFont="1" applyFill="1" applyBorder="1" applyAlignment="1">
      <alignment horizontal="center" vertical="center"/>
    </xf>
    <xf numFmtId="0" fontId="3" fillId="2" borderId="1" xfId="10" applyFont="1" applyFill="1" applyBorder="1" applyAlignment="1">
      <alignment horizontal="left" vertical="center" wrapText="1"/>
    </xf>
    <xf numFmtId="0" fontId="15" fillId="0" borderId="1" xfId="10" applyFont="1" applyBorder="1" applyAlignment="1">
      <alignment horizontal="left" vertical="center" wrapText="1"/>
    </xf>
    <xf numFmtId="0" fontId="20" fillId="2" borderId="1" xfId="10" quotePrefix="1" applyFont="1" applyFill="1" applyBorder="1" applyAlignment="1">
      <alignment vertical="center" wrapText="1"/>
    </xf>
    <xf numFmtId="0" fontId="15" fillId="0" borderId="5" xfId="10" applyFont="1" applyBorder="1" applyAlignment="1">
      <alignment horizontal="left" vertical="center" wrapText="1"/>
    </xf>
    <xf numFmtId="0" fontId="28" fillId="2" borderId="1" xfId="0" applyFont="1" applyFill="1" applyBorder="1" applyAlignment="1">
      <alignment horizontal="center" vertical="center" wrapText="1"/>
    </xf>
    <xf numFmtId="0" fontId="28" fillId="2" borderId="1" xfId="0" quotePrefix="1" applyFont="1" applyFill="1" applyBorder="1" applyAlignment="1">
      <alignment vertical="center" wrapText="1"/>
    </xf>
    <xf numFmtId="0" fontId="29" fillId="2" borderId="1" xfId="0" applyFont="1" applyFill="1" applyBorder="1" applyAlignment="1">
      <alignment horizontal="center" vertical="center" wrapText="1"/>
    </xf>
    <xf numFmtId="4" fontId="2" fillId="2" borderId="0" xfId="0" applyNumberFormat="1" applyFont="1" applyFill="1"/>
    <xf numFmtId="0" fontId="2" fillId="2" borderId="0" xfId="0" applyFont="1" applyFill="1"/>
    <xf numFmtId="0" fontId="30" fillId="2" borderId="0" xfId="0" applyFont="1" applyFill="1"/>
    <xf numFmtId="0" fontId="3" fillId="2" borderId="1" xfId="10" quotePrefix="1" applyFont="1" applyFill="1" applyBorder="1" applyAlignment="1">
      <alignment horizontal="left" vertical="center" wrapText="1"/>
    </xf>
    <xf numFmtId="0" fontId="15" fillId="2" borderId="5" xfId="0" quotePrefix="1" applyFont="1" applyFill="1" applyBorder="1" applyAlignment="1">
      <alignment vertical="center" wrapText="1"/>
    </xf>
    <xf numFmtId="0" fontId="2" fillId="2" borderId="4" xfId="6" applyFont="1" applyFill="1" applyBorder="1" applyAlignment="1">
      <alignment horizontal="center" wrapText="1"/>
    </xf>
    <xf numFmtId="0" fontId="2" fillId="2" borderId="5" xfId="6" applyFont="1" applyFill="1" applyBorder="1" applyAlignment="1">
      <alignment horizontal="center" wrapText="1"/>
    </xf>
    <xf numFmtId="0" fontId="15" fillId="0" borderId="4" xfId="10" applyFont="1" applyBorder="1" applyAlignment="1">
      <alignment horizontal="left" vertical="center" wrapText="1"/>
    </xf>
    <xf numFmtId="0" fontId="15" fillId="0" borderId="5" xfId="10" applyFont="1" applyBorder="1" applyAlignment="1">
      <alignment horizontal="left" vertical="center" wrapText="1"/>
    </xf>
    <xf numFmtId="0" fontId="29" fillId="0" borderId="4" xfId="10" applyFont="1" applyBorder="1" applyAlignment="1">
      <alignment horizontal="center" vertical="center" wrapText="1"/>
    </xf>
    <xf numFmtId="0" fontId="29" fillId="0" borderId="5" xfId="10" applyFont="1" applyBorder="1" applyAlignment="1">
      <alignment horizontal="center" vertical="center" wrapText="1"/>
    </xf>
    <xf numFmtId="0" fontId="14" fillId="2" borderId="0" xfId="0" applyFont="1" applyFill="1" applyAlignment="1">
      <alignment horizontal="center"/>
    </xf>
    <xf numFmtId="0" fontId="7" fillId="2" borderId="0" xfId="0" applyFont="1" applyFill="1" applyAlignment="1">
      <alignment horizontal="center" wrapText="1"/>
    </xf>
    <xf numFmtId="0" fontId="6" fillId="2" borderId="0" xfId="0" applyFont="1" applyFill="1" applyAlignment="1">
      <alignment horizontal="center" vertical="center" wrapText="1"/>
    </xf>
    <xf numFmtId="0" fontId="7" fillId="2" borderId="3" xfId="0" applyFont="1" applyFill="1" applyBorder="1" applyAlignment="1">
      <alignment horizontal="center" vertical="center" wrapText="1"/>
    </xf>
    <xf numFmtId="0" fontId="12" fillId="0" borderId="2" xfId="0" applyFont="1" applyBorder="1"/>
    <xf numFmtId="0" fontId="7" fillId="2" borderId="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2" borderId="4" xfId="6" applyFont="1" applyFill="1" applyBorder="1" applyAlignment="1">
      <alignment horizontal="center" vertical="center" wrapText="1"/>
    </xf>
    <xf numFmtId="0" fontId="2" fillId="2" borderId="5" xfId="6" applyFont="1" applyFill="1" applyBorder="1" applyAlignment="1">
      <alignment horizontal="center" vertical="center" wrapText="1"/>
    </xf>
  </cellXfs>
  <cellStyles count="31">
    <cellStyle name="Excel Built-in Normal" xfId="9"/>
    <cellStyle name="Normal_Доходи" xfId="12"/>
    <cellStyle name="Денежный 2" xfId="13"/>
    <cellStyle name="Денежный 2 2" xfId="14"/>
    <cellStyle name="Звичайний" xfId="0" builtinId="0"/>
    <cellStyle name="Звичайний 2" xfId="11"/>
    <cellStyle name="Нейтральный 2" xfId="15"/>
    <cellStyle name="Обычный 10" xfId="7"/>
    <cellStyle name="Обычный 11 2" xfId="16"/>
    <cellStyle name="Обычный 17" xfId="17"/>
    <cellStyle name="Обычный 17 5 6" xfId="18"/>
    <cellStyle name="Обычный 2" xfId="1"/>
    <cellStyle name="Обычный 2 2" xfId="20"/>
    <cellStyle name="Обычный 2 3" xfId="21"/>
    <cellStyle name="Обычный 2 4" xfId="19"/>
    <cellStyle name="Обычный 3" xfId="2"/>
    <cellStyle name="Обычный 3 2" xfId="23"/>
    <cellStyle name="Обычный 3 3" xfId="24"/>
    <cellStyle name="Обычный 3 4" xfId="22"/>
    <cellStyle name="Обычный 4" xfId="3"/>
    <cellStyle name="Обычный 4 2" xfId="26"/>
    <cellStyle name="Обычный 4 3" xfId="25"/>
    <cellStyle name="Обычный 5" xfId="4"/>
    <cellStyle name="Обычный 6" xfId="5"/>
    <cellStyle name="Обычный 6 2" xfId="27"/>
    <cellStyle name="Обычный 7" xfId="8"/>
    <cellStyle name="Обычный 7 2" xfId="28"/>
    <cellStyle name="Обычный 8" xfId="29"/>
    <cellStyle name="Обычный 9" xfId="10"/>
    <cellStyle name="Обычный_дод 3" xfId="6"/>
    <cellStyle name="Финансовый 2" xfId="30"/>
  </cellStyles>
  <dxfs count="0"/>
  <tableStyles count="0" defaultTableStyle="TableStyleMedium9" defaultPivotStyle="PivotStyleLight16"/>
  <colors>
    <mruColors>
      <color rgb="FF0603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2"/>
  <sheetViews>
    <sheetView tabSelected="1" view="pageBreakPreview" zoomScale="70" zoomScaleNormal="100" zoomScaleSheetLayoutView="70" workbookViewId="0">
      <selection activeCell="A187" sqref="A187:XFD193"/>
    </sheetView>
  </sheetViews>
  <sheetFormatPr defaultColWidth="9.109375" defaultRowHeight="18"/>
  <cols>
    <col min="1" max="1" width="17.109375" style="12" customWidth="1"/>
    <col min="2" max="2" width="13.33203125" style="5" customWidth="1"/>
    <col min="3" max="3" width="15.33203125" style="5" customWidth="1"/>
    <col min="4" max="4" width="38.33203125" style="5" customWidth="1"/>
    <col min="5" max="5" width="67.33203125" style="6" customWidth="1"/>
    <col min="6" max="6" width="27.109375" style="5" customWidth="1"/>
    <col min="7" max="9" width="27.109375" style="34" hidden="1" customWidth="1"/>
    <col min="10" max="10" width="27.109375" style="5" customWidth="1"/>
    <col min="11" max="11" width="19" style="5" customWidth="1"/>
    <col min="12" max="12" width="15.33203125" style="5" bestFit="1" customWidth="1"/>
    <col min="13" max="16384" width="9.109375" style="5"/>
  </cols>
  <sheetData>
    <row r="1" spans="1:11">
      <c r="E1" s="42" t="s">
        <v>168</v>
      </c>
    </row>
    <row r="2" spans="1:11">
      <c r="E2" s="42" t="s">
        <v>164</v>
      </c>
    </row>
    <row r="3" spans="1:11">
      <c r="E3" s="42" t="s">
        <v>269</v>
      </c>
    </row>
    <row r="5" spans="1:11">
      <c r="E5" s="42" t="s">
        <v>165</v>
      </c>
      <c r="F5" s="42"/>
    </row>
    <row r="6" spans="1:11">
      <c r="E6" s="42" t="s">
        <v>166</v>
      </c>
      <c r="F6" s="42"/>
    </row>
    <row r="7" spans="1:11">
      <c r="E7" s="42" t="s">
        <v>167</v>
      </c>
      <c r="F7" s="42"/>
    </row>
    <row r="8" spans="1:11">
      <c r="A8" s="98">
        <v>1558900000</v>
      </c>
      <c r="B8" s="98"/>
    </row>
    <row r="9" spans="1:11">
      <c r="A9" s="99" t="s">
        <v>6</v>
      </c>
      <c r="B9" s="99"/>
      <c r="D9" s="12"/>
    </row>
    <row r="10" spans="1:11" s="3" customFormat="1" ht="28.95" customHeight="1">
      <c r="A10" s="100" t="s">
        <v>21</v>
      </c>
      <c r="B10" s="100"/>
      <c r="C10" s="100"/>
      <c r="D10" s="100"/>
      <c r="E10" s="100"/>
      <c r="F10" s="100"/>
      <c r="G10" s="100"/>
      <c r="H10" s="100"/>
      <c r="I10" s="100"/>
    </row>
    <row r="11" spans="1:11" s="3" customFormat="1" ht="21">
      <c r="A11" s="7"/>
      <c r="D11" s="8"/>
      <c r="E11" s="9"/>
      <c r="F11" s="8"/>
      <c r="G11" s="35" t="s">
        <v>2</v>
      </c>
      <c r="H11" s="35"/>
      <c r="I11" s="35"/>
    </row>
    <row r="12" spans="1:11" s="16" customFormat="1" ht="15.6" customHeight="1">
      <c r="A12" s="101" t="s">
        <v>3</v>
      </c>
      <c r="B12" s="101" t="s">
        <v>4</v>
      </c>
      <c r="C12" s="101" t="s">
        <v>1</v>
      </c>
      <c r="D12" s="101" t="s">
        <v>5</v>
      </c>
      <c r="E12" s="101" t="s">
        <v>16</v>
      </c>
      <c r="F12" s="101" t="s">
        <v>43</v>
      </c>
      <c r="G12" s="104" t="s">
        <v>11</v>
      </c>
      <c r="H12" s="104"/>
      <c r="I12" s="104"/>
    </row>
    <row r="13" spans="1:11" s="16" customFormat="1" ht="99.6" customHeight="1">
      <c r="A13" s="102"/>
      <c r="B13" s="102"/>
      <c r="C13" s="102"/>
      <c r="D13" s="103"/>
      <c r="E13" s="103"/>
      <c r="F13" s="103"/>
      <c r="G13" s="77" t="s">
        <v>248</v>
      </c>
      <c r="H13" s="77" t="s">
        <v>12</v>
      </c>
      <c r="I13" s="77" t="s">
        <v>280</v>
      </c>
    </row>
    <row r="14" spans="1:11">
      <c r="A14" s="10">
        <v>1</v>
      </c>
      <c r="B14" s="10">
        <v>2</v>
      </c>
      <c r="C14" s="10">
        <v>3</v>
      </c>
      <c r="D14" s="11">
        <v>4</v>
      </c>
      <c r="E14" s="11">
        <v>5</v>
      </c>
      <c r="F14" s="11">
        <v>6</v>
      </c>
      <c r="G14" s="36" t="s">
        <v>17</v>
      </c>
      <c r="H14" s="36" t="s">
        <v>18</v>
      </c>
      <c r="I14" s="36" t="s">
        <v>19</v>
      </c>
    </row>
    <row r="15" spans="1:11" ht="18.75" customHeight="1">
      <c r="A15" s="19" t="s">
        <v>7</v>
      </c>
      <c r="B15" s="19"/>
      <c r="C15" s="19"/>
      <c r="D15" s="92" t="s">
        <v>9</v>
      </c>
      <c r="E15" s="93"/>
      <c r="F15" s="22">
        <f t="shared" ref="F15:I15" si="0">F16</f>
        <v>12444545</v>
      </c>
      <c r="G15" s="37" t="e">
        <f>G16</f>
        <v>#REF!</v>
      </c>
      <c r="H15" s="37" t="e">
        <f t="shared" si="0"/>
        <v>#REF!</v>
      </c>
      <c r="I15" s="37" t="e">
        <f t="shared" si="0"/>
        <v>#REF!</v>
      </c>
      <c r="J15" s="1"/>
      <c r="K15" s="1"/>
    </row>
    <row r="16" spans="1:11" ht="18.75" customHeight="1">
      <c r="A16" s="19" t="s">
        <v>8</v>
      </c>
      <c r="B16" s="18"/>
      <c r="C16" s="18"/>
      <c r="D16" s="92" t="s">
        <v>9</v>
      </c>
      <c r="E16" s="93"/>
      <c r="F16" s="22">
        <f>F17+F18+F26+F27+F30+F33+F34+F35+F36</f>
        <v>12444545</v>
      </c>
      <c r="G16" s="22" t="e">
        <f>G17+G18+G26+G27+G30+#REF!+G33+G34+G35+G36</f>
        <v>#REF!</v>
      </c>
      <c r="H16" s="22" t="e">
        <f>H17+H18+H26+H27+H30+#REF!+H33+H34+H35+H36</f>
        <v>#REF!</v>
      </c>
      <c r="I16" s="22" t="e">
        <f>I17+I18+I26+I27+I30+#REF!+I33+I34+I35+I36</f>
        <v>#REF!</v>
      </c>
      <c r="J16" s="1"/>
    </row>
    <row r="17" spans="1:13" s="51" customFormat="1" ht="126">
      <c r="A17" s="20" t="s">
        <v>213</v>
      </c>
      <c r="B17" s="20" t="s">
        <v>214</v>
      </c>
      <c r="C17" s="20" t="s">
        <v>149</v>
      </c>
      <c r="D17" s="49" t="s">
        <v>215</v>
      </c>
      <c r="E17" s="17" t="s">
        <v>249</v>
      </c>
      <c r="F17" s="28">
        <v>1100000</v>
      </c>
      <c r="G17" s="38">
        <v>1100000</v>
      </c>
      <c r="H17" s="38"/>
      <c r="I17" s="38"/>
      <c r="J17" s="50"/>
    </row>
    <row r="18" spans="1:13" s="51" customFormat="1" ht="36">
      <c r="A18" s="20" t="s">
        <v>38</v>
      </c>
      <c r="B18" s="20" t="s">
        <v>39</v>
      </c>
      <c r="C18" s="20" t="s">
        <v>41</v>
      </c>
      <c r="D18" s="49" t="s">
        <v>40</v>
      </c>
      <c r="E18" s="17" t="s">
        <v>10</v>
      </c>
      <c r="F18" s="28">
        <f>SUM(F19:F25)</f>
        <v>4863749</v>
      </c>
      <c r="G18" s="38">
        <f>SUM(G19:G25)</f>
        <v>4863749</v>
      </c>
      <c r="H18" s="38"/>
      <c r="I18" s="38"/>
      <c r="J18" s="50"/>
    </row>
    <row r="19" spans="1:13" s="51" customFormat="1" ht="108">
      <c r="A19" s="20"/>
      <c r="B19" s="20"/>
      <c r="C19" s="20"/>
      <c r="D19" s="52"/>
      <c r="E19" s="53" t="s">
        <v>258</v>
      </c>
      <c r="F19" s="28">
        <v>334805</v>
      </c>
      <c r="G19" s="38">
        <v>334805</v>
      </c>
      <c r="H19" s="38"/>
      <c r="I19" s="38"/>
      <c r="J19" s="50"/>
    </row>
    <row r="20" spans="1:13" s="51" customFormat="1" ht="72">
      <c r="A20" s="20"/>
      <c r="B20" s="20"/>
      <c r="C20" s="20"/>
      <c r="D20" s="52"/>
      <c r="E20" s="53" t="s">
        <v>42</v>
      </c>
      <c r="F20" s="28">
        <f>1400000+700000</f>
        <v>2100000</v>
      </c>
      <c r="G20" s="38">
        <f>1400000+700000</f>
        <v>2100000</v>
      </c>
      <c r="H20" s="38"/>
      <c r="I20" s="38"/>
      <c r="J20" s="50"/>
    </row>
    <row r="21" spans="1:13" s="51" customFormat="1" ht="126">
      <c r="A21" s="20"/>
      <c r="B21" s="20"/>
      <c r="C21" s="20"/>
      <c r="D21" s="52"/>
      <c r="E21" s="66" t="s">
        <v>136</v>
      </c>
      <c r="F21" s="28">
        <v>66000</v>
      </c>
      <c r="G21" s="38">
        <v>66000</v>
      </c>
      <c r="H21" s="38"/>
      <c r="I21" s="38"/>
      <c r="J21" s="50"/>
    </row>
    <row r="22" spans="1:13" s="51" customFormat="1" ht="180">
      <c r="A22" s="20"/>
      <c r="B22" s="20"/>
      <c r="C22" s="20"/>
      <c r="D22" s="52"/>
      <c r="E22" s="82" t="s">
        <v>187</v>
      </c>
      <c r="F22" s="28">
        <v>47706</v>
      </c>
      <c r="G22" s="38">
        <v>47706</v>
      </c>
      <c r="H22" s="38"/>
      <c r="I22" s="38"/>
      <c r="J22" s="50"/>
    </row>
    <row r="23" spans="1:13" s="51" customFormat="1" ht="144">
      <c r="A23" s="20"/>
      <c r="B23" s="20"/>
      <c r="C23" s="20"/>
      <c r="D23" s="52"/>
      <c r="E23" s="82" t="s">
        <v>254</v>
      </c>
      <c r="F23" s="28">
        <v>2193059</v>
      </c>
      <c r="G23" s="38">
        <v>2193059</v>
      </c>
      <c r="H23" s="38"/>
      <c r="I23" s="38"/>
      <c r="J23" s="50"/>
    </row>
    <row r="24" spans="1:13" s="51" customFormat="1" ht="162">
      <c r="A24" s="20"/>
      <c r="B24" s="20"/>
      <c r="C24" s="20"/>
      <c r="D24" s="52"/>
      <c r="E24" s="68" t="s">
        <v>188</v>
      </c>
      <c r="F24" s="28">
        <v>47706</v>
      </c>
      <c r="G24" s="38">
        <v>47706</v>
      </c>
      <c r="H24" s="38"/>
      <c r="I24" s="38"/>
      <c r="J24" s="50"/>
    </row>
    <row r="25" spans="1:13" s="51" customFormat="1" ht="72">
      <c r="A25" s="20"/>
      <c r="B25" s="20"/>
      <c r="C25" s="20"/>
      <c r="D25" s="52"/>
      <c r="E25" s="69" t="s">
        <v>189</v>
      </c>
      <c r="F25" s="28">
        <v>74473</v>
      </c>
      <c r="G25" s="38">
        <v>74473</v>
      </c>
      <c r="H25" s="38"/>
      <c r="I25" s="38"/>
      <c r="J25" s="50"/>
    </row>
    <row r="26" spans="1:13" s="51" customFormat="1">
      <c r="A26" s="20" t="s">
        <v>270</v>
      </c>
      <c r="B26" s="20" t="s">
        <v>271</v>
      </c>
      <c r="C26" s="84" t="s">
        <v>272</v>
      </c>
      <c r="D26" s="85" t="s">
        <v>273</v>
      </c>
      <c r="E26" s="69" t="s">
        <v>259</v>
      </c>
      <c r="F26" s="28">
        <v>870000</v>
      </c>
      <c r="G26" s="38">
        <v>870000</v>
      </c>
      <c r="H26" s="38"/>
      <c r="I26" s="38"/>
      <c r="J26" s="50"/>
    </row>
    <row r="27" spans="1:13" s="51" customFormat="1" ht="72">
      <c r="A27" s="20" t="s">
        <v>150</v>
      </c>
      <c r="B27" s="20" t="s">
        <v>151</v>
      </c>
      <c r="C27" s="20" t="s">
        <v>152</v>
      </c>
      <c r="D27" s="53" t="s">
        <v>153</v>
      </c>
      <c r="E27" s="66" t="s">
        <v>10</v>
      </c>
      <c r="F27" s="28">
        <f>F28+F29</f>
        <v>2562400</v>
      </c>
      <c r="G27" s="38">
        <f>G28+G29</f>
        <v>2562400</v>
      </c>
      <c r="H27" s="38"/>
      <c r="I27" s="38"/>
      <c r="J27" s="50"/>
    </row>
    <row r="28" spans="1:13" s="51" customFormat="1">
      <c r="A28" s="20"/>
      <c r="B28" s="20"/>
      <c r="C28" s="20"/>
      <c r="D28" s="53"/>
      <c r="E28" s="66" t="s">
        <v>259</v>
      </c>
      <c r="F28" s="28">
        <f>1000000-36000-56200+130000</f>
        <v>1037800</v>
      </c>
      <c r="G28" s="38">
        <f>1000000-36000-56200+130000</f>
        <v>1037800</v>
      </c>
      <c r="H28" s="38"/>
      <c r="I28" s="38"/>
      <c r="J28" s="50"/>
    </row>
    <row r="29" spans="1:13" s="51" customFormat="1" ht="126">
      <c r="A29" s="20"/>
      <c r="B29" s="20"/>
      <c r="C29" s="20"/>
      <c r="D29" s="53"/>
      <c r="E29" s="66" t="s">
        <v>310</v>
      </c>
      <c r="F29" s="28">
        <v>1524600</v>
      </c>
      <c r="G29" s="38">
        <v>1524600</v>
      </c>
      <c r="H29" s="38"/>
      <c r="I29" s="38"/>
      <c r="J29" s="50"/>
    </row>
    <row r="30" spans="1:13" s="51" customFormat="1" ht="54">
      <c r="A30" s="20" t="s">
        <v>137</v>
      </c>
      <c r="B30" s="20" t="s">
        <v>138</v>
      </c>
      <c r="C30" s="33" t="s">
        <v>139</v>
      </c>
      <c r="D30" s="27" t="s">
        <v>140</v>
      </c>
      <c r="E30" s="66" t="s">
        <v>10</v>
      </c>
      <c r="F30" s="28">
        <f>F31+F32</f>
        <v>660000</v>
      </c>
      <c r="G30" s="38">
        <f>260000+400000</f>
        <v>660000</v>
      </c>
      <c r="H30" s="38"/>
      <c r="I30" s="38"/>
      <c r="J30" s="24"/>
      <c r="K30" s="24"/>
      <c r="L30" s="24"/>
      <c r="M30" s="24"/>
    </row>
    <row r="31" spans="1:13" s="51" customFormat="1" ht="72">
      <c r="A31" s="20"/>
      <c r="B31" s="20"/>
      <c r="C31" s="33"/>
      <c r="D31" s="27"/>
      <c r="E31" s="66" t="s">
        <v>146</v>
      </c>
      <c r="F31" s="28">
        <f>260000</f>
        <v>260000</v>
      </c>
      <c r="G31" s="38">
        <v>260000</v>
      </c>
      <c r="H31" s="38"/>
      <c r="I31" s="38"/>
      <c r="J31" s="24"/>
      <c r="K31" s="24"/>
      <c r="L31" s="24"/>
      <c r="M31" s="24"/>
    </row>
    <row r="32" spans="1:13" s="51" customFormat="1" ht="72">
      <c r="A32" s="20"/>
      <c r="B32" s="20"/>
      <c r="C32" s="33"/>
      <c r="D32" s="27"/>
      <c r="E32" s="66" t="s">
        <v>250</v>
      </c>
      <c r="F32" s="28">
        <f>400000</f>
        <v>400000</v>
      </c>
      <c r="G32" s="38">
        <v>400000</v>
      </c>
      <c r="H32" s="38"/>
      <c r="I32" s="38"/>
      <c r="J32" s="24"/>
      <c r="K32" s="24"/>
      <c r="L32" s="24"/>
      <c r="M32" s="24"/>
    </row>
    <row r="33" spans="1:13" s="24" customFormat="1" ht="36">
      <c r="A33" s="20" t="s">
        <v>195</v>
      </c>
      <c r="B33" s="20" t="s">
        <v>192</v>
      </c>
      <c r="C33" s="33" t="s">
        <v>194</v>
      </c>
      <c r="D33" s="27" t="s">
        <v>193</v>
      </c>
      <c r="E33" s="47" t="s">
        <v>90</v>
      </c>
      <c r="F33" s="58">
        <f>58200+60000+75597+690000</f>
        <v>883797</v>
      </c>
      <c r="G33" s="78">
        <f>58200+60000+75597+690000</f>
        <v>883797</v>
      </c>
      <c r="H33" s="38"/>
      <c r="I33" s="38"/>
      <c r="J33" s="50"/>
      <c r="K33" s="51"/>
      <c r="L33" s="51"/>
      <c r="M33" s="51"/>
    </row>
    <row r="34" spans="1:13" s="51" customFormat="1" ht="36">
      <c r="A34" s="20" t="s">
        <v>157</v>
      </c>
      <c r="B34" s="20" t="s">
        <v>158</v>
      </c>
      <c r="C34" s="45" t="s">
        <v>24</v>
      </c>
      <c r="D34" s="27" t="s">
        <v>159</v>
      </c>
      <c r="E34" s="66" t="s">
        <v>90</v>
      </c>
      <c r="F34" s="28">
        <v>37299</v>
      </c>
      <c r="G34" s="38">
        <v>37299</v>
      </c>
      <c r="H34" s="38"/>
      <c r="I34" s="38"/>
      <c r="J34" s="50"/>
    </row>
    <row r="35" spans="1:13" s="51" customFormat="1" ht="36">
      <c r="A35" s="20" t="s">
        <v>196</v>
      </c>
      <c r="B35" s="20" t="s">
        <v>197</v>
      </c>
      <c r="C35" s="33" t="s">
        <v>24</v>
      </c>
      <c r="D35" s="27" t="s">
        <v>198</v>
      </c>
      <c r="E35" s="66" t="s">
        <v>90</v>
      </c>
      <c r="F35" s="28">
        <v>190800</v>
      </c>
      <c r="G35" s="38">
        <v>190800</v>
      </c>
      <c r="H35" s="38"/>
      <c r="I35" s="38"/>
      <c r="J35" s="24"/>
      <c r="K35" s="24"/>
      <c r="L35" s="24"/>
      <c r="M35" s="24"/>
    </row>
    <row r="36" spans="1:13" s="24" customFormat="1" ht="108">
      <c r="A36" s="20" t="s">
        <v>22</v>
      </c>
      <c r="B36" s="20" t="s">
        <v>23</v>
      </c>
      <c r="C36" s="33" t="s">
        <v>24</v>
      </c>
      <c r="D36" s="27" t="s">
        <v>25</v>
      </c>
      <c r="E36" s="43" t="s">
        <v>26</v>
      </c>
      <c r="F36" s="28">
        <v>1276500</v>
      </c>
      <c r="G36" s="38">
        <v>1276500</v>
      </c>
      <c r="H36" s="38"/>
      <c r="I36" s="38"/>
      <c r="J36" s="1"/>
      <c r="K36" s="1"/>
      <c r="L36" s="5"/>
      <c r="M36" s="5"/>
    </row>
    <row r="37" spans="1:13" ht="18.75" customHeight="1">
      <c r="A37" s="19" t="s">
        <v>45</v>
      </c>
      <c r="B37" s="19"/>
      <c r="C37" s="19"/>
      <c r="D37" s="92" t="s">
        <v>46</v>
      </c>
      <c r="E37" s="93"/>
      <c r="F37" s="22">
        <f t="shared" ref="F37:I37" si="1">F38</f>
        <v>26602829.359999999</v>
      </c>
      <c r="G37" s="37">
        <f>G38</f>
        <v>26602829.359999999</v>
      </c>
      <c r="H37" s="37">
        <f t="shared" si="1"/>
        <v>0</v>
      </c>
      <c r="I37" s="37">
        <f t="shared" si="1"/>
        <v>0</v>
      </c>
      <c r="J37" s="1"/>
    </row>
    <row r="38" spans="1:13" ht="18.75" customHeight="1">
      <c r="A38" s="19" t="s">
        <v>44</v>
      </c>
      <c r="B38" s="18"/>
      <c r="C38" s="18"/>
      <c r="D38" s="92" t="s">
        <v>46</v>
      </c>
      <c r="E38" s="93"/>
      <c r="F38" s="22">
        <f>F39+F45+F51+F52+F53+F54+F55+F56</f>
        <v>26602829.359999999</v>
      </c>
      <c r="G38" s="37">
        <f t="shared" ref="G38:I38" si="2">G39+G45+G51+G52+G53+G54+G55+G56</f>
        <v>26602829.359999999</v>
      </c>
      <c r="H38" s="37">
        <f t="shared" si="2"/>
        <v>0</v>
      </c>
      <c r="I38" s="37">
        <f t="shared" si="2"/>
        <v>0</v>
      </c>
      <c r="J38" s="50"/>
      <c r="K38" s="51"/>
      <c r="L38" s="51"/>
      <c r="M38" s="51"/>
    </row>
    <row r="39" spans="1:13" s="51" customFormat="1">
      <c r="A39" s="20" t="s">
        <v>47</v>
      </c>
      <c r="B39" s="20" t="s">
        <v>48</v>
      </c>
      <c r="C39" s="20" t="s">
        <v>50</v>
      </c>
      <c r="D39" s="49" t="s">
        <v>49</v>
      </c>
      <c r="E39" s="17" t="s">
        <v>10</v>
      </c>
      <c r="F39" s="28">
        <f>SUM(F40:F44)</f>
        <v>5842713</v>
      </c>
      <c r="G39" s="38">
        <f>SUM(G40:G44)</f>
        <v>5842713</v>
      </c>
      <c r="H39" s="38"/>
      <c r="I39" s="38"/>
      <c r="J39" s="24"/>
      <c r="K39" s="24"/>
      <c r="L39" s="24"/>
      <c r="M39" s="24"/>
    </row>
    <row r="40" spans="1:13" s="24" customFormat="1" ht="72">
      <c r="A40" s="20"/>
      <c r="B40" s="20"/>
      <c r="C40" s="33"/>
      <c r="D40" s="54"/>
      <c r="E40" s="55" t="s">
        <v>52</v>
      </c>
      <c r="F40" s="58">
        <f>1071430-166000</f>
        <v>905430</v>
      </c>
      <c r="G40" s="78">
        <f>1071430-166000</f>
        <v>905430</v>
      </c>
      <c r="H40" s="38"/>
      <c r="I40" s="38"/>
    </row>
    <row r="41" spans="1:13" s="24" customFormat="1" ht="72">
      <c r="A41" s="20"/>
      <c r="B41" s="20"/>
      <c r="C41" s="33"/>
      <c r="D41" s="54"/>
      <c r="E41" s="55" t="s">
        <v>53</v>
      </c>
      <c r="F41" s="58">
        <v>1100000</v>
      </c>
      <c r="G41" s="78">
        <v>1100000</v>
      </c>
      <c r="H41" s="38"/>
      <c r="I41" s="38"/>
    </row>
    <row r="42" spans="1:13" s="24" customFormat="1" ht="72">
      <c r="A42" s="20"/>
      <c r="B42" s="20"/>
      <c r="C42" s="33"/>
      <c r="D42" s="54"/>
      <c r="E42" s="56" t="s">
        <v>54</v>
      </c>
      <c r="F42" s="58">
        <v>200000</v>
      </c>
      <c r="G42" s="78">
        <v>200000</v>
      </c>
      <c r="H42" s="38"/>
      <c r="I42" s="38"/>
    </row>
    <row r="43" spans="1:13" s="24" customFormat="1" ht="72">
      <c r="A43" s="20"/>
      <c r="B43" s="20"/>
      <c r="C43" s="33"/>
      <c r="D43" s="54"/>
      <c r="E43" s="55" t="s">
        <v>51</v>
      </c>
      <c r="F43" s="58">
        <v>1250000</v>
      </c>
      <c r="G43" s="78">
        <v>1250000</v>
      </c>
      <c r="H43" s="38"/>
      <c r="I43" s="38"/>
    </row>
    <row r="44" spans="1:13" s="24" customFormat="1" ht="90">
      <c r="A44" s="20"/>
      <c r="B44" s="20"/>
      <c r="C44" s="33"/>
      <c r="D44" s="54"/>
      <c r="E44" s="55" t="s">
        <v>141</v>
      </c>
      <c r="F44" s="58">
        <f>287283+2100000</f>
        <v>2387283</v>
      </c>
      <c r="G44" s="78">
        <f>287283+2100000</f>
        <v>2387283</v>
      </c>
      <c r="H44" s="38"/>
      <c r="I44" s="38"/>
      <c r="J44" s="50"/>
      <c r="K44" s="51"/>
      <c r="L44" s="51"/>
      <c r="M44" s="51"/>
    </row>
    <row r="45" spans="1:13" s="51" customFormat="1" ht="72">
      <c r="A45" s="20" t="s">
        <v>55</v>
      </c>
      <c r="B45" s="20" t="s">
        <v>56</v>
      </c>
      <c r="C45" s="20" t="s">
        <v>57</v>
      </c>
      <c r="D45" s="49" t="s">
        <v>58</v>
      </c>
      <c r="E45" s="17" t="s">
        <v>10</v>
      </c>
      <c r="F45" s="28">
        <f>SUM(F46:F50)</f>
        <v>3606770</v>
      </c>
      <c r="G45" s="38">
        <f>SUM(G46:G50)</f>
        <v>3606770</v>
      </c>
      <c r="H45" s="38"/>
      <c r="I45" s="38"/>
      <c r="J45" s="24"/>
      <c r="K45" s="24"/>
      <c r="L45" s="24"/>
      <c r="M45" s="24"/>
    </row>
    <row r="46" spans="1:13" s="24" customFormat="1" ht="54">
      <c r="A46" s="20"/>
      <c r="B46" s="20"/>
      <c r="C46" s="33"/>
      <c r="D46" s="54"/>
      <c r="E46" s="47" t="s">
        <v>59</v>
      </c>
      <c r="F46" s="58">
        <f>1173330-153000</f>
        <v>1020330</v>
      </c>
      <c r="G46" s="78">
        <f>1173330-153000</f>
        <v>1020330</v>
      </c>
      <c r="H46" s="38"/>
      <c r="I46" s="38"/>
    </row>
    <row r="47" spans="1:13" s="24" customFormat="1" ht="54">
      <c r="A47" s="20"/>
      <c r="B47" s="20"/>
      <c r="C47" s="33"/>
      <c r="D47" s="54"/>
      <c r="E47" s="47" t="s">
        <v>60</v>
      </c>
      <c r="F47" s="58">
        <f>888180-108000</f>
        <v>780180</v>
      </c>
      <c r="G47" s="78">
        <f>888180-108000</f>
        <v>780180</v>
      </c>
      <c r="H47" s="38"/>
      <c r="I47" s="38"/>
    </row>
    <row r="48" spans="1:13" s="24" customFormat="1" ht="54">
      <c r="A48" s="20"/>
      <c r="B48" s="20"/>
      <c r="C48" s="33"/>
      <c r="D48" s="54"/>
      <c r="E48" s="47" t="s">
        <v>61</v>
      </c>
      <c r="F48" s="58">
        <f>193260-37000</f>
        <v>156260</v>
      </c>
      <c r="G48" s="78">
        <f>193260-37000</f>
        <v>156260</v>
      </c>
      <c r="H48" s="38"/>
      <c r="I48" s="38"/>
    </row>
    <row r="49" spans="1:13" s="24" customFormat="1" ht="126">
      <c r="A49" s="20"/>
      <c r="B49" s="20"/>
      <c r="C49" s="33"/>
      <c r="D49" s="54"/>
      <c r="E49" s="47" t="s">
        <v>169</v>
      </c>
      <c r="F49" s="58">
        <f>1720000-270000</f>
        <v>1450000</v>
      </c>
      <c r="G49" s="78">
        <f>1720000-270000</f>
        <v>1450000</v>
      </c>
      <c r="H49" s="38"/>
      <c r="I49" s="38"/>
    </row>
    <row r="50" spans="1:13" s="24" customFormat="1" ht="90">
      <c r="A50" s="20"/>
      <c r="B50" s="20"/>
      <c r="C50" s="33"/>
      <c r="D50" s="54"/>
      <c r="E50" s="47" t="s">
        <v>216</v>
      </c>
      <c r="F50" s="58">
        <v>200000</v>
      </c>
      <c r="G50" s="78">
        <v>200000</v>
      </c>
      <c r="H50" s="38"/>
      <c r="I50" s="38"/>
    </row>
    <row r="51" spans="1:13" s="24" customFormat="1" ht="36">
      <c r="A51" s="20" t="s">
        <v>217</v>
      </c>
      <c r="B51" s="20" t="s">
        <v>218</v>
      </c>
      <c r="C51" s="33" t="s">
        <v>144</v>
      </c>
      <c r="D51" s="54" t="s">
        <v>219</v>
      </c>
      <c r="E51" s="47" t="s">
        <v>260</v>
      </c>
      <c r="F51" s="58">
        <f>1200000-70000</f>
        <v>1130000</v>
      </c>
      <c r="G51" s="78">
        <f>1200000-70000</f>
        <v>1130000</v>
      </c>
      <c r="H51" s="38"/>
      <c r="I51" s="38"/>
    </row>
    <row r="52" spans="1:13" s="24" customFormat="1" ht="126">
      <c r="A52" s="20" t="s">
        <v>220</v>
      </c>
      <c r="B52" s="20" t="s">
        <v>222</v>
      </c>
      <c r="C52" s="33" t="s">
        <v>144</v>
      </c>
      <c r="D52" s="54" t="s">
        <v>224</v>
      </c>
      <c r="E52" s="47" t="s">
        <v>90</v>
      </c>
      <c r="F52" s="58">
        <v>1012084</v>
      </c>
      <c r="G52" s="78">
        <v>1012084</v>
      </c>
      <c r="H52" s="38"/>
      <c r="I52" s="38"/>
    </row>
    <row r="53" spans="1:13" s="24" customFormat="1" ht="126">
      <c r="A53" s="20" t="s">
        <v>221</v>
      </c>
      <c r="B53" s="20" t="s">
        <v>223</v>
      </c>
      <c r="C53" s="33" t="s">
        <v>144</v>
      </c>
      <c r="D53" s="54" t="s">
        <v>225</v>
      </c>
      <c r="E53" s="47" t="s">
        <v>90</v>
      </c>
      <c r="F53" s="58">
        <v>2361528</v>
      </c>
      <c r="G53" s="78">
        <v>2361528</v>
      </c>
      <c r="H53" s="38"/>
      <c r="I53" s="38"/>
    </row>
    <row r="54" spans="1:13" s="24" customFormat="1" ht="180">
      <c r="A54" s="20" t="s">
        <v>142</v>
      </c>
      <c r="B54" s="20" t="s">
        <v>143</v>
      </c>
      <c r="C54" s="20" t="s">
        <v>144</v>
      </c>
      <c r="D54" s="27" t="s">
        <v>145</v>
      </c>
      <c r="E54" s="47" t="s">
        <v>90</v>
      </c>
      <c r="F54" s="58">
        <f>656964+784845</f>
        <v>1441809</v>
      </c>
      <c r="G54" s="78">
        <f>656964+784845</f>
        <v>1441809</v>
      </c>
      <c r="H54" s="38"/>
      <c r="I54" s="38"/>
    </row>
    <row r="55" spans="1:13" s="24" customFormat="1" ht="36">
      <c r="A55" s="20" t="s">
        <v>226</v>
      </c>
      <c r="B55" s="20" t="s">
        <v>192</v>
      </c>
      <c r="C55" s="33" t="s">
        <v>194</v>
      </c>
      <c r="D55" s="27" t="s">
        <v>193</v>
      </c>
      <c r="E55" s="47" t="s">
        <v>90</v>
      </c>
      <c r="F55" s="58">
        <v>205000</v>
      </c>
      <c r="G55" s="78">
        <v>205000</v>
      </c>
      <c r="H55" s="38"/>
      <c r="I55" s="38"/>
    </row>
    <row r="56" spans="1:13" s="24" customFormat="1" ht="54">
      <c r="A56" s="20" t="s">
        <v>62</v>
      </c>
      <c r="B56" s="20" t="s">
        <v>63</v>
      </c>
      <c r="C56" s="33" t="s">
        <v>65</v>
      </c>
      <c r="D56" s="54" t="s">
        <v>64</v>
      </c>
      <c r="E56" s="17" t="s">
        <v>10</v>
      </c>
      <c r="F56" s="28">
        <f>SUM(F57:F61)</f>
        <v>11002925.359999999</v>
      </c>
      <c r="G56" s="38">
        <f>SUM(G57:G61)</f>
        <v>11002925.359999999</v>
      </c>
      <c r="H56" s="38"/>
      <c r="I56" s="38"/>
    </row>
    <row r="57" spans="1:13" s="24" customFormat="1" ht="120.75" customHeight="1">
      <c r="A57" s="20"/>
      <c r="B57" s="20"/>
      <c r="C57" s="33"/>
      <c r="D57" s="54"/>
      <c r="E57" s="47" t="s">
        <v>184</v>
      </c>
      <c r="F57" s="58">
        <f>1400000+383680+1822017-421900</f>
        <v>3183797</v>
      </c>
      <c r="G57" s="78">
        <f>1400000+383680+1822017-421900</f>
        <v>3183797</v>
      </c>
      <c r="H57" s="38"/>
      <c r="I57" s="38"/>
    </row>
    <row r="58" spans="1:13" s="24" customFormat="1" ht="90">
      <c r="A58" s="20"/>
      <c r="B58" s="20"/>
      <c r="C58" s="33"/>
      <c r="D58" s="54"/>
      <c r="E58" s="47" t="s">
        <v>183</v>
      </c>
      <c r="F58" s="58">
        <f>900000+306196+667364-373200</f>
        <v>1500360</v>
      </c>
      <c r="G58" s="78">
        <f>900000+306196+667364-373200</f>
        <v>1500360</v>
      </c>
      <c r="H58" s="38"/>
      <c r="I58" s="38"/>
    </row>
    <row r="59" spans="1:13" s="24" customFormat="1" ht="90">
      <c r="A59" s="20"/>
      <c r="B59" s="20"/>
      <c r="C59" s="33"/>
      <c r="D59" s="54"/>
      <c r="E59" s="47" t="s">
        <v>185</v>
      </c>
      <c r="F59" s="58">
        <f>168768.36+5000000-3500000-100000</f>
        <v>1568768.3600000003</v>
      </c>
      <c r="G59" s="78">
        <f>168768.36+5000000-3500000-100000</f>
        <v>1568768.3600000003</v>
      </c>
      <c r="H59" s="38"/>
      <c r="I59" s="38"/>
    </row>
    <row r="60" spans="1:13" s="24" customFormat="1" ht="108">
      <c r="A60" s="20"/>
      <c r="B60" s="20"/>
      <c r="C60" s="33"/>
      <c r="D60" s="27"/>
      <c r="E60" s="47" t="s">
        <v>204</v>
      </c>
      <c r="F60" s="58">
        <f>2000000-500000</f>
        <v>1500000</v>
      </c>
      <c r="G60" s="78">
        <f>2000000-500000</f>
        <v>1500000</v>
      </c>
      <c r="H60" s="38"/>
      <c r="I60" s="38"/>
      <c r="J60" s="1"/>
      <c r="K60" s="1"/>
      <c r="L60" s="5"/>
      <c r="M60" s="5"/>
    </row>
    <row r="61" spans="1:13" s="24" customFormat="1" ht="36">
      <c r="A61" s="20"/>
      <c r="B61" s="20"/>
      <c r="C61" s="33"/>
      <c r="D61" s="27"/>
      <c r="E61" s="47" t="s">
        <v>261</v>
      </c>
      <c r="F61" s="58">
        <v>3250000</v>
      </c>
      <c r="G61" s="78">
        <v>3250000</v>
      </c>
      <c r="H61" s="38"/>
      <c r="I61" s="38"/>
      <c r="J61" s="1"/>
      <c r="K61" s="1"/>
      <c r="L61" s="5"/>
      <c r="M61" s="5"/>
    </row>
    <row r="62" spans="1:13" ht="36.6" customHeight="1">
      <c r="A62" s="19" t="s">
        <v>170</v>
      </c>
      <c r="B62" s="19"/>
      <c r="C62" s="19"/>
      <c r="D62" s="92" t="s">
        <v>172</v>
      </c>
      <c r="E62" s="93"/>
      <c r="F62" s="22">
        <f t="shared" ref="F62:I62" si="3">F63</f>
        <v>8603847</v>
      </c>
      <c r="G62" s="37">
        <f>G63</f>
        <v>8603847</v>
      </c>
      <c r="H62" s="37">
        <f t="shared" si="3"/>
        <v>0</v>
      </c>
      <c r="I62" s="37">
        <f t="shared" si="3"/>
        <v>0</v>
      </c>
      <c r="J62" s="1"/>
    </row>
    <row r="63" spans="1:13" ht="36.6" customHeight="1">
      <c r="A63" s="19" t="s">
        <v>171</v>
      </c>
      <c r="B63" s="18"/>
      <c r="C63" s="18"/>
      <c r="D63" s="92" t="s">
        <v>172</v>
      </c>
      <c r="E63" s="93"/>
      <c r="F63" s="22">
        <f>F64+F65+F66</f>
        <v>8603847</v>
      </c>
      <c r="G63" s="37">
        <f>G64+G65+G66</f>
        <v>8603847</v>
      </c>
      <c r="H63" s="37">
        <f t="shared" ref="H63:I63" si="4">H65+H66</f>
        <v>0</v>
      </c>
      <c r="I63" s="37">
        <f t="shared" si="4"/>
        <v>0</v>
      </c>
      <c r="J63" s="24"/>
      <c r="K63" s="24"/>
      <c r="L63" s="24"/>
      <c r="M63" s="24"/>
    </row>
    <row r="64" spans="1:13" ht="92.4" customHeight="1">
      <c r="A64" s="20" t="s">
        <v>277</v>
      </c>
      <c r="B64" s="20" t="s">
        <v>276</v>
      </c>
      <c r="C64" s="45" t="s">
        <v>278</v>
      </c>
      <c r="D64" s="27" t="s">
        <v>279</v>
      </c>
      <c r="E64" s="66" t="s">
        <v>303</v>
      </c>
      <c r="F64" s="28">
        <v>2000000</v>
      </c>
      <c r="G64" s="38">
        <v>2000000</v>
      </c>
      <c r="H64" s="37"/>
      <c r="I64" s="38"/>
      <c r="J64" s="51" t="s">
        <v>281</v>
      </c>
      <c r="K64" s="24"/>
      <c r="L64" s="24"/>
      <c r="M64" s="24"/>
    </row>
    <row r="65" spans="1:13" s="24" customFormat="1" ht="159" customHeight="1">
      <c r="A65" s="20" t="s">
        <v>173</v>
      </c>
      <c r="B65" s="20" t="s">
        <v>177</v>
      </c>
      <c r="C65" s="45">
        <v>1060</v>
      </c>
      <c r="D65" s="94" t="s">
        <v>175</v>
      </c>
      <c r="E65" s="95"/>
      <c r="F65" s="58">
        <v>1859158</v>
      </c>
      <c r="G65" s="78">
        <v>1859158</v>
      </c>
      <c r="H65" s="38"/>
      <c r="I65" s="38"/>
    </row>
    <row r="66" spans="1:13" s="24" customFormat="1" ht="107.4" customHeight="1">
      <c r="A66" s="20" t="s">
        <v>174</v>
      </c>
      <c r="B66" s="20" t="s">
        <v>178</v>
      </c>
      <c r="C66" s="45">
        <v>1060</v>
      </c>
      <c r="D66" s="94" t="s">
        <v>176</v>
      </c>
      <c r="E66" s="95"/>
      <c r="F66" s="58">
        <v>4744689</v>
      </c>
      <c r="G66" s="78">
        <v>4744689</v>
      </c>
      <c r="H66" s="38"/>
      <c r="I66" s="38"/>
      <c r="J66" s="1"/>
      <c r="K66" s="1"/>
      <c r="L66" s="5"/>
      <c r="M66" s="5"/>
    </row>
    <row r="67" spans="1:13" s="89" customFormat="1">
      <c r="A67" s="44" t="s">
        <v>301</v>
      </c>
      <c r="B67" s="44"/>
      <c r="C67" s="86"/>
      <c r="D67" s="96" t="s">
        <v>282</v>
      </c>
      <c r="E67" s="97"/>
      <c r="F67" s="32">
        <f>F68</f>
        <v>4231735</v>
      </c>
      <c r="G67" s="32">
        <f>G68</f>
        <v>4231735</v>
      </c>
      <c r="H67" s="37"/>
      <c r="I67" s="37"/>
      <c r="J67" s="87"/>
      <c r="K67" s="87"/>
      <c r="L67" s="88"/>
      <c r="M67" s="88"/>
    </row>
    <row r="68" spans="1:13" s="89" customFormat="1">
      <c r="A68" s="44" t="s">
        <v>302</v>
      </c>
      <c r="B68" s="44"/>
      <c r="C68" s="86"/>
      <c r="D68" s="96" t="s">
        <v>282</v>
      </c>
      <c r="E68" s="97"/>
      <c r="F68" s="32">
        <f>F69</f>
        <v>4231735</v>
      </c>
      <c r="G68" s="32">
        <f>G69</f>
        <v>4231735</v>
      </c>
      <c r="H68" s="37"/>
      <c r="I68" s="37"/>
      <c r="J68" s="87"/>
      <c r="K68" s="87"/>
      <c r="L68" s="88"/>
      <c r="M68" s="88"/>
    </row>
    <row r="69" spans="1:13" s="24" customFormat="1" ht="162">
      <c r="A69" s="20" t="s">
        <v>283</v>
      </c>
      <c r="B69" s="20" t="s">
        <v>284</v>
      </c>
      <c r="C69" s="33" t="s">
        <v>13</v>
      </c>
      <c r="D69" s="27" t="s">
        <v>285</v>
      </c>
      <c r="E69" s="83" t="s">
        <v>286</v>
      </c>
      <c r="F69" s="58">
        <v>4231735</v>
      </c>
      <c r="G69" s="78">
        <v>4231735</v>
      </c>
      <c r="H69" s="38"/>
      <c r="I69" s="38"/>
      <c r="J69" s="50" t="s">
        <v>287</v>
      </c>
      <c r="K69" s="1"/>
      <c r="L69" s="5"/>
      <c r="M69" s="5"/>
    </row>
    <row r="70" spans="1:13">
      <c r="A70" s="19" t="s">
        <v>299</v>
      </c>
      <c r="B70" s="19"/>
      <c r="C70" s="19"/>
      <c r="D70" s="92" t="s">
        <v>227</v>
      </c>
      <c r="E70" s="93"/>
      <c r="F70" s="22">
        <f>F71</f>
        <v>190000</v>
      </c>
      <c r="G70" s="37">
        <f>G71</f>
        <v>190000</v>
      </c>
      <c r="H70" s="37"/>
      <c r="I70" s="37"/>
      <c r="J70" s="1"/>
    </row>
    <row r="71" spans="1:13">
      <c r="A71" s="19" t="s">
        <v>300</v>
      </c>
      <c r="B71" s="18"/>
      <c r="C71" s="18"/>
      <c r="D71" s="92" t="s">
        <v>227</v>
      </c>
      <c r="E71" s="93"/>
      <c r="F71" s="22">
        <f>F72</f>
        <v>190000</v>
      </c>
      <c r="G71" s="37">
        <f>G72</f>
        <v>190000</v>
      </c>
      <c r="H71" s="37"/>
      <c r="I71" s="37"/>
      <c r="J71" s="24"/>
      <c r="K71" s="24"/>
      <c r="L71" s="24"/>
      <c r="M71" s="24"/>
    </row>
    <row r="72" spans="1:13" s="24" customFormat="1" ht="36">
      <c r="A72" s="20" t="s">
        <v>228</v>
      </c>
      <c r="B72" s="20" t="s">
        <v>229</v>
      </c>
      <c r="C72" s="33" t="s">
        <v>231</v>
      </c>
      <c r="D72" s="81" t="s">
        <v>230</v>
      </c>
      <c r="E72" s="81" t="s">
        <v>90</v>
      </c>
      <c r="F72" s="58">
        <v>190000</v>
      </c>
      <c r="G72" s="78">
        <v>190000</v>
      </c>
      <c r="H72" s="38"/>
      <c r="I72" s="38"/>
      <c r="J72" s="1"/>
      <c r="K72" s="1"/>
      <c r="L72" s="5"/>
      <c r="M72" s="5"/>
    </row>
    <row r="73" spans="1:13" ht="36.6" customHeight="1">
      <c r="A73" s="19" t="s">
        <v>66</v>
      </c>
      <c r="B73" s="19"/>
      <c r="C73" s="19"/>
      <c r="D73" s="92" t="s">
        <v>68</v>
      </c>
      <c r="E73" s="93"/>
      <c r="F73" s="22">
        <f t="shared" ref="F73:I73" si="5">F74</f>
        <v>22685986.759999998</v>
      </c>
      <c r="G73" s="37" t="e">
        <f>G74</f>
        <v>#REF!</v>
      </c>
      <c r="H73" s="37" t="e">
        <f t="shared" si="5"/>
        <v>#REF!</v>
      </c>
      <c r="I73" s="37" t="e">
        <f t="shared" si="5"/>
        <v>#REF!</v>
      </c>
      <c r="J73" s="1"/>
    </row>
    <row r="74" spans="1:13" ht="36.6" customHeight="1">
      <c r="A74" s="19" t="s">
        <v>67</v>
      </c>
      <c r="B74" s="18"/>
      <c r="C74" s="18"/>
      <c r="D74" s="92" t="s">
        <v>68</v>
      </c>
      <c r="E74" s="93"/>
      <c r="F74" s="22">
        <f>F75+F93+F97+F100+F101+F104+F106+F107+F115+F121+F122</f>
        <v>22685986.759999998</v>
      </c>
      <c r="G74" s="22" t="e">
        <f>G75+G93+G97+G100+G101+G104+G106+G107+#REF!+G115+G121+G122</f>
        <v>#REF!</v>
      </c>
      <c r="H74" s="22" t="e">
        <f>H75+H93+H97+H100+H101+H104+H106+H107+#REF!+H115+H121+H122</f>
        <v>#REF!</v>
      </c>
      <c r="I74" s="22" t="e">
        <f>I75+I93+I97+I100+I101+I104+I106+I107+#REF!+I115+I121+I122</f>
        <v>#REF!</v>
      </c>
      <c r="J74" s="24"/>
      <c r="K74" s="24"/>
      <c r="L74" s="24"/>
      <c r="M74" s="24"/>
    </row>
    <row r="75" spans="1:13" s="24" customFormat="1" ht="54">
      <c r="A75" s="20" t="s">
        <v>69</v>
      </c>
      <c r="B75" s="20" t="s">
        <v>15</v>
      </c>
      <c r="C75" s="33" t="s">
        <v>13</v>
      </c>
      <c r="D75" s="54" t="s">
        <v>14</v>
      </c>
      <c r="E75" s="17" t="s">
        <v>10</v>
      </c>
      <c r="F75" s="58">
        <f>F76+F83+F84+F85+F86+F87+F88+F89+F90+F91+F92</f>
        <v>5393826</v>
      </c>
      <c r="G75" s="78">
        <f>G76+G83+G84+G85+G86+G87+G88+G89+G90+G91+G92</f>
        <v>5145526</v>
      </c>
      <c r="H75" s="78">
        <f t="shared" ref="H75:I75" si="6">H76+H83+H84+H85+H86+H87+H88+H89+H90+H91+H92</f>
        <v>0</v>
      </c>
      <c r="I75" s="78">
        <f t="shared" si="6"/>
        <v>248300</v>
      </c>
    </row>
    <row r="76" spans="1:13" s="24" customFormat="1" ht="90">
      <c r="A76" s="20"/>
      <c r="B76" s="20"/>
      <c r="C76" s="33"/>
      <c r="D76" s="54"/>
      <c r="E76" s="27" t="s">
        <v>70</v>
      </c>
      <c r="F76" s="28">
        <f>F77+F78+F79+F80+F81+F82</f>
        <v>3741524</v>
      </c>
      <c r="G76" s="38">
        <f>G77+G78+G79+G80+G81+G82</f>
        <v>3493224</v>
      </c>
      <c r="H76" s="38">
        <f t="shared" ref="H76:I76" si="7">H77+H78+H79+H80+H81+H82</f>
        <v>0</v>
      </c>
      <c r="I76" s="38">
        <f t="shared" si="7"/>
        <v>248300</v>
      </c>
    </row>
    <row r="77" spans="1:13" s="24" customFormat="1" ht="54">
      <c r="A77" s="20"/>
      <c r="B77" s="20"/>
      <c r="C77" s="33"/>
      <c r="D77" s="54"/>
      <c r="E77" s="30" t="s">
        <v>234</v>
      </c>
      <c r="F77" s="29">
        <v>45000</v>
      </c>
      <c r="G77" s="39">
        <v>45000</v>
      </c>
      <c r="H77" s="38"/>
      <c r="I77" s="38"/>
    </row>
    <row r="78" spans="1:13" s="24" customFormat="1" ht="72">
      <c r="A78" s="20"/>
      <c r="B78" s="20"/>
      <c r="C78" s="33"/>
      <c r="D78" s="54"/>
      <c r="E78" s="30" t="s">
        <v>235</v>
      </c>
      <c r="F78" s="29">
        <v>360000</v>
      </c>
      <c r="G78" s="39">
        <f>61700+50000</f>
        <v>111700</v>
      </c>
      <c r="H78" s="38"/>
      <c r="I78" s="38">
        <f>298300-50000</f>
        <v>248300</v>
      </c>
    </row>
    <row r="79" spans="1:13" s="24" customFormat="1" ht="54">
      <c r="A79" s="20"/>
      <c r="B79" s="20"/>
      <c r="C79" s="33"/>
      <c r="D79" s="54"/>
      <c r="E79" s="76" t="s">
        <v>236</v>
      </c>
      <c r="F79" s="29">
        <v>90000</v>
      </c>
      <c r="G79" s="39">
        <v>90000</v>
      </c>
      <c r="H79" s="38"/>
      <c r="I79" s="38"/>
    </row>
    <row r="80" spans="1:13" s="24" customFormat="1" ht="72">
      <c r="A80" s="20"/>
      <c r="B80" s="20"/>
      <c r="C80" s="33"/>
      <c r="D80" s="54"/>
      <c r="E80" s="30" t="s">
        <v>186</v>
      </c>
      <c r="F80" s="60">
        <f>973214-32514.68</f>
        <v>940699.32</v>
      </c>
      <c r="G80" s="39">
        <f>973214-32514.68</f>
        <v>940699.32</v>
      </c>
      <c r="H80" s="38"/>
      <c r="I80" s="38"/>
    </row>
    <row r="81" spans="1:9" s="24" customFormat="1" ht="72">
      <c r="A81" s="20"/>
      <c r="B81" s="20"/>
      <c r="C81" s="33"/>
      <c r="D81" s="54"/>
      <c r="E81" s="30" t="s">
        <v>71</v>
      </c>
      <c r="F81" s="60">
        <f>1878462+277921.81</f>
        <v>2156383.81</v>
      </c>
      <c r="G81" s="39">
        <f>1878462+277921.81</f>
        <v>2156383.81</v>
      </c>
      <c r="H81" s="38"/>
      <c r="I81" s="38"/>
    </row>
    <row r="82" spans="1:9" s="24" customFormat="1" ht="72">
      <c r="A82" s="20"/>
      <c r="B82" s="20"/>
      <c r="C82" s="33"/>
      <c r="D82" s="54"/>
      <c r="E82" s="30" t="s">
        <v>72</v>
      </c>
      <c r="F82" s="60">
        <f>192509-43068.13</f>
        <v>149440.87</v>
      </c>
      <c r="G82" s="39">
        <f>192509-43068.13</f>
        <v>149440.87</v>
      </c>
      <c r="H82" s="38"/>
      <c r="I82" s="38"/>
    </row>
    <row r="83" spans="1:9" s="24" customFormat="1" ht="180">
      <c r="A83" s="20"/>
      <c r="B83" s="20"/>
      <c r="C83" s="33"/>
      <c r="D83" s="54"/>
      <c r="E83" s="27" t="s">
        <v>73</v>
      </c>
      <c r="F83" s="61">
        <f>158368.14+0.86</f>
        <v>158369</v>
      </c>
      <c r="G83" s="38">
        <f>158368.14+0.86</f>
        <v>158369</v>
      </c>
      <c r="H83" s="38"/>
      <c r="I83" s="38"/>
    </row>
    <row r="84" spans="1:9" s="24" customFormat="1" ht="180">
      <c r="A84" s="20"/>
      <c r="B84" s="20"/>
      <c r="C84" s="33"/>
      <c r="D84" s="54"/>
      <c r="E84" s="27" t="s">
        <v>74</v>
      </c>
      <c r="F84" s="61">
        <f>166805.43+0.57</f>
        <v>166806</v>
      </c>
      <c r="G84" s="38">
        <f>166805.43+0.57</f>
        <v>166806</v>
      </c>
      <c r="H84" s="38"/>
      <c r="I84" s="38"/>
    </row>
    <row r="85" spans="1:9" s="24" customFormat="1" ht="72">
      <c r="A85" s="20"/>
      <c r="B85" s="20"/>
      <c r="C85" s="33"/>
      <c r="D85" s="54"/>
      <c r="E85" s="59" t="s">
        <v>75</v>
      </c>
      <c r="F85" s="61">
        <v>182708</v>
      </c>
      <c r="G85" s="38">
        <v>182708</v>
      </c>
      <c r="H85" s="38"/>
      <c r="I85" s="38"/>
    </row>
    <row r="86" spans="1:9" s="24" customFormat="1" ht="72">
      <c r="A86" s="20"/>
      <c r="B86" s="20"/>
      <c r="C86" s="33"/>
      <c r="D86" s="54"/>
      <c r="E86" s="27" t="s">
        <v>76</v>
      </c>
      <c r="F86" s="61">
        <v>13964</v>
      </c>
      <c r="G86" s="38">
        <v>13964</v>
      </c>
      <c r="H86" s="38"/>
      <c r="I86" s="38"/>
    </row>
    <row r="87" spans="1:9" s="24" customFormat="1" ht="72">
      <c r="A87" s="20"/>
      <c r="B87" s="20"/>
      <c r="C87" s="33"/>
      <c r="D87" s="54"/>
      <c r="E87" s="59" t="s">
        <v>77</v>
      </c>
      <c r="F87" s="61">
        <v>151219</v>
      </c>
      <c r="G87" s="38">
        <v>151219</v>
      </c>
      <c r="H87" s="38"/>
      <c r="I87" s="38"/>
    </row>
    <row r="88" spans="1:9" s="24" customFormat="1" ht="72">
      <c r="A88" s="20"/>
      <c r="B88" s="20"/>
      <c r="C88" s="33"/>
      <c r="D88" s="54"/>
      <c r="E88" s="59" t="s">
        <v>78</v>
      </c>
      <c r="F88" s="61">
        <v>151219</v>
      </c>
      <c r="G88" s="38">
        <v>151219</v>
      </c>
      <c r="H88" s="38"/>
      <c r="I88" s="38"/>
    </row>
    <row r="89" spans="1:9" s="24" customFormat="1" ht="72">
      <c r="A89" s="20"/>
      <c r="B89" s="20"/>
      <c r="C89" s="33"/>
      <c r="D89" s="54"/>
      <c r="E89" s="27" t="s">
        <v>79</v>
      </c>
      <c r="F89" s="61">
        <v>13964</v>
      </c>
      <c r="G89" s="38">
        <v>13964</v>
      </c>
      <c r="H89" s="38"/>
      <c r="I89" s="38"/>
    </row>
    <row r="90" spans="1:9" s="24" customFormat="1" ht="72">
      <c r="A90" s="20"/>
      <c r="B90" s="20"/>
      <c r="C90" s="33"/>
      <c r="D90" s="54"/>
      <c r="E90" s="59" t="s">
        <v>80</v>
      </c>
      <c r="F90" s="61">
        <v>147053</v>
      </c>
      <c r="G90" s="38">
        <v>147053</v>
      </c>
      <c r="H90" s="38"/>
      <c r="I90" s="38"/>
    </row>
    <row r="91" spans="1:9" s="24" customFormat="1" ht="54">
      <c r="A91" s="20"/>
      <c r="B91" s="20"/>
      <c r="C91" s="33"/>
      <c r="D91" s="54"/>
      <c r="E91" s="27" t="s">
        <v>232</v>
      </c>
      <c r="F91" s="61">
        <v>300000</v>
      </c>
      <c r="G91" s="38">
        <v>300000</v>
      </c>
      <c r="H91" s="38"/>
      <c r="I91" s="38"/>
    </row>
    <row r="92" spans="1:9" s="24" customFormat="1" ht="54">
      <c r="A92" s="20"/>
      <c r="B92" s="20"/>
      <c r="C92" s="33"/>
      <c r="D92" s="54"/>
      <c r="E92" s="27" t="s">
        <v>233</v>
      </c>
      <c r="F92" s="61">
        <v>367000</v>
      </c>
      <c r="G92" s="38">
        <v>367000</v>
      </c>
      <c r="H92" s="38"/>
      <c r="I92" s="38"/>
    </row>
    <row r="93" spans="1:9" s="24" customFormat="1" ht="54">
      <c r="A93" s="20" t="s">
        <v>160</v>
      </c>
      <c r="B93" s="20" t="s">
        <v>97</v>
      </c>
      <c r="C93" s="33" t="s">
        <v>84</v>
      </c>
      <c r="D93" s="54" t="s">
        <v>98</v>
      </c>
      <c r="E93" s="59" t="s">
        <v>10</v>
      </c>
      <c r="F93" s="61">
        <f>F94+F95+F96</f>
        <v>2247563</v>
      </c>
      <c r="G93" s="61" t="e">
        <f>G94+G95+G96+#REF!</f>
        <v>#REF!</v>
      </c>
      <c r="H93" s="38"/>
      <c r="I93" s="38"/>
    </row>
    <row r="94" spans="1:9" s="24" customFormat="1">
      <c r="A94" s="20"/>
      <c r="B94" s="20"/>
      <c r="C94" s="33"/>
      <c r="D94" s="54"/>
      <c r="E94" s="59" t="s">
        <v>161</v>
      </c>
      <c r="F94" s="61">
        <v>1244281</v>
      </c>
      <c r="G94" s="38">
        <v>1244281</v>
      </c>
      <c r="H94" s="38"/>
      <c r="I94" s="38"/>
    </row>
    <row r="95" spans="1:9" s="24" customFormat="1" ht="54">
      <c r="A95" s="20"/>
      <c r="B95" s="20"/>
      <c r="C95" s="33"/>
      <c r="D95" s="54"/>
      <c r="E95" s="80" t="s">
        <v>305</v>
      </c>
      <c r="F95" s="61">
        <v>173000</v>
      </c>
      <c r="G95" s="38">
        <v>173000</v>
      </c>
      <c r="H95" s="38"/>
      <c r="I95" s="38"/>
    </row>
    <row r="96" spans="1:9" s="24" customFormat="1" ht="36">
      <c r="A96" s="20"/>
      <c r="B96" s="20"/>
      <c r="C96" s="33"/>
      <c r="D96" s="54"/>
      <c r="E96" s="80" t="s">
        <v>288</v>
      </c>
      <c r="F96" s="61">
        <v>830282</v>
      </c>
      <c r="G96" s="38">
        <v>830282</v>
      </c>
      <c r="H96" s="38"/>
      <c r="I96" s="38"/>
    </row>
    <row r="97" spans="1:9" s="24" customFormat="1" ht="36">
      <c r="A97" s="20" t="s">
        <v>81</v>
      </c>
      <c r="B97" s="20" t="s">
        <v>82</v>
      </c>
      <c r="C97" s="33" t="s">
        <v>84</v>
      </c>
      <c r="D97" s="54" t="s">
        <v>83</v>
      </c>
      <c r="E97" s="17" t="s">
        <v>10</v>
      </c>
      <c r="F97" s="58">
        <f>F98</f>
        <v>1834392.76</v>
      </c>
      <c r="G97" s="78">
        <f>G98</f>
        <v>1834392.76</v>
      </c>
      <c r="H97" s="38"/>
      <c r="I97" s="38"/>
    </row>
    <row r="98" spans="1:9" s="24" customFormat="1" ht="90">
      <c r="A98" s="20"/>
      <c r="B98" s="20"/>
      <c r="C98" s="33"/>
      <c r="D98" s="54"/>
      <c r="E98" s="27" t="s">
        <v>211</v>
      </c>
      <c r="F98" s="58">
        <f>F99</f>
        <v>1834392.76</v>
      </c>
      <c r="G98" s="78">
        <f>G99</f>
        <v>1834392.76</v>
      </c>
      <c r="H98" s="38"/>
      <c r="I98" s="38"/>
    </row>
    <row r="99" spans="1:9" s="24" customFormat="1" ht="72">
      <c r="A99" s="26"/>
      <c r="B99" s="26"/>
      <c r="C99" s="62"/>
      <c r="D99" s="63"/>
      <c r="E99" s="30" t="s">
        <v>85</v>
      </c>
      <c r="F99" s="57">
        <f>495000+1485702-146309.24</f>
        <v>1834392.76</v>
      </c>
      <c r="G99" s="79">
        <f>495000+1485702-146309.24</f>
        <v>1834392.76</v>
      </c>
      <c r="H99" s="39"/>
      <c r="I99" s="39"/>
    </row>
    <row r="100" spans="1:9" s="24" customFormat="1" ht="144">
      <c r="A100" s="20" t="s">
        <v>208</v>
      </c>
      <c r="B100" s="20" t="s">
        <v>209</v>
      </c>
      <c r="C100" s="45" t="s">
        <v>84</v>
      </c>
      <c r="D100" s="27" t="s">
        <v>210</v>
      </c>
      <c r="E100" s="47" t="s">
        <v>212</v>
      </c>
      <c r="F100" s="58">
        <v>1200000</v>
      </c>
      <c r="G100" s="78">
        <v>1200000</v>
      </c>
      <c r="H100" s="39"/>
      <c r="I100" s="39"/>
    </row>
    <row r="101" spans="1:9" s="24" customFormat="1" ht="90">
      <c r="A101" s="20" t="s">
        <v>237</v>
      </c>
      <c r="B101" s="20" t="s">
        <v>238</v>
      </c>
      <c r="C101" s="33" t="s">
        <v>84</v>
      </c>
      <c r="D101" s="54" t="s">
        <v>239</v>
      </c>
      <c r="E101" s="47" t="s">
        <v>10</v>
      </c>
      <c r="F101" s="58">
        <f>F102+F103</f>
        <v>993080</v>
      </c>
      <c r="G101" s="58">
        <f>G102+G103</f>
        <v>993080</v>
      </c>
      <c r="H101" s="39"/>
      <c r="I101" s="39"/>
    </row>
    <row r="102" spans="1:9" s="24" customFormat="1" ht="90">
      <c r="A102" s="20"/>
      <c r="B102" s="20"/>
      <c r="C102" s="33"/>
      <c r="D102" s="54"/>
      <c r="E102" s="47" t="s">
        <v>240</v>
      </c>
      <c r="F102" s="58">
        <v>126980</v>
      </c>
      <c r="G102" s="78">
        <v>126980</v>
      </c>
      <c r="H102" s="39"/>
      <c r="I102" s="39"/>
    </row>
    <row r="103" spans="1:9" s="24" customFormat="1" ht="72">
      <c r="A103" s="20"/>
      <c r="B103" s="20"/>
      <c r="C103" s="33"/>
      <c r="D103" s="54"/>
      <c r="E103" s="47" t="s">
        <v>289</v>
      </c>
      <c r="F103" s="58">
        <v>866100</v>
      </c>
      <c r="G103" s="78">
        <v>866100</v>
      </c>
      <c r="H103" s="39"/>
      <c r="I103" s="39"/>
    </row>
    <row r="104" spans="1:9" s="24" customFormat="1" ht="36">
      <c r="A104" s="20" t="s">
        <v>86</v>
      </c>
      <c r="B104" s="20" t="s">
        <v>87</v>
      </c>
      <c r="C104" s="33" t="s">
        <v>84</v>
      </c>
      <c r="D104" s="54" t="s">
        <v>89</v>
      </c>
      <c r="E104" s="17" t="s">
        <v>10</v>
      </c>
      <c r="F104" s="58">
        <f>F105</f>
        <v>839500</v>
      </c>
      <c r="G104" s="78">
        <f>G105</f>
        <v>839500</v>
      </c>
      <c r="H104" s="38"/>
      <c r="I104" s="38"/>
    </row>
    <row r="105" spans="1:9" s="24" customFormat="1" ht="36">
      <c r="A105" s="20"/>
      <c r="B105" s="20"/>
      <c r="C105" s="33"/>
      <c r="D105" s="27"/>
      <c r="E105" s="47" t="s">
        <v>88</v>
      </c>
      <c r="F105" s="58">
        <v>839500</v>
      </c>
      <c r="G105" s="78">
        <v>839500</v>
      </c>
      <c r="H105" s="38"/>
      <c r="I105" s="38"/>
    </row>
    <row r="106" spans="1:9" s="24" customFormat="1" ht="36">
      <c r="A106" s="20" t="s">
        <v>241</v>
      </c>
      <c r="B106" s="20" t="s">
        <v>192</v>
      </c>
      <c r="C106" s="33" t="s">
        <v>194</v>
      </c>
      <c r="D106" s="27" t="s">
        <v>193</v>
      </c>
      <c r="E106" s="47" t="s">
        <v>90</v>
      </c>
      <c r="F106" s="58">
        <v>36000</v>
      </c>
      <c r="G106" s="78">
        <v>36000</v>
      </c>
      <c r="H106" s="38"/>
      <c r="I106" s="38"/>
    </row>
    <row r="107" spans="1:9" s="24" customFormat="1" ht="36">
      <c r="A107" s="20" t="s">
        <v>242</v>
      </c>
      <c r="B107" s="20" t="s">
        <v>243</v>
      </c>
      <c r="C107" s="33" t="s">
        <v>116</v>
      </c>
      <c r="D107" s="27" t="s">
        <v>244</v>
      </c>
      <c r="E107" s="17" t="s">
        <v>10</v>
      </c>
      <c r="F107" s="58">
        <f>F108+F109+F110+F111+F112+F113+F114</f>
        <v>7113997</v>
      </c>
      <c r="G107" s="78">
        <f>G108+G109+G110+G111+G112+G113</f>
        <v>4755297</v>
      </c>
      <c r="H107" s="78">
        <f t="shared" ref="H107:I107" si="8">H108+H109+H110+H111+H112+H113</f>
        <v>0</v>
      </c>
      <c r="I107" s="78">
        <f t="shared" si="8"/>
        <v>2170700</v>
      </c>
    </row>
    <row r="108" spans="1:9" ht="36">
      <c r="A108" s="20"/>
      <c r="B108" s="20"/>
      <c r="C108" s="33"/>
      <c r="D108" s="27"/>
      <c r="E108" s="59" t="s">
        <v>263</v>
      </c>
      <c r="F108" s="58">
        <v>1950000</v>
      </c>
      <c r="G108" s="78"/>
      <c r="H108" s="38"/>
      <c r="I108" s="38">
        <v>1950000</v>
      </c>
    </row>
    <row r="109" spans="1:9">
      <c r="A109" s="20"/>
      <c r="B109" s="20"/>
      <c r="C109" s="33"/>
      <c r="D109" s="27"/>
      <c r="E109" s="59" t="s">
        <v>262</v>
      </c>
      <c r="F109" s="58">
        <v>220700</v>
      </c>
      <c r="G109" s="78"/>
      <c r="H109" s="38"/>
      <c r="I109" s="38">
        <v>220700</v>
      </c>
    </row>
    <row r="110" spans="1:9" ht="54">
      <c r="A110" s="20"/>
      <c r="B110" s="20"/>
      <c r="C110" s="33"/>
      <c r="D110" s="27"/>
      <c r="E110" s="80" t="s">
        <v>306</v>
      </c>
      <c r="F110" s="58">
        <v>35997</v>
      </c>
      <c r="G110" s="78">
        <v>35997</v>
      </c>
      <c r="H110" s="38"/>
      <c r="I110" s="38"/>
    </row>
    <row r="111" spans="1:9" ht="54">
      <c r="A111" s="20"/>
      <c r="B111" s="20"/>
      <c r="C111" s="33"/>
      <c r="D111" s="27"/>
      <c r="E111" s="80" t="s">
        <v>307</v>
      </c>
      <c r="F111" s="58">
        <v>99000</v>
      </c>
      <c r="G111" s="78">
        <v>99000</v>
      </c>
      <c r="H111" s="38"/>
      <c r="I111" s="38"/>
    </row>
    <row r="112" spans="1:9" ht="36">
      <c r="A112" s="20"/>
      <c r="B112" s="20"/>
      <c r="C112" s="33"/>
      <c r="D112" s="27"/>
      <c r="E112" s="90" t="s">
        <v>290</v>
      </c>
      <c r="F112" s="58">
        <v>428800</v>
      </c>
      <c r="G112" s="78">
        <v>428800</v>
      </c>
      <c r="H112" s="38"/>
      <c r="I112" s="38"/>
    </row>
    <row r="113" spans="1:13" s="24" customFormat="1">
      <c r="A113" s="20"/>
      <c r="B113" s="20"/>
      <c r="C113" s="33"/>
      <c r="D113" s="27"/>
      <c r="E113" s="90" t="s">
        <v>308</v>
      </c>
      <c r="F113" s="58">
        <v>4191500</v>
      </c>
      <c r="G113" s="78">
        <v>4191500</v>
      </c>
      <c r="H113" s="38"/>
      <c r="I113" s="38"/>
    </row>
    <row r="114" spans="1:13" s="24" customFormat="1" ht="36">
      <c r="A114" s="20"/>
      <c r="B114" s="20"/>
      <c r="C114" s="33"/>
      <c r="D114" s="27"/>
      <c r="E114" s="90" t="s">
        <v>309</v>
      </c>
      <c r="F114" s="58">
        <v>188000</v>
      </c>
      <c r="G114" s="78"/>
      <c r="H114" s="38"/>
      <c r="I114" s="38"/>
    </row>
    <row r="115" spans="1:13" s="24" customFormat="1" ht="54">
      <c r="A115" s="20" t="s">
        <v>162</v>
      </c>
      <c r="B115" s="20" t="s">
        <v>63</v>
      </c>
      <c r="C115" s="33" t="s">
        <v>65</v>
      </c>
      <c r="D115" s="27" t="s">
        <v>64</v>
      </c>
      <c r="E115" s="17" t="s">
        <v>10</v>
      </c>
      <c r="F115" s="58">
        <f>SUM(F116:F120)</f>
        <v>1853000</v>
      </c>
      <c r="G115" s="78">
        <f>SUM(G116:G120)</f>
        <v>1853000</v>
      </c>
      <c r="H115" s="38"/>
      <c r="I115" s="38"/>
    </row>
    <row r="116" spans="1:13" s="24" customFormat="1" ht="54">
      <c r="A116" s="20"/>
      <c r="B116" s="20"/>
      <c r="C116" s="33"/>
      <c r="D116" s="27"/>
      <c r="E116" s="47" t="s">
        <v>163</v>
      </c>
      <c r="F116" s="58">
        <v>150000</v>
      </c>
      <c r="G116" s="78">
        <v>150000</v>
      </c>
      <c r="H116" s="38"/>
      <c r="I116" s="38"/>
    </row>
    <row r="117" spans="1:13" s="24" customFormat="1" ht="90">
      <c r="A117" s="20"/>
      <c r="B117" s="20"/>
      <c r="C117" s="33"/>
      <c r="D117" s="27"/>
      <c r="E117" s="47" t="s">
        <v>199</v>
      </c>
      <c r="F117" s="58">
        <v>419000</v>
      </c>
      <c r="G117" s="78">
        <v>419000</v>
      </c>
      <c r="H117" s="38"/>
      <c r="I117" s="38"/>
    </row>
    <row r="118" spans="1:13" s="24" customFormat="1" ht="36">
      <c r="A118" s="20"/>
      <c r="B118" s="20"/>
      <c r="C118" s="33"/>
      <c r="D118" s="27"/>
      <c r="E118" s="47" t="s">
        <v>205</v>
      </c>
      <c r="F118" s="58">
        <v>594000</v>
      </c>
      <c r="G118" s="78">
        <v>594000</v>
      </c>
      <c r="H118" s="38"/>
      <c r="I118" s="38"/>
    </row>
    <row r="119" spans="1:13" s="24" customFormat="1" ht="72">
      <c r="A119" s="20"/>
      <c r="B119" s="20"/>
      <c r="C119" s="33"/>
      <c r="D119" s="27"/>
      <c r="E119" s="47" t="s">
        <v>255</v>
      </c>
      <c r="F119" s="58">
        <v>270000</v>
      </c>
      <c r="G119" s="78">
        <v>270000</v>
      </c>
      <c r="H119" s="38"/>
      <c r="I119" s="38"/>
    </row>
    <row r="120" spans="1:13" s="24" customFormat="1" ht="36">
      <c r="A120" s="20"/>
      <c r="B120" s="20"/>
      <c r="C120" s="33"/>
      <c r="D120" s="27"/>
      <c r="E120" s="47" t="s">
        <v>245</v>
      </c>
      <c r="F120" s="58">
        <v>420000</v>
      </c>
      <c r="G120" s="78">
        <v>420000</v>
      </c>
      <c r="H120" s="38"/>
      <c r="I120" s="38"/>
    </row>
    <row r="121" spans="1:13" s="24" customFormat="1" ht="108">
      <c r="A121" s="20" t="s">
        <v>179</v>
      </c>
      <c r="B121" s="20" t="s">
        <v>180</v>
      </c>
      <c r="C121" s="33" t="s">
        <v>181</v>
      </c>
      <c r="D121" s="27" t="s">
        <v>182</v>
      </c>
      <c r="E121" s="27" t="s">
        <v>190</v>
      </c>
      <c r="F121" s="58">
        <v>674628</v>
      </c>
      <c r="G121" s="78">
        <v>674628</v>
      </c>
      <c r="H121" s="38"/>
      <c r="I121" s="38"/>
    </row>
    <row r="122" spans="1:13" s="24" customFormat="1" ht="108">
      <c r="A122" s="20" t="s">
        <v>265</v>
      </c>
      <c r="B122" s="20" t="s">
        <v>266</v>
      </c>
      <c r="C122" s="33" t="s">
        <v>148</v>
      </c>
      <c r="D122" s="27" t="s">
        <v>264</v>
      </c>
      <c r="E122" s="27" t="s">
        <v>268</v>
      </c>
      <c r="F122" s="58">
        <v>500000</v>
      </c>
      <c r="G122" s="78">
        <v>500000</v>
      </c>
      <c r="H122" s="38"/>
      <c r="I122" s="38"/>
      <c r="J122" s="1"/>
      <c r="K122" s="1"/>
      <c r="L122" s="5"/>
      <c r="M122" s="5"/>
    </row>
    <row r="123" spans="1:13" ht="36" customHeight="1">
      <c r="A123" s="19" t="s">
        <v>91</v>
      </c>
      <c r="B123" s="19"/>
      <c r="C123" s="19"/>
      <c r="D123" s="92" t="s">
        <v>93</v>
      </c>
      <c r="E123" s="93"/>
      <c r="F123" s="22">
        <f t="shared" ref="F123:I123" si="9">F124</f>
        <v>83464184</v>
      </c>
      <c r="G123" s="37">
        <f>G124</f>
        <v>79821384</v>
      </c>
      <c r="H123" s="37">
        <f t="shared" si="9"/>
        <v>362900</v>
      </c>
      <c r="I123" s="37">
        <f t="shared" si="9"/>
        <v>2729900</v>
      </c>
      <c r="J123" s="1"/>
    </row>
    <row r="124" spans="1:13" ht="36.6" customHeight="1">
      <c r="A124" s="19" t="s">
        <v>92</v>
      </c>
      <c r="B124" s="18"/>
      <c r="C124" s="18"/>
      <c r="D124" s="92" t="s">
        <v>93</v>
      </c>
      <c r="E124" s="93"/>
      <c r="F124" s="22">
        <f>F125+F126+F127+F140+F143+F145+F153+F157+F159+F166</f>
        <v>83464184</v>
      </c>
      <c r="G124" s="37">
        <f>G125+G126+G127+G140+G143+G145+G153+G159+G166</f>
        <v>79821384</v>
      </c>
      <c r="H124" s="37">
        <f>H125+H126+H127+H140+H143+H145+H153+H159+H166</f>
        <v>362900</v>
      </c>
      <c r="I124" s="37">
        <f>I125+I126+I127+I140+I143+I145+I153+I159+I166</f>
        <v>2729900</v>
      </c>
      <c r="J124" s="24"/>
      <c r="K124" s="24"/>
      <c r="L124" s="24"/>
      <c r="M124" s="24"/>
    </row>
    <row r="125" spans="1:13" s="24" customFormat="1" ht="126">
      <c r="A125" s="20" t="s">
        <v>94</v>
      </c>
      <c r="B125" s="20" t="s">
        <v>39</v>
      </c>
      <c r="C125" s="33" t="s">
        <v>41</v>
      </c>
      <c r="D125" s="27" t="s">
        <v>40</v>
      </c>
      <c r="E125" s="47" t="s">
        <v>95</v>
      </c>
      <c r="F125" s="28">
        <f>1205627-30000-25000</f>
        <v>1150627</v>
      </c>
      <c r="G125" s="38">
        <f>1205627-30000-25000</f>
        <v>1150627</v>
      </c>
      <c r="H125" s="38"/>
      <c r="I125" s="38"/>
    </row>
    <row r="126" spans="1:13" s="24" customFormat="1" ht="54">
      <c r="A126" s="20" t="s">
        <v>96</v>
      </c>
      <c r="B126" s="20" t="s">
        <v>97</v>
      </c>
      <c r="C126" s="33" t="s">
        <v>84</v>
      </c>
      <c r="D126" s="27" t="s">
        <v>98</v>
      </c>
      <c r="E126" s="43" t="s">
        <v>99</v>
      </c>
      <c r="F126" s="28">
        <v>382750</v>
      </c>
      <c r="G126" s="38">
        <v>382750</v>
      </c>
      <c r="H126" s="38"/>
      <c r="I126" s="38"/>
    </row>
    <row r="127" spans="1:13" s="24" customFormat="1" ht="36">
      <c r="A127" s="20" t="s">
        <v>100</v>
      </c>
      <c r="B127" s="20" t="s">
        <v>82</v>
      </c>
      <c r="C127" s="33" t="s">
        <v>84</v>
      </c>
      <c r="D127" s="27" t="s">
        <v>83</v>
      </c>
      <c r="E127" s="17" t="s">
        <v>10</v>
      </c>
      <c r="F127" s="28">
        <f>SUM(F128:F139)</f>
        <v>17718117</v>
      </c>
      <c r="G127" s="28">
        <f t="shared" ref="G127:I127" si="10">SUM(G128:G139)</f>
        <v>17318217</v>
      </c>
      <c r="H127" s="28">
        <f t="shared" si="10"/>
        <v>0</v>
      </c>
      <c r="I127" s="28">
        <f t="shared" si="10"/>
        <v>399900</v>
      </c>
    </row>
    <row r="128" spans="1:13" s="24" customFormat="1" ht="54">
      <c r="A128" s="20"/>
      <c r="B128" s="20"/>
      <c r="C128" s="33"/>
      <c r="D128" s="54"/>
      <c r="E128" s="64" t="s">
        <v>101</v>
      </c>
      <c r="F128" s="28">
        <f>2056596.21+7494.74+0.05</f>
        <v>2064091</v>
      </c>
      <c r="G128" s="38">
        <f>2056596.21+7494.74+0.05</f>
        <v>2064091</v>
      </c>
      <c r="H128" s="38"/>
      <c r="I128" s="38"/>
    </row>
    <row r="129" spans="1:10" s="24" customFormat="1" ht="54">
      <c r="A129" s="20"/>
      <c r="B129" s="20"/>
      <c r="C129" s="33"/>
      <c r="D129" s="54"/>
      <c r="E129" s="64" t="s">
        <v>102</v>
      </c>
      <c r="F129" s="28">
        <f>1499167.78+4111.79+0.43</f>
        <v>1503280</v>
      </c>
      <c r="G129" s="38">
        <f>1499167.78+4111.79+0.43</f>
        <v>1503280</v>
      </c>
      <c r="H129" s="38"/>
      <c r="I129" s="38"/>
    </row>
    <row r="130" spans="1:10" s="24" customFormat="1" ht="36">
      <c r="A130" s="20"/>
      <c r="B130" s="20"/>
      <c r="C130" s="33"/>
      <c r="D130" s="54"/>
      <c r="E130" s="64" t="s">
        <v>103</v>
      </c>
      <c r="F130" s="61">
        <v>1100020</v>
      </c>
      <c r="G130" s="38">
        <v>1100020</v>
      </c>
      <c r="H130" s="38"/>
      <c r="I130" s="38"/>
    </row>
    <row r="131" spans="1:10" s="24" customFormat="1" ht="54">
      <c r="A131" s="20"/>
      <c r="B131" s="20"/>
      <c r="C131" s="33"/>
      <c r="D131" s="54"/>
      <c r="E131" s="64" t="s">
        <v>104</v>
      </c>
      <c r="F131" s="61">
        <f>38956.27+2126763.13+0.6</f>
        <v>2165720</v>
      </c>
      <c r="G131" s="38">
        <f>38956.27+2126763.13+0.6</f>
        <v>2165720</v>
      </c>
      <c r="H131" s="38"/>
      <c r="I131" s="38"/>
    </row>
    <row r="132" spans="1:10" s="24" customFormat="1" ht="54">
      <c r="A132" s="20"/>
      <c r="B132" s="20"/>
      <c r="C132" s="33"/>
      <c r="D132" s="54"/>
      <c r="E132" s="64" t="s">
        <v>105</v>
      </c>
      <c r="F132" s="61">
        <f>1971768.08+7494.74+0.18</f>
        <v>1979263</v>
      </c>
      <c r="G132" s="38">
        <f>1971768.08+7494.74+0.18</f>
        <v>1979263</v>
      </c>
      <c r="H132" s="38"/>
      <c r="I132" s="38"/>
    </row>
    <row r="133" spans="1:10" s="24" customFormat="1" ht="54">
      <c r="A133" s="20"/>
      <c r="B133" s="20"/>
      <c r="C133" s="33"/>
      <c r="D133" s="54"/>
      <c r="E133" s="64" t="s">
        <v>106</v>
      </c>
      <c r="F133" s="61">
        <f>1496810.5+4111.98+0.52</f>
        <v>1500923</v>
      </c>
      <c r="G133" s="38">
        <f>1496810.5+4111.98+0.52</f>
        <v>1500923</v>
      </c>
      <c r="H133" s="38"/>
      <c r="I133" s="38"/>
    </row>
    <row r="134" spans="1:10" s="24" customFormat="1" ht="54">
      <c r="A134" s="20"/>
      <c r="B134" s="20"/>
      <c r="C134" s="33"/>
      <c r="D134" s="54"/>
      <c r="E134" s="64" t="s">
        <v>107</v>
      </c>
      <c r="F134" s="61">
        <f>1496069.17+4111.98+0.85</f>
        <v>1500182</v>
      </c>
      <c r="G134" s="38">
        <f>1496069.17+4111.98+0.85</f>
        <v>1500182</v>
      </c>
      <c r="H134" s="38"/>
      <c r="I134" s="38"/>
    </row>
    <row r="135" spans="1:10" s="24" customFormat="1" ht="54">
      <c r="A135" s="20"/>
      <c r="B135" s="20"/>
      <c r="C135" s="33"/>
      <c r="D135" s="54"/>
      <c r="E135" s="64" t="s">
        <v>108</v>
      </c>
      <c r="F135" s="61">
        <f>1499053.98+4111.79+0.23</f>
        <v>1503166</v>
      </c>
      <c r="G135" s="38">
        <f>1499053.98+4111.79+0.23</f>
        <v>1503166</v>
      </c>
      <c r="H135" s="38"/>
      <c r="I135" s="38"/>
    </row>
    <row r="136" spans="1:10" s="24" customFormat="1" ht="54">
      <c r="A136" s="20"/>
      <c r="B136" s="20"/>
      <c r="C136" s="33"/>
      <c r="D136" s="54"/>
      <c r="E136" s="64" t="s">
        <v>109</v>
      </c>
      <c r="F136" s="61">
        <f>1444898.12+3747.36+0.52</f>
        <v>1448646.0000000002</v>
      </c>
      <c r="G136" s="38">
        <f>1444898.12+3747.36+0.52</f>
        <v>1448646.0000000002</v>
      </c>
      <c r="H136" s="38"/>
      <c r="I136" s="38"/>
    </row>
    <row r="137" spans="1:10" s="24" customFormat="1" ht="36">
      <c r="A137" s="20"/>
      <c r="B137" s="20"/>
      <c r="C137" s="33"/>
      <c r="D137" s="54"/>
      <c r="E137" s="64" t="s">
        <v>110</v>
      </c>
      <c r="F137" s="61">
        <v>1100020</v>
      </c>
      <c r="G137" s="38">
        <v>1100020</v>
      </c>
      <c r="H137" s="38"/>
      <c r="I137" s="38"/>
    </row>
    <row r="138" spans="1:10" s="24" customFormat="1" ht="54">
      <c r="A138" s="20"/>
      <c r="B138" s="20"/>
      <c r="C138" s="33"/>
      <c r="D138" s="54"/>
      <c r="E138" s="64" t="s">
        <v>111</v>
      </c>
      <c r="F138" s="61">
        <f>1449158.58+3747.36+0.06</f>
        <v>1452906.0000000002</v>
      </c>
      <c r="G138" s="38">
        <f>1449158.58+3747.36+0.06</f>
        <v>1452906.0000000002</v>
      </c>
      <c r="H138" s="38"/>
      <c r="I138" s="38"/>
      <c r="J138" s="74"/>
    </row>
    <row r="139" spans="1:10" s="24" customFormat="1" ht="72">
      <c r="A139" s="20"/>
      <c r="B139" s="20"/>
      <c r="C139" s="33"/>
      <c r="D139" s="54"/>
      <c r="E139" s="64" t="s">
        <v>291</v>
      </c>
      <c r="F139" s="61">
        <v>399900</v>
      </c>
      <c r="G139" s="38"/>
      <c r="H139" s="38"/>
      <c r="I139" s="38">
        <v>399900</v>
      </c>
      <c r="J139" s="51" t="s">
        <v>292</v>
      </c>
    </row>
    <row r="140" spans="1:10" s="24" customFormat="1" ht="54">
      <c r="A140" s="20" t="s">
        <v>246</v>
      </c>
      <c r="B140" s="20" t="s">
        <v>209</v>
      </c>
      <c r="C140" s="33" t="s">
        <v>84</v>
      </c>
      <c r="D140" s="54" t="s">
        <v>247</v>
      </c>
      <c r="E140" s="17" t="s">
        <v>10</v>
      </c>
      <c r="F140" s="61">
        <f>SUM(F141:F142)</f>
        <v>330000</v>
      </c>
      <c r="G140" s="38">
        <f t="shared" ref="G140:I140" si="11">SUM(G141:G142)</f>
        <v>0</v>
      </c>
      <c r="H140" s="38">
        <f t="shared" si="11"/>
        <v>0</v>
      </c>
      <c r="I140" s="38">
        <f t="shared" si="11"/>
        <v>330000</v>
      </c>
      <c r="J140" s="74"/>
    </row>
    <row r="141" spans="1:10" s="24" customFormat="1" ht="54">
      <c r="A141" s="20"/>
      <c r="B141" s="20"/>
      <c r="C141" s="33"/>
      <c r="D141" s="54"/>
      <c r="E141" s="27" t="s">
        <v>252</v>
      </c>
      <c r="F141" s="61">
        <v>155000</v>
      </c>
      <c r="G141" s="38"/>
      <c r="H141" s="38"/>
      <c r="I141" s="38">
        <v>155000</v>
      </c>
      <c r="J141" s="74"/>
    </row>
    <row r="142" spans="1:10" s="24" customFormat="1" ht="72">
      <c r="A142" s="20"/>
      <c r="B142" s="20"/>
      <c r="C142" s="33"/>
      <c r="D142" s="54"/>
      <c r="E142" s="27" t="s">
        <v>253</v>
      </c>
      <c r="F142" s="61">
        <v>175000</v>
      </c>
      <c r="G142" s="38"/>
      <c r="H142" s="38"/>
      <c r="I142" s="38">
        <v>175000</v>
      </c>
      <c r="J142" s="74"/>
    </row>
    <row r="143" spans="1:10" s="24" customFormat="1" ht="108">
      <c r="A143" s="45">
        <v>1516050</v>
      </c>
      <c r="B143" s="33" t="s">
        <v>112</v>
      </c>
      <c r="C143" s="33" t="s">
        <v>84</v>
      </c>
      <c r="D143" s="27" t="s">
        <v>113</v>
      </c>
      <c r="E143" s="17" t="s">
        <v>10</v>
      </c>
      <c r="F143" s="61">
        <f>F144</f>
        <v>1194873</v>
      </c>
      <c r="G143" s="38">
        <f>G144</f>
        <v>1194873</v>
      </c>
      <c r="H143" s="38"/>
      <c r="I143" s="38"/>
    </row>
    <row r="144" spans="1:10" s="24" customFormat="1" ht="72">
      <c r="A144" s="20"/>
      <c r="B144" s="20"/>
      <c r="C144" s="33"/>
      <c r="D144" s="54"/>
      <c r="E144" s="59" t="s">
        <v>114</v>
      </c>
      <c r="F144" s="61">
        <v>1194873</v>
      </c>
      <c r="G144" s="38">
        <v>1194873</v>
      </c>
      <c r="H144" s="38"/>
      <c r="I144" s="38"/>
    </row>
    <row r="145" spans="1:10" s="24" customFormat="1" ht="36">
      <c r="A145" s="20" t="s">
        <v>200</v>
      </c>
      <c r="B145" s="20" t="s">
        <v>201</v>
      </c>
      <c r="C145" s="33" t="s">
        <v>139</v>
      </c>
      <c r="D145" s="47" t="s">
        <v>202</v>
      </c>
      <c r="E145" s="17" t="s">
        <v>10</v>
      </c>
      <c r="F145" s="61">
        <f>SUM(F146:F152)</f>
        <v>14432250</v>
      </c>
      <c r="G145" s="38">
        <f>SUM(G146:G152)</f>
        <v>14432250</v>
      </c>
      <c r="H145" s="38">
        <f>SUM(H146:H152)</f>
        <v>0</v>
      </c>
      <c r="I145" s="38"/>
    </row>
    <row r="146" spans="1:10" s="24" customFormat="1" ht="54">
      <c r="A146" s="20"/>
      <c r="B146" s="20"/>
      <c r="C146" s="33"/>
      <c r="D146" s="54"/>
      <c r="E146" s="27" t="s">
        <v>203</v>
      </c>
      <c r="F146" s="61">
        <v>600000</v>
      </c>
      <c r="G146" s="38">
        <v>600000</v>
      </c>
      <c r="H146" s="38"/>
      <c r="I146" s="38"/>
    </row>
    <row r="147" spans="1:10" s="24" customFormat="1" ht="72">
      <c r="A147" s="20"/>
      <c r="B147" s="20"/>
      <c r="C147" s="33"/>
      <c r="D147" s="54"/>
      <c r="E147" s="27" t="s">
        <v>267</v>
      </c>
      <c r="F147" s="28">
        <v>4634170</v>
      </c>
      <c r="G147" s="38">
        <v>4634170</v>
      </c>
      <c r="H147" s="38"/>
      <c r="I147" s="38"/>
    </row>
    <row r="148" spans="1:10" s="24" customFormat="1" ht="54">
      <c r="A148" s="20"/>
      <c r="B148" s="20"/>
      <c r="C148" s="33"/>
      <c r="D148" s="54"/>
      <c r="E148" s="75" t="s">
        <v>206</v>
      </c>
      <c r="F148" s="28">
        <v>1392820</v>
      </c>
      <c r="G148" s="38">
        <v>1392820</v>
      </c>
      <c r="H148" s="38"/>
      <c r="I148" s="38"/>
    </row>
    <row r="149" spans="1:10" s="24" customFormat="1" ht="54">
      <c r="A149" s="20"/>
      <c r="B149" s="20"/>
      <c r="C149" s="33"/>
      <c r="D149" s="54"/>
      <c r="E149" s="75" t="s">
        <v>207</v>
      </c>
      <c r="F149" s="28">
        <f>3374260+1027000</f>
        <v>4401260</v>
      </c>
      <c r="G149" s="38">
        <f>3374260+1027000</f>
        <v>4401260</v>
      </c>
      <c r="H149" s="38"/>
      <c r="I149" s="38"/>
    </row>
    <row r="150" spans="1:10" s="24" customFormat="1" ht="72">
      <c r="A150" s="20"/>
      <c r="B150" s="20"/>
      <c r="C150" s="33"/>
      <c r="D150" s="54"/>
      <c r="E150" s="80" t="s">
        <v>251</v>
      </c>
      <c r="F150" s="28">
        <v>1492000</v>
      </c>
      <c r="G150" s="38">
        <v>1492000</v>
      </c>
      <c r="H150" s="38"/>
      <c r="I150" s="38"/>
    </row>
    <row r="151" spans="1:10" s="24" customFormat="1" ht="54">
      <c r="A151" s="20"/>
      <c r="B151" s="20"/>
      <c r="C151" s="33"/>
      <c r="D151" s="54"/>
      <c r="E151" s="80" t="s">
        <v>256</v>
      </c>
      <c r="F151" s="28">
        <v>622000</v>
      </c>
      <c r="G151" s="38">
        <v>622000</v>
      </c>
      <c r="H151" s="38"/>
      <c r="I151" s="38"/>
    </row>
    <row r="152" spans="1:10" s="24" customFormat="1" ht="54">
      <c r="A152" s="20"/>
      <c r="B152" s="20"/>
      <c r="C152" s="33"/>
      <c r="D152" s="54"/>
      <c r="E152" s="80" t="s">
        <v>257</v>
      </c>
      <c r="F152" s="28">
        <v>1290000</v>
      </c>
      <c r="G152" s="38">
        <v>1290000</v>
      </c>
      <c r="H152" s="38"/>
      <c r="I152" s="38"/>
    </row>
    <row r="153" spans="1:10" s="24" customFormat="1" ht="54">
      <c r="A153" s="45">
        <v>1517370</v>
      </c>
      <c r="B153" s="33" t="s">
        <v>115</v>
      </c>
      <c r="C153" s="33" t="s">
        <v>116</v>
      </c>
      <c r="D153" s="27" t="s">
        <v>117</v>
      </c>
      <c r="E153" s="17" t="s">
        <v>10</v>
      </c>
      <c r="F153" s="61">
        <f>SUM(F154:F156)</f>
        <v>27740698</v>
      </c>
      <c r="G153" s="38">
        <f>SUM(G154:G156)</f>
        <v>25740698</v>
      </c>
      <c r="H153" s="38">
        <f t="shared" ref="H153:I153" si="12">SUM(H154:H156)</f>
        <v>0</v>
      </c>
      <c r="I153" s="38">
        <f t="shared" si="12"/>
        <v>2000000</v>
      </c>
      <c r="J153" s="70"/>
    </row>
    <row r="154" spans="1:10" s="24" customFormat="1" ht="36">
      <c r="A154" s="20"/>
      <c r="B154" s="20"/>
      <c r="C154" s="33"/>
      <c r="D154" s="54"/>
      <c r="E154" s="64" t="s">
        <v>191</v>
      </c>
      <c r="F154" s="61">
        <f>7664771+2000000+17920251</f>
        <v>27585022</v>
      </c>
      <c r="G154" s="38">
        <f>7664771+17920251</f>
        <v>25585022</v>
      </c>
      <c r="H154" s="38"/>
      <c r="I154" s="38">
        <v>2000000</v>
      </c>
      <c r="J154" s="70"/>
    </row>
    <row r="155" spans="1:10" s="24" customFormat="1" ht="36">
      <c r="A155" s="20"/>
      <c r="B155" s="20"/>
      <c r="C155" s="33"/>
      <c r="D155" s="54"/>
      <c r="E155" s="64" t="s">
        <v>118</v>
      </c>
      <c r="F155" s="61">
        <v>37107</v>
      </c>
      <c r="G155" s="38">
        <v>37107</v>
      </c>
      <c r="H155" s="38"/>
      <c r="I155" s="38"/>
    </row>
    <row r="156" spans="1:10" s="24" customFormat="1" ht="54">
      <c r="A156" s="20"/>
      <c r="B156" s="20"/>
      <c r="C156" s="33"/>
      <c r="D156" s="54"/>
      <c r="E156" s="47" t="s">
        <v>119</v>
      </c>
      <c r="F156" s="61">
        <v>118569</v>
      </c>
      <c r="G156" s="38">
        <v>118569</v>
      </c>
      <c r="H156" s="38"/>
      <c r="I156" s="38"/>
    </row>
    <row r="157" spans="1:10" s="24" customFormat="1" ht="108">
      <c r="A157" s="20" t="s">
        <v>311</v>
      </c>
      <c r="B157" s="20" t="s">
        <v>275</v>
      </c>
      <c r="C157" s="33" t="s">
        <v>116</v>
      </c>
      <c r="D157" s="27" t="s">
        <v>274</v>
      </c>
      <c r="E157" s="66" t="s">
        <v>10</v>
      </c>
      <c r="F157" s="61">
        <f>F158</f>
        <v>550000</v>
      </c>
      <c r="G157" s="38"/>
      <c r="H157" s="38"/>
      <c r="I157" s="38"/>
    </row>
    <row r="158" spans="1:10" s="24" customFormat="1" ht="144">
      <c r="A158" s="20"/>
      <c r="B158" s="20"/>
      <c r="C158" s="33"/>
      <c r="D158" s="54"/>
      <c r="E158" s="80" t="s">
        <v>312</v>
      </c>
      <c r="F158" s="61">
        <v>550000</v>
      </c>
      <c r="G158" s="38"/>
      <c r="H158" s="38"/>
      <c r="I158" s="38"/>
    </row>
    <row r="159" spans="1:10" s="24" customFormat="1">
      <c r="A159" s="20" t="s">
        <v>120</v>
      </c>
      <c r="B159" s="20" t="s">
        <v>121</v>
      </c>
      <c r="C159" s="33" t="s">
        <v>122</v>
      </c>
      <c r="D159" s="27" t="s">
        <v>123</v>
      </c>
      <c r="E159" s="17" t="s">
        <v>10</v>
      </c>
      <c r="F159" s="61">
        <f>SUM(F160:F165)</f>
        <v>7720091</v>
      </c>
      <c r="G159" s="38">
        <f>SUM(G160:G165)</f>
        <v>7720091</v>
      </c>
      <c r="H159" s="38"/>
      <c r="I159" s="38"/>
    </row>
    <row r="160" spans="1:10" s="24" customFormat="1" ht="36">
      <c r="A160" s="20"/>
      <c r="B160" s="20"/>
      <c r="C160" s="33"/>
      <c r="D160" s="54"/>
      <c r="E160" s="27" t="s">
        <v>126</v>
      </c>
      <c r="F160" s="61">
        <v>15339</v>
      </c>
      <c r="G160" s="38">
        <v>15339</v>
      </c>
      <c r="H160" s="38"/>
      <c r="I160" s="38"/>
    </row>
    <row r="161" spans="1:13" s="24" customFormat="1" ht="36">
      <c r="A161" s="20"/>
      <c r="B161" s="20"/>
      <c r="C161" s="33"/>
      <c r="D161" s="54"/>
      <c r="E161" s="27" t="s">
        <v>127</v>
      </c>
      <c r="F161" s="61">
        <v>73574</v>
      </c>
      <c r="G161" s="38">
        <v>73574</v>
      </c>
      <c r="H161" s="38"/>
      <c r="I161" s="38"/>
    </row>
    <row r="162" spans="1:13" s="24" customFormat="1" ht="36">
      <c r="A162" s="20"/>
      <c r="B162" s="20"/>
      <c r="C162" s="33"/>
      <c r="D162" s="54"/>
      <c r="E162" s="27" t="s">
        <v>128</v>
      </c>
      <c r="F162" s="61">
        <v>14952</v>
      </c>
      <c r="G162" s="38">
        <v>14952</v>
      </c>
      <c r="H162" s="38"/>
      <c r="I162" s="38"/>
    </row>
    <row r="163" spans="1:13" s="24" customFormat="1" ht="36">
      <c r="A163" s="20"/>
      <c r="B163" s="20"/>
      <c r="C163" s="33"/>
      <c r="D163" s="54"/>
      <c r="E163" s="27" t="s">
        <v>129</v>
      </c>
      <c r="F163" s="61">
        <v>17357</v>
      </c>
      <c r="G163" s="38">
        <v>17357</v>
      </c>
      <c r="H163" s="38"/>
      <c r="I163" s="38"/>
    </row>
    <row r="164" spans="1:13" s="24" customFormat="1" ht="90">
      <c r="A164" s="20"/>
      <c r="B164" s="20"/>
      <c r="C164" s="33"/>
      <c r="D164" s="54"/>
      <c r="E164" s="64" t="s">
        <v>124</v>
      </c>
      <c r="F164" s="61">
        <v>4787741</v>
      </c>
      <c r="G164" s="38">
        <v>4787741</v>
      </c>
      <c r="H164" s="38"/>
      <c r="I164" s="38"/>
    </row>
    <row r="165" spans="1:13" s="24" customFormat="1" ht="72">
      <c r="A165" s="20"/>
      <c r="B165" s="20"/>
      <c r="C165" s="33"/>
      <c r="D165" s="54"/>
      <c r="E165" s="64" t="s">
        <v>125</v>
      </c>
      <c r="F165" s="61">
        <v>2811128</v>
      </c>
      <c r="G165" s="38">
        <v>2811128</v>
      </c>
      <c r="H165" s="38"/>
      <c r="I165" s="38"/>
    </row>
    <row r="166" spans="1:13" s="24" customFormat="1" ht="54">
      <c r="A166" s="20" t="s">
        <v>130</v>
      </c>
      <c r="B166" s="20" t="s">
        <v>63</v>
      </c>
      <c r="C166" s="33" t="s">
        <v>65</v>
      </c>
      <c r="D166" s="27" t="s">
        <v>64</v>
      </c>
      <c r="E166" s="17" t="s">
        <v>10</v>
      </c>
      <c r="F166" s="61">
        <f>SUM(F167:F169)</f>
        <v>12244778</v>
      </c>
      <c r="G166" s="38">
        <f t="shared" ref="G166:I166" si="13">SUM(G167:G169)</f>
        <v>11881878</v>
      </c>
      <c r="H166" s="38">
        <f t="shared" si="13"/>
        <v>362900</v>
      </c>
      <c r="I166" s="38">
        <f t="shared" si="13"/>
        <v>0</v>
      </c>
    </row>
    <row r="167" spans="1:13" s="24" customFormat="1" ht="108">
      <c r="A167" s="20"/>
      <c r="B167" s="20"/>
      <c r="C167" s="33"/>
      <c r="D167" s="54"/>
      <c r="E167" s="64" t="s">
        <v>131</v>
      </c>
      <c r="F167" s="28">
        <f>3707457-49000-40000</f>
        <v>3618457</v>
      </c>
      <c r="G167" s="38">
        <f>3707457-49000-40000</f>
        <v>3618457</v>
      </c>
      <c r="H167" s="38"/>
      <c r="I167" s="38"/>
    </row>
    <row r="168" spans="1:13" s="24" customFormat="1" ht="90">
      <c r="A168" s="20"/>
      <c r="B168" s="20"/>
      <c r="C168" s="33"/>
      <c r="D168" s="27"/>
      <c r="E168" s="64" t="s">
        <v>132</v>
      </c>
      <c r="F168" s="61">
        <v>1520477</v>
      </c>
      <c r="G168" s="38">
        <v>1520477</v>
      </c>
      <c r="H168" s="38"/>
      <c r="I168" s="38"/>
    </row>
    <row r="169" spans="1:13" s="24" customFormat="1" ht="90">
      <c r="A169" s="20"/>
      <c r="B169" s="20"/>
      <c r="C169" s="33"/>
      <c r="D169" s="27"/>
      <c r="E169" s="27" t="s">
        <v>133</v>
      </c>
      <c r="F169" s="61">
        <v>7105844</v>
      </c>
      <c r="G169" s="38">
        <f>2384785+4358159</f>
        <v>6742944</v>
      </c>
      <c r="H169" s="38">
        <v>362900</v>
      </c>
      <c r="I169" s="38"/>
    </row>
    <row r="170" spans="1:13" s="24" customFormat="1">
      <c r="A170" s="44" t="s">
        <v>293</v>
      </c>
      <c r="B170" s="20" t="s">
        <v>28</v>
      </c>
      <c r="C170" s="20" t="s">
        <v>28</v>
      </c>
      <c r="D170" s="105" t="s">
        <v>295</v>
      </c>
      <c r="E170" s="106"/>
      <c r="F170" s="22">
        <f>F171</f>
        <v>28500</v>
      </c>
      <c r="G170" s="37">
        <f>G171</f>
        <v>28500</v>
      </c>
      <c r="H170" s="39"/>
      <c r="I170" s="39"/>
    </row>
    <row r="171" spans="1:13" s="24" customFormat="1" ht="18" customHeight="1">
      <c r="A171" s="44" t="s">
        <v>294</v>
      </c>
      <c r="B171" s="20" t="s">
        <v>28</v>
      </c>
      <c r="C171" s="20" t="s">
        <v>28</v>
      </c>
      <c r="D171" s="105" t="s">
        <v>295</v>
      </c>
      <c r="E171" s="106"/>
      <c r="F171" s="22">
        <f>F172</f>
        <v>28500</v>
      </c>
      <c r="G171" s="22">
        <f>G172</f>
        <v>28500</v>
      </c>
      <c r="H171" s="39"/>
      <c r="I171" s="39"/>
      <c r="J171" s="5"/>
      <c r="K171" s="5"/>
      <c r="L171" s="5"/>
      <c r="M171" s="5"/>
    </row>
    <row r="172" spans="1:13" s="24" customFormat="1" ht="31.2">
      <c r="A172" s="20" t="s">
        <v>296</v>
      </c>
      <c r="B172" s="20" t="s">
        <v>297</v>
      </c>
      <c r="C172" s="84" t="s">
        <v>116</v>
      </c>
      <c r="D172" s="85" t="s">
        <v>298</v>
      </c>
      <c r="E172" s="91" t="s">
        <v>90</v>
      </c>
      <c r="F172" s="61">
        <v>28500</v>
      </c>
      <c r="G172" s="38">
        <v>28500</v>
      </c>
      <c r="H172" s="38"/>
      <c r="I172" s="38"/>
    </row>
    <row r="173" spans="1:13" s="24" customFormat="1">
      <c r="A173" s="44" t="s">
        <v>27</v>
      </c>
      <c r="B173" s="20" t="s">
        <v>28</v>
      </c>
      <c r="C173" s="20" t="s">
        <v>28</v>
      </c>
      <c r="D173" s="105" t="s">
        <v>29</v>
      </c>
      <c r="E173" s="106"/>
      <c r="F173" s="22">
        <f>F174</f>
        <v>65747223</v>
      </c>
      <c r="G173" s="37">
        <f>G174</f>
        <v>65645767</v>
      </c>
      <c r="H173" s="39"/>
      <c r="I173" s="39"/>
    </row>
    <row r="174" spans="1:13" s="24" customFormat="1">
      <c r="A174" s="44" t="s">
        <v>30</v>
      </c>
      <c r="B174" s="20" t="s">
        <v>28</v>
      </c>
      <c r="C174" s="20" t="s">
        <v>28</v>
      </c>
      <c r="D174" s="105" t="s">
        <v>29</v>
      </c>
      <c r="E174" s="106"/>
      <c r="F174" s="22">
        <f>F175+F177</f>
        <v>65747223</v>
      </c>
      <c r="G174" s="37">
        <f>G175+G177</f>
        <v>65645767</v>
      </c>
      <c r="H174" s="39"/>
      <c r="I174" s="39"/>
      <c r="J174" s="5"/>
      <c r="K174" s="5"/>
      <c r="L174" s="5"/>
      <c r="M174" s="5"/>
    </row>
    <row r="175" spans="1:13" ht="36">
      <c r="A175" s="20" t="s">
        <v>154</v>
      </c>
      <c r="B175" s="45" t="s">
        <v>155</v>
      </c>
      <c r="C175" s="67" t="s">
        <v>33</v>
      </c>
      <c r="D175" s="47" t="s">
        <v>156</v>
      </c>
      <c r="E175" s="47" t="s">
        <v>35</v>
      </c>
      <c r="F175" s="28">
        <f>F176</f>
        <v>1800000</v>
      </c>
      <c r="G175" s="38">
        <f>G176</f>
        <v>1800000</v>
      </c>
      <c r="H175" s="38"/>
      <c r="I175" s="38"/>
      <c r="J175" s="24"/>
      <c r="K175" s="24"/>
      <c r="L175" s="24"/>
      <c r="M175" s="24"/>
    </row>
    <row r="176" spans="1:13" s="24" customFormat="1" ht="72">
      <c r="A176" s="26"/>
      <c r="B176" s="31"/>
      <c r="C176" s="71"/>
      <c r="D176" s="72"/>
      <c r="E176" s="48" t="s">
        <v>134</v>
      </c>
      <c r="F176" s="29">
        <v>1800000</v>
      </c>
      <c r="G176" s="39">
        <v>1800000</v>
      </c>
      <c r="H176" s="39"/>
      <c r="I176" s="39"/>
    </row>
    <row r="177" spans="1:13" s="24" customFormat="1" ht="72">
      <c r="A177" s="20" t="s">
        <v>31</v>
      </c>
      <c r="B177" s="45" t="s">
        <v>32</v>
      </c>
      <c r="C177" s="46" t="s">
        <v>33</v>
      </c>
      <c r="D177" s="47" t="s">
        <v>34</v>
      </c>
      <c r="E177" s="47" t="s">
        <v>35</v>
      </c>
      <c r="F177" s="28">
        <f>F179+F180+F181+F182+F183</f>
        <v>63947223</v>
      </c>
      <c r="G177" s="28">
        <f>G179+G180+G181+G182+G183</f>
        <v>63845767</v>
      </c>
      <c r="H177" s="39"/>
      <c r="I177" s="39"/>
    </row>
    <row r="178" spans="1:13" s="24" customFormat="1">
      <c r="A178" s="20"/>
      <c r="B178" s="45"/>
      <c r="C178" s="46"/>
      <c r="D178" s="47"/>
      <c r="E178" s="47" t="s">
        <v>36</v>
      </c>
      <c r="F178" s="29"/>
      <c r="G178" s="39"/>
      <c r="H178" s="39"/>
      <c r="I178" s="39"/>
    </row>
    <row r="179" spans="1:13" s="24" customFormat="1" ht="108">
      <c r="A179" s="26"/>
      <c r="B179" s="26"/>
      <c r="C179" s="31"/>
      <c r="D179" s="30"/>
      <c r="E179" s="48" t="s">
        <v>37</v>
      </c>
      <c r="F179" s="29">
        <f>1300000+6800000+1902000+4750000+1943963+2204400+5202404+4100000+6000000+10044456</f>
        <v>44247223</v>
      </c>
      <c r="G179" s="39">
        <f>1300000+6800000+1902000+4750000+1943963+2204400+5202404+4100000+6000000+9943000</f>
        <v>44145767</v>
      </c>
      <c r="H179" s="39"/>
      <c r="I179" s="39"/>
    </row>
    <row r="180" spans="1:13" s="24" customFormat="1" ht="72">
      <c r="A180" s="26"/>
      <c r="B180" s="26"/>
      <c r="C180" s="31"/>
      <c r="D180" s="30"/>
      <c r="E180" s="48" t="s">
        <v>134</v>
      </c>
      <c r="F180" s="29">
        <f>5000000+3200000+8000000</f>
        <v>16200000</v>
      </c>
      <c r="G180" s="39">
        <f>5000000+3200000+8000000</f>
        <v>16200000</v>
      </c>
      <c r="H180" s="39"/>
      <c r="I180" s="39"/>
    </row>
    <row r="181" spans="1:13" s="24" customFormat="1" ht="54">
      <c r="A181" s="26"/>
      <c r="B181" s="26"/>
      <c r="C181" s="31"/>
      <c r="D181" s="30"/>
      <c r="E181" s="48" t="s">
        <v>135</v>
      </c>
      <c r="F181" s="29">
        <v>1550000</v>
      </c>
      <c r="G181" s="39">
        <v>1550000</v>
      </c>
      <c r="H181" s="39"/>
      <c r="I181" s="39"/>
    </row>
    <row r="182" spans="1:13" s="24" customFormat="1" ht="54">
      <c r="A182" s="26"/>
      <c r="B182" s="26"/>
      <c r="C182" s="31"/>
      <c r="D182" s="30"/>
      <c r="E182" s="48" t="s">
        <v>147</v>
      </c>
      <c r="F182" s="29">
        <v>950000</v>
      </c>
      <c r="G182" s="39">
        <v>950000</v>
      </c>
      <c r="H182" s="39"/>
      <c r="I182" s="39"/>
      <c r="J182" s="5"/>
      <c r="K182" s="5"/>
      <c r="L182" s="5"/>
      <c r="M182" s="5"/>
    </row>
    <row r="183" spans="1:13" s="24" customFormat="1" ht="36">
      <c r="A183" s="26"/>
      <c r="B183" s="26"/>
      <c r="C183" s="31"/>
      <c r="D183" s="30"/>
      <c r="E183" s="48" t="s">
        <v>304</v>
      </c>
      <c r="F183" s="29">
        <v>1000000</v>
      </c>
      <c r="G183" s="39">
        <v>1000000</v>
      </c>
      <c r="H183" s="39"/>
      <c r="I183" s="39"/>
      <c r="J183" s="5"/>
      <c r="K183" s="5"/>
      <c r="L183" s="5"/>
      <c r="M183" s="5"/>
    </row>
    <row r="184" spans="1:13" ht="21.6" customHeight="1">
      <c r="A184" s="25"/>
      <c r="B184" s="18"/>
      <c r="C184" s="18"/>
      <c r="D184" s="2"/>
      <c r="E184" s="13" t="s">
        <v>0</v>
      </c>
      <c r="F184" s="32">
        <f>F15+F37+F62+F67+F70+F73+F123+F170+F173</f>
        <v>223998850.12</v>
      </c>
      <c r="G184" s="32" t="e">
        <f>G15+G37+G62+G67+G70+G73+G123+G170+G173</f>
        <v>#REF!</v>
      </c>
      <c r="H184" s="32" t="e">
        <f>H15+H37+H62+H67+H70+H73+H123+H170+H173</f>
        <v>#REF!</v>
      </c>
      <c r="I184" s="32" t="e">
        <f>I15+I37+I62+I67+I70+I73+I123+I170+I173</f>
        <v>#REF!</v>
      </c>
      <c r="J184" s="21"/>
      <c r="K184" s="21"/>
      <c r="L184" s="21"/>
      <c r="M184" s="21"/>
    </row>
    <row r="185" spans="1:13" s="21" customFormat="1">
      <c r="A185" s="5"/>
      <c r="B185" s="4"/>
      <c r="C185" s="4"/>
      <c r="D185" s="5"/>
      <c r="E185" s="14"/>
      <c r="F185" s="15"/>
      <c r="G185" s="40"/>
      <c r="H185" s="40"/>
      <c r="I185" s="40"/>
      <c r="J185" s="5"/>
      <c r="K185" s="5"/>
      <c r="L185" s="5"/>
      <c r="M185" s="5"/>
    </row>
    <row r="186" spans="1:13">
      <c r="A186" s="23"/>
      <c r="B186" s="21" t="s">
        <v>20</v>
      </c>
      <c r="C186" s="21"/>
      <c r="D186" s="21"/>
      <c r="E186" s="21"/>
      <c r="F186" s="21"/>
    </row>
    <row r="187" spans="1:13">
      <c r="F187" s="1"/>
      <c r="G187" s="41"/>
      <c r="H187" s="41"/>
      <c r="I187" s="41"/>
    </row>
    <row r="188" spans="1:13">
      <c r="E188" s="73"/>
      <c r="F188" s="65"/>
      <c r="G188" s="41"/>
      <c r="H188" s="41"/>
      <c r="I188" s="41"/>
    </row>
    <row r="189" spans="1:13">
      <c r="E189" s="73"/>
      <c r="F189" s="1"/>
      <c r="G189" s="41"/>
      <c r="H189" s="41"/>
      <c r="I189" s="41"/>
    </row>
    <row r="191" spans="1:13">
      <c r="F191" s="1"/>
      <c r="G191" s="41"/>
      <c r="I191" s="41"/>
    </row>
    <row r="192" spans="1:13">
      <c r="F192" s="1"/>
      <c r="G192" s="41"/>
      <c r="I192" s="41"/>
    </row>
  </sheetData>
  <mergeCells count="30">
    <mergeCell ref="D74:E74"/>
    <mergeCell ref="D123:E123"/>
    <mergeCell ref="D124:E124"/>
    <mergeCell ref="D173:E173"/>
    <mergeCell ref="D174:E174"/>
    <mergeCell ref="D170:E170"/>
    <mergeCell ref="D171:E171"/>
    <mergeCell ref="A8:B8"/>
    <mergeCell ref="A9:B9"/>
    <mergeCell ref="A10:I10"/>
    <mergeCell ref="A12:A13"/>
    <mergeCell ref="B12:B13"/>
    <mergeCell ref="C12:C13"/>
    <mergeCell ref="D12:D13"/>
    <mergeCell ref="E12:E13"/>
    <mergeCell ref="F12:F13"/>
    <mergeCell ref="G12:I12"/>
    <mergeCell ref="D37:E37"/>
    <mergeCell ref="D38:E38"/>
    <mergeCell ref="D73:E73"/>
    <mergeCell ref="D15:E15"/>
    <mergeCell ref="D16:E16"/>
    <mergeCell ref="D62:E62"/>
    <mergeCell ref="D63:E63"/>
    <mergeCell ref="D65:E65"/>
    <mergeCell ref="D66:E66"/>
    <mergeCell ref="D70:E70"/>
    <mergeCell ref="D71:E71"/>
    <mergeCell ref="D67:E67"/>
    <mergeCell ref="D68:E68"/>
  </mergeCells>
  <pageMargins left="0.19685039370078741" right="0.19685039370078741" top="0.59055118110236227" bottom="0.59055118110236227" header="0" footer="0"/>
  <pageSetup paperSize="9" scale="56" fitToHeight="9" orientation="portrait" r:id="rId1"/>
  <headerFooter differentFirst="1">
    <oddHeader>&amp;C&amp;P</oddHeader>
  </headerFooter>
  <colBreaks count="1" manualBreakCount="1">
    <brk id="6" max="10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2</vt:i4>
      </vt:variant>
    </vt:vector>
  </HeadingPairs>
  <TitlesOfParts>
    <vt:vector size="4" baseType="lpstr">
      <vt:lpstr>Лист1</vt:lpstr>
      <vt:lpstr>2024</vt:lpstr>
      <vt:lpstr>'2024'!Заголовки_для_друку</vt:lpstr>
      <vt:lpstr>'2024'!Область_друку</vt:lpstr>
    </vt:vector>
  </TitlesOfParts>
  <Company>УКХиЭ</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77</dc:creator>
  <cp:lastModifiedBy>220FU11</cp:lastModifiedBy>
  <cp:lastPrinted>2024-09-23T06:54:54Z</cp:lastPrinted>
  <dcterms:created xsi:type="dcterms:W3CDTF">2005-08-15T04:40:30Z</dcterms:created>
  <dcterms:modified xsi:type="dcterms:W3CDTF">2024-10-28T18:06:31Z</dcterms:modified>
</cp:coreProperties>
</file>