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9 місяців\"/>
    </mc:Choice>
  </mc:AlternateContent>
  <bookViews>
    <workbookView xWindow="-108" yWindow="-108" windowWidth="23256" windowHeight="12720" tabRatio="599"/>
  </bookViews>
  <sheets>
    <sheet name="2024" sheetId="2" r:id="rId1"/>
  </sheets>
  <definedNames>
    <definedName name="_xlnm.Print_Titles" localSheetId="0">'2024'!$A:$D,'2024'!$7:$9</definedName>
    <definedName name="_xlnm.Print_Area" localSheetId="0">'2024'!$A$1:$AH$72</definedName>
  </definedNames>
  <calcPr calcId="152511"/>
</workbook>
</file>

<file path=xl/calcChain.xml><?xml version="1.0" encoding="utf-8"?>
<calcChain xmlns="http://schemas.openxmlformats.org/spreadsheetml/2006/main">
  <c r="J69" i="2" l="1"/>
  <c r="N65" i="2"/>
  <c r="N61" i="2"/>
  <c r="N60" i="2"/>
  <c r="N59" i="2"/>
  <c r="N58" i="2"/>
  <c r="S53" i="2"/>
  <c r="T53" i="2"/>
  <c r="X31" i="2"/>
  <c r="W31" i="2"/>
  <c r="X18" i="2"/>
  <c r="W18" i="2"/>
  <c r="R15" i="2"/>
  <c r="R50" i="2"/>
  <c r="Q50" i="2"/>
  <c r="R43" i="2"/>
  <c r="Q43" i="2"/>
  <c r="R31" i="2"/>
  <c r="Q31" i="2"/>
  <c r="R18" i="2"/>
  <c r="Q18" i="2"/>
  <c r="Q53" i="2"/>
  <c r="R53" i="2"/>
  <c r="L50" i="2"/>
  <c r="K50" i="2"/>
  <c r="L43" i="2"/>
  <c r="K43" i="2"/>
  <c r="L31" i="2"/>
  <c r="K31" i="2"/>
  <c r="L18" i="2"/>
  <c r="K18" i="2"/>
  <c r="F50" i="2"/>
  <c r="E50" i="2"/>
  <c r="E47" i="2"/>
  <c r="F43" i="2"/>
  <c r="E43" i="2"/>
  <c r="E42" i="2"/>
  <c r="F31" i="2"/>
  <c r="E31" i="2"/>
  <c r="F18" i="2"/>
  <c r="E18" i="2"/>
  <c r="Y64" i="2" l="1"/>
  <c r="AC64" i="2" l="1"/>
  <c r="AC63" i="2"/>
  <c r="AC62" i="2"/>
  <c r="AC61" i="2"/>
  <c r="AC60" i="2"/>
  <c r="AC59" i="2"/>
  <c r="AC58" i="2"/>
  <c r="AC50" i="2"/>
  <c r="AC43" i="2"/>
  <c r="AC31" i="2"/>
  <c r="AC18" i="2"/>
  <c r="X61" i="2"/>
  <c r="W61" i="2"/>
  <c r="X58" i="2"/>
  <c r="R60" i="2"/>
  <c r="R59" i="2"/>
  <c r="K57" i="2"/>
  <c r="L57" i="2"/>
  <c r="S57" i="2" l="1"/>
  <c r="U11" i="2"/>
  <c r="AF46" i="2"/>
  <c r="V46" i="2"/>
  <c r="U46" i="2"/>
  <c r="P46" i="2"/>
  <c r="O46" i="2"/>
  <c r="AF11" i="2"/>
  <c r="V69" i="2" l="1"/>
  <c r="U69" i="2"/>
  <c r="P69" i="2"/>
  <c r="P68" i="2" s="1"/>
  <c r="O69" i="2"/>
  <c r="O68" i="2" s="1"/>
  <c r="J68" i="2"/>
  <c r="I69" i="2"/>
  <c r="I68" i="2" s="1"/>
  <c r="G68" i="2"/>
  <c r="H68" i="2"/>
  <c r="F68" i="2"/>
  <c r="K68" i="2"/>
  <c r="L68" i="2"/>
  <c r="M68" i="2"/>
  <c r="N68" i="2"/>
  <c r="Q68" i="2"/>
  <c r="R68" i="2"/>
  <c r="AE62" i="2"/>
  <c r="J28" i="2"/>
  <c r="I28" i="2"/>
  <c r="AA25" i="2" l="1"/>
  <c r="AG69" i="2" l="1"/>
  <c r="AG68" i="2" s="1"/>
  <c r="AF69" i="2"/>
  <c r="AF68" i="2" s="1"/>
  <c r="AC68" i="2"/>
  <c r="AC66" i="2"/>
  <c r="AC57" i="2"/>
  <c r="AC53" i="2"/>
  <c r="AC10" i="2"/>
  <c r="X68" i="2"/>
  <c r="W68" i="2"/>
  <c r="X66" i="2"/>
  <c r="W66" i="2"/>
  <c r="X57" i="2"/>
  <c r="W57" i="2"/>
  <c r="X53" i="2"/>
  <c r="W53" i="2"/>
  <c r="W16" i="2"/>
  <c r="AB25" i="2"/>
  <c r="X10" i="2"/>
  <c r="W10" i="2"/>
  <c r="T68" i="2"/>
  <c r="V68" i="2" s="1"/>
  <c r="S68" i="2"/>
  <c r="U68" i="2" s="1"/>
  <c r="R66" i="2"/>
  <c r="Q66" i="2"/>
  <c r="R57" i="2"/>
  <c r="Q57" i="2"/>
  <c r="R10" i="2"/>
  <c r="Q10" i="2"/>
  <c r="L66" i="2"/>
  <c r="K66" i="2"/>
  <c r="L53" i="2"/>
  <c r="K53" i="2"/>
  <c r="L10" i="2"/>
  <c r="K10" i="2"/>
  <c r="E68" i="2"/>
  <c r="F66" i="2"/>
  <c r="E66" i="2"/>
  <c r="F57" i="2"/>
  <c r="E57" i="2"/>
  <c r="F53" i="2"/>
  <c r="E53" i="2"/>
  <c r="F10" i="2"/>
  <c r="E10" i="2"/>
  <c r="Q16" i="2" l="1"/>
  <c r="Q70" i="2" s="1"/>
  <c r="K16" i="2"/>
  <c r="K70" i="2" s="1"/>
  <c r="E16" i="2"/>
  <c r="E70" i="2" s="1"/>
  <c r="X16" i="2"/>
  <c r="X70" i="2" s="1"/>
  <c r="F16" i="2"/>
  <c r="F70" i="2" s="1"/>
  <c r="AC16" i="2"/>
  <c r="AC70" i="2" s="1"/>
  <c r="W70" i="2"/>
  <c r="AH68" i="2"/>
  <c r="AH69" i="2"/>
  <c r="R16" i="2" l="1"/>
  <c r="R70" i="2" s="1"/>
  <c r="L16" i="2"/>
  <c r="L70" i="2" s="1"/>
  <c r="V11" i="2"/>
  <c r="O14" i="2" l="1"/>
  <c r="P14" i="2"/>
  <c r="O55" i="2" l="1"/>
  <c r="P12" i="2"/>
  <c r="O12" i="2"/>
  <c r="AF67" i="2" l="1"/>
  <c r="AF66" i="2" s="1"/>
  <c r="AE66" i="2"/>
  <c r="S66" i="2"/>
  <c r="T66" i="2"/>
  <c r="M66" i="2"/>
  <c r="N66" i="2"/>
  <c r="G66" i="2"/>
  <c r="H66" i="2"/>
  <c r="AG67" i="2"/>
  <c r="AG66" i="2" s="1"/>
  <c r="AD66" i="2"/>
  <c r="AD57" i="2"/>
  <c r="AD53" i="2"/>
  <c r="AD10" i="2"/>
  <c r="Z66" i="2"/>
  <c r="Y66" i="2"/>
  <c r="Z57" i="2"/>
  <c r="Y57" i="2"/>
  <c r="Z53" i="2"/>
  <c r="Y53" i="2"/>
  <c r="Z16" i="2"/>
  <c r="Y16" i="2"/>
  <c r="Z10" i="2"/>
  <c r="Y10" i="2"/>
  <c r="V67" i="2"/>
  <c r="U67" i="2"/>
  <c r="T57" i="2"/>
  <c r="T10" i="2"/>
  <c r="S10" i="2"/>
  <c r="P67" i="2"/>
  <c r="O67" i="2"/>
  <c r="N57" i="2"/>
  <c r="M57" i="2"/>
  <c r="N53" i="2"/>
  <c r="M53" i="2"/>
  <c r="N10" i="2"/>
  <c r="M10" i="2"/>
  <c r="J67" i="2"/>
  <c r="I67" i="2"/>
  <c r="H57" i="2"/>
  <c r="G57" i="2"/>
  <c r="H53" i="2"/>
  <c r="G53" i="2"/>
  <c r="H10" i="2"/>
  <c r="G10" i="2"/>
  <c r="Y70" i="2" l="1"/>
  <c r="Z70" i="2"/>
  <c r="AH67" i="2"/>
  <c r="AD16" i="2"/>
  <c r="S16" i="2"/>
  <c r="T16" i="2"/>
  <c r="T70" i="2" s="1"/>
  <c r="N16" i="2"/>
  <c r="N70" i="2" s="1"/>
  <c r="M16" i="2"/>
  <c r="M70" i="2" s="1"/>
  <c r="G16" i="2"/>
  <c r="G70" i="2" s="1"/>
  <c r="H16" i="2"/>
  <c r="H70" i="2" s="1"/>
  <c r="AE14" i="2"/>
  <c r="AF13" i="2"/>
  <c r="AE13" i="2"/>
  <c r="AB13" i="2"/>
  <c r="AA13" i="2"/>
  <c r="P13" i="2"/>
  <c r="O13" i="2"/>
  <c r="AE12" i="2"/>
  <c r="AD70" i="2" l="1"/>
  <c r="AE70" i="2" s="1"/>
  <c r="S70" i="2"/>
  <c r="U70" i="2" s="1"/>
  <c r="AA70" i="2"/>
  <c r="P70" i="2"/>
  <c r="V70" i="2"/>
  <c r="J70" i="2"/>
  <c r="I70" i="2"/>
  <c r="AB70" i="2"/>
  <c r="O70" i="2"/>
  <c r="P15" i="2"/>
  <c r="O15" i="2"/>
  <c r="AG11" i="2" l="1"/>
  <c r="AE58" i="2" l="1"/>
  <c r="AE59" i="2"/>
  <c r="AE60" i="2"/>
  <c r="AE61" i="2"/>
  <c r="AE63" i="2"/>
  <c r="AE64" i="2"/>
  <c r="AA58" i="2"/>
  <c r="AB58" i="2"/>
  <c r="AA59" i="2"/>
  <c r="AB59" i="2"/>
  <c r="AA61" i="2"/>
  <c r="AB61" i="2"/>
  <c r="AA64" i="2"/>
  <c r="AB64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I59" i="2"/>
  <c r="J59" i="2"/>
  <c r="I60" i="2"/>
  <c r="J60" i="2"/>
  <c r="I65" i="2"/>
  <c r="J65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AB41" i="2"/>
  <c r="AA41" i="2"/>
  <c r="AB39" i="2"/>
  <c r="AA39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2" i="2"/>
  <c r="AE33" i="2"/>
  <c r="AE34" i="2"/>
  <c r="AE35" i="2"/>
  <c r="AE36" i="2"/>
  <c r="AE37" i="2"/>
  <c r="AE38" i="2"/>
  <c r="AE39" i="2"/>
  <c r="AE40" i="2"/>
  <c r="AE41" i="2"/>
  <c r="AE42" i="2"/>
  <c r="AE44" i="2"/>
  <c r="AE45" i="2"/>
  <c r="AE47" i="2"/>
  <c r="AE48" i="2"/>
  <c r="AE49" i="2"/>
  <c r="AE51" i="2"/>
  <c r="AE52" i="2"/>
  <c r="AE17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4" i="2"/>
  <c r="AG44" i="2"/>
  <c r="AF45" i="2"/>
  <c r="AG45" i="2"/>
  <c r="AF47" i="2"/>
  <c r="AG47" i="2"/>
  <c r="AF48" i="2"/>
  <c r="AG48" i="2"/>
  <c r="AF49" i="2"/>
  <c r="AG49" i="2"/>
  <c r="AF51" i="2"/>
  <c r="AG51" i="2"/>
  <c r="AF52" i="2"/>
  <c r="AG52" i="2"/>
  <c r="AG17" i="2"/>
  <c r="AF17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40" i="2"/>
  <c r="J40" i="2"/>
  <c r="I42" i="2"/>
  <c r="J42" i="2"/>
  <c r="I44" i="2"/>
  <c r="J44" i="2"/>
  <c r="I47" i="2"/>
  <c r="J47" i="2"/>
  <c r="I48" i="2"/>
  <c r="J48" i="2"/>
  <c r="I49" i="2"/>
  <c r="J49" i="2"/>
  <c r="I51" i="2"/>
  <c r="J51" i="2"/>
  <c r="I52" i="2"/>
  <c r="J52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4" i="2"/>
  <c r="P44" i="2"/>
  <c r="O45" i="2"/>
  <c r="P45" i="2"/>
  <c r="O47" i="2"/>
  <c r="P47" i="2"/>
  <c r="O48" i="2"/>
  <c r="P48" i="2"/>
  <c r="O49" i="2"/>
  <c r="P49" i="2"/>
  <c r="O51" i="2"/>
  <c r="P51" i="2"/>
  <c r="O52" i="2"/>
  <c r="P52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4" i="2"/>
  <c r="V44" i="2"/>
  <c r="U45" i="2"/>
  <c r="V45" i="2"/>
  <c r="U47" i="2"/>
  <c r="V47" i="2"/>
  <c r="U48" i="2"/>
  <c r="V48" i="2"/>
  <c r="U49" i="2"/>
  <c r="V49" i="2"/>
  <c r="U51" i="2"/>
  <c r="V51" i="2"/>
  <c r="U52" i="2"/>
  <c r="V52" i="2"/>
  <c r="V17" i="2"/>
  <c r="U17" i="2"/>
  <c r="O30" i="2"/>
  <c r="P30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P17" i="2"/>
  <c r="O17" i="2"/>
  <c r="I27" i="2"/>
  <c r="J27" i="2"/>
  <c r="I29" i="2"/>
  <c r="J29" i="2"/>
  <c r="I30" i="2"/>
  <c r="J30" i="2"/>
  <c r="I19" i="2"/>
  <c r="J19" i="2"/>
  <c r="I20" i="2"/>
  <c r="J20" i="2"/>
  <c r="I21" i="2"/>
  <c r="J21" i="2"/>
  <c r="I22" i="2"/>
  <c r="J22" i="2"/>
  <c r="I23" i="2"/>
  <c r="J23" i="2"/>
  <c r="I24" i="2"/>
  <c r="J24" i="2"/>
  <c r="I26" i="2"/>
  <c r="J26" i="2"/>
  <c r="J17" i="2"/>
  <c r="I17" i="2"/>
  <c r="AH29" i="2" l="1"/>
  <c r="AH28" i="2"/>
  <c r="AH26" i="2"/>
  <c r="AH24" i="2"/>
  <c r="AH49" i="2"/>
  <c r="AH39" i="2"/>
  <c r="AH25" i="2"/>
  <c r="AH51" i="2"/>
  <c r="AH48" i="2"/>
  <c r="AH42" i="2"/>
  <c r="AH40" i="2"/>
  <c r="AH38" i="2"/>
  <c r="AH34" i="2"/>
  <c r="AH23" i="2"/>
  <c r="AH19" i="2"/>
  <c r="AH21" i="2"/>
  <c r="AH27" i="2"/>
  <c r="AH30" i="2"/>
  <c r="AH22" i="2"/>
  <c r="AH17" i="2"/>
  <c r="AH20" i="2"/>
  <c r="AH47" i="2"/>
  <c r="AH41" i="2"/>
  <c r="AH52" i="2"/>
  <c r="AH45" i="2"/>
  <c r="AH44" i="2"/>
  <c r="AH37" i="2"/>
  <c r="AH36" i="2"/>
  <c r="AH32" i="2"/>
  <c r="AH35" i="2"/>
  <c r="AH33" i="2"/>
  <c r="V18" i="2" l="1"/>
  <c r="U18" i="2"/>
  <c r="P18" i="2"/>
  <c r="O18" i="2"/>
  <c r="J18" i="2"/>
  <c r="I18" i="2"/>
  <c r="P43" i="2" l="1"/>
  <c r="U50" i="2"/>
  <c r="P31" i="2"/>
  <c r="AB31" i="2"/>
  <c r="AE18" i="2"/>
  <c r="O43" i="2"/>
  <c r="U43" i="2"/>
  <c r="I43" i="2"/>
  <c r="AE43" i="2"/>
  <c r="U31" i="2"/>
  <c r="AE31" i="2"/>
  <c r="AE50" i="2"/>
  <c r="O50" i="2"/>
  <c r="V31" i="2"/>
  <c r="AA18" i="2"/>
  <c r="AB18" i="2"/>
  <c r="AG18" i="2"/>
  <c r="O31" i="2"/>
  <c r="AA31" i="2"/>
  <c r="P50" i="2"/>
  <c r="AF18" i="2"/>
  <c r="AF50" i="2"/>
  <c r="V50" i="2"/>
  <c r="J50" i="2"/>
  <c r="AG50" i="2"/>
  <c r="V43" i="2"/>
  <c r="AG43" i="2"/>
  <c r="AF43" i="2"/>
  <c r="J43" i="2"/>
  <c r="AG31" i="2"/>
  <c r="J31" i="2"/>
  <c r="AF31" i="2"/>
  <c r="I50" i="2"/>
  <c r="I31" i="2"/>
  <c r="AH18" i="2" l="1"/>
  <c r="AH50" i="2"/>
  <c r="AH43" i="2"/>
  <c r="AH31" i="2"/>
  <c r="AE15" i="2" l="1"/>
  <c r="AE11" i="2"/>
  <c r="AB14" i="2"/>
  <c r="AA14" i="2"/>
  <c r="AB12" i="2"/>
  <c r="AA12" i="2"/>
  <c r="U14" i="2"/>
  <c r="V14" i="2"/>
  <c r="V56" i="2"/>
  <c r="U56" i="2"/>
  <c r="V55" i="2"/>
  <c r="U55" i="2"/>
  <c r="V54" i="2"/>
  <c r="U54" i="2"/>
  <c r="V15" i="2"/>
  <c r="U15" i="2"/>
  <c r="V13" i="2"/>
  <c r="U13" i="2"/>
  <c r="V12" i="2"/>
  <c r="U12" i="2"/>
  <c r="P56" i="2"/>
  <c r="O56" i="2"/>
  <c r="P55" i="2"/>
  <c r="P54" i="2"/>
  <c r="O54" i="2"/>
  <c r="P11" i="2"/>
  <c r="O11" i="2"/>
  <c r="I11" i="2" l="1"/>
  <c r="J11" i="2"/>
  <c r="I15" i="2"/>
  <c r="J15" i="2"/>
  <c r="I54" i="2"/>
  <c r="J54" i="2"/>
  <c r="I55" i="2"/>
  <c r="J55" i="2"/>
  <c r="I56" i="2"/>
  <c r="J56" i="2"/>
  <c r="AG54" i="2" l="1"/>
  <c r="AG59" i="2"/>
  <c r="AG60" i="2"/>
  <c r="AG61" i="2"/>
  <c r="AG62" i="2"/>
  <c r="AG63" i="2"/>
  <c r="AG64" i="2"/>
  <c r="AG58" i="2"/>
  <c r="AG55" i="2"/>
  <c r="AG56" i="2"/>
  <c r="AG12" i="2"/>
  <c r="AG13" i="2"/>
  <c r="AG14" i="2"/>
  <c r="AG15" i="2"/>
  <c r="I57" i="2"/>
  <c r="I53" i="2"/>
  <c r="AF56" i="2"/>
  <c r="AG10" i="2" l="1"/>
  <c r="AH56" i="2"/>
  <c r="V53" i="2"/>
  <c r="AG57" i="2"/>
  <c r="J10" i="2"/>
  <c r="AH11" i="2"/>
  <c r="AG53" i="2"/>
  <c r="U53" i="2"/>
  <c r="P53" i="2"/>
  <c r="O53" i="2"/>
  <c r="J53" i="2"/>
  <c r="O57" i="2"/>
  <c r="P57" i="2"/>
  <c r="U57" i="2"/>
  <c r="V57" i="2"/>
  <c r="AA57" i="2"/>
  <c r="AB57" i="2"/>
  <c r="AE57" i="2"/>
  <c r="J57" i="2"/>
  <c r="AF58" i="2"/>
  <c r="AH58" i="2" s="1"/>
  <c r="AF59" i="2"/>
  <c r="AH59" i="2" s="1"/>
  <c r="AF60" i="2"/>
  <c r="AH60" i="2" s="1"/>
  <c r="AF61" i="2"/>
  <c r="AH61" i="2" s="1"/>
  <c r="AF62" i="2"/>
  <c r="AH62" i="2" s="1"/>
  <c r="AF63" i="2"/>
  <c r="AH63" i="2" s="1"/>
  <c r="AF64" i="2"/>
  <c r="AH64" i="2" s="1"/>
  <c r="AF54" i="2"/>
  <c r="AH54" i="2" s="1"/>
  <c r="AF55" i="2"/>
  <c r="AH55" i="2" s="1"/>
  <c r="AF12" i="2"/>
  <c r="AH12" i="2" s="1"/>
  <c r="AH13" i="2"/>
  <c r="AF14" i="2"/>
  <c r="AH14" i="2" s="1"/>
  <c r="AF15" i="2"/>
  <c r="AH15" i="2" s="1"/>
  <c r="O10" i="2"/>
  <c r="P10" i="2"/>
  <c r="U10" i="2"/>
  <c r="V10" i="2"/>
  <c r="AA10" i="2"/>
  <c r="AB10" i="2"/>
  <c r="AE10" i="2"/>
  <c r="I10" i="2"/>
  <c r="AG16" i="2" l="1"/>
  <c r="AG70" i="2" s="1"/>
  <c r="AF53" i="2"/>
  <c r="AH53" i="2" s="1"/>
  <c r="O66" i="2"/>
  <c r="U66" i="2"/>
  <c r="J16" i="2"/>
  <c r="AF57" i="2"/>
  <c r="AH57" i="2" s="1"/>
  <c r="AF10" i="2"/>
  <c r="AH10" i="2" l="1"/>
  <c r="P66" i="2"/>
  <c r="V66" i="2"/>
  <c r="I66" i="2"/>
  <c r="AE16" i="2"/>
  <c r="AB16" i="2"/>
  <c r="AA16" i="2"/>
  <c r="U16" i="2"/>
  <c r="V16" i="2"/>
  <c r="P16" i="2"/>
  <c r="O16" i="2"/>
  <c r="I16" i="2"/>
  <c r="J66" i="2"/>
  <c r="AF16" i="2"/>
  <c r="AF70" i="2" s="1"/>
  <c r="AH16" i="2" l="1"/>
  <c r="AH70" i="2"/>
  <c r="AH66" i="2"/>
</calcChain>
</file>

<file path=xl/sharedStrings.xml><?xml version="1.0" encoding="utf-8"?>
<sst xmlns="http://schemas.openxmlformats.org/spreadsheetml/2006/main" count="179" uniqueCount="123">
  <si>
    <t>Всього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</si>
  <si>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</si>
  <si>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</si>
  <si>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</si>
  <si>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</si>
  <si>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</si>
  <si>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</si>
  <si>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</si>
  <si>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</si>
  <si>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</si>
  <si>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</si>
  <si>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</si>
  <si>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</si>
  <si>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</si>
  <si>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</si>
  <si>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</si>
  <si>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</si>
  <si>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</si>
  <si>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</si>
  <si>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</si>
  <si>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</si>
  <si>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</si>
  <si>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</si>
  <si>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</si>
  <si>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</si>
  <si>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</si>
  <si>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</si>
  <si>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</si>
  <si>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</si>
  <si>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</si>
  <si>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</si>
  <si>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</si>
  <si>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</si>
  <si>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</si>
  <si>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</si>
  <si>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Теплопостачання 
(КЕКВ 2271)</t>
  </si>
  <si>
    <t>Електроенергія
(КЕКВ 2273)</t>
  </si>
  <si>
    <t>Природнй газ
(КЕКВ 2274)</t>
  </si>
  <si>
    <t>0611021</t>
  </si>
  <si>
    <t>0611022</t>
  </si>
  <si>
    <t>0611070</t>
  </si>
  <si>
    <t>0611141</t>
  </si>
  <si>
    <t>0611151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</si>
  <si>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</si>
  <si>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</si>
  <si>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</si>
  <si>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</si>
  <si>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</si>
  <si>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</si>
  <si>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</si>
  <si>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</si>
  <si>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% виконання річного плану</t>
  </si>
  <si>
    <t>РАЗОМ</t>
  </si>
  <si>
    <t>Вода та водопостачання
(КЕКВ 2272)</t>
  </si>
  <si>
    <t>Інші енергоносії та 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</si>
  <si>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</si>
  <si>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</si>
  <si>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</si>
  <si>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</si>
  <si>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</si>
  <si>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</si>
  <si>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</si>
  <si>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</si>
  <si>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Чорноморська спеціальна школа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</si>
  <si>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</si>
  <si>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</si>
  <si>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</si>
  <si>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</si>
  <si>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</si>
  <si>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</si>
  <si>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</si>
  <si>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</si>
  <si>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</si>
  <si>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</si>
  <si>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7 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</si>
  <si>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</si>
  <si>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</si>
  <si>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</si>
  <si>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</si>
  <si>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</si>
  <si>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Управління освіти Чорноморської міської ради Одеського району Одеської області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</si>
  <si>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</si>
  <si>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</si>
  <si>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</si>
  <si>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</si>
  <si>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</si>
  <si>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</si>
  <si>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</si>
  <si>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Чорноморський академічний ліцей імені Тараса Шевченка Чорноморської міської ради Одеського району Одеської області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</si>
  <si>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</si>
  <si>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</si>
  <si>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</si>
  <si>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</si>
  <si>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</si>
  <si>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</si>
  <si>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</si>
  <si>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</si>
  <si>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</si>
  <si>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Управління освіти Чорноморської  міської ради Одеського району Одеської області</t>
  </si>
  <si>
    <t>до  рішення Чорноморської міської ради</t>
  </si>
  <si>
    <t>Затверджено розписом на звітний рік з урахуванням змін, грн</t>
  </si>
  <si>
    <t>від                 2024  №               -VIII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</si>
  <si>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</si>
  <si>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</si>
  <si>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</si>
  <si>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</si>
  <si>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</si>
  <si>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</si>
  <si>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</si>
  <si>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</si>
  <si>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</si>
  <si>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</si>
  <si>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</si>
  <si>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</si>
  <si>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</si>
  <si>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 xml:space="preserve">Затверджено розписом на звітний рік з урахуванням змін </t>
  </si>
  <si>
    <t>Затверджено розписом на звітний рік з урахуванням змін</t>
  </si>
  <si>
    <t>Стадіон (вул. Набережна,2, м. Чорноморськ, Одеського району Одеської області)</t>
  </si>
  <si>
    <t xml:space="preserve">Виконано за звітний період </t>
  </si>
  <si>
    <t>Виконано за звітний період, грн</t>
  </si>
  <si>
    <t>Додаток 10</t>
  </si>
  <si>
    <t>Звіт про спожиті комунальні послуги та  енергоносії головними розпорядниками та бюджетними установами, які фінансуються з бюджету Чорноморської міської територіальної громади  за 9 місяців 2024 року</t>
  </si>
  <si>
    <t>Комунальна установа "Центр соціальних служб Чорноморської міської ради Одеського району Одеської області"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</si>
</sst>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&quot;р.&quot;;[Red]\-#,##0&quot;р.&quot;"/>
    <numFmt numFmtId="165" formatCode="#,##0.000"/>
    <numFmt numFmtId="166" formatCode="0.0%"/>
    <numFmt numFmtId="167" formatCode="#,##0.0"/>
    <numFmt numFmtId="168" formatCode="#,##0.0000"/>
    <numFmt numFmtId="169" formatCode="#,##0.00000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9" fillId="0" borderId="0"/>
    <xf numFmtId="0" fontId="13" fillId="0" borderId="0"/>
  </cellStyleXfs>
  <cellXfs count="12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Border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3" fontId="1" fillId="0" borderId="0" xfId="0" applyNumberFormat="1" applyFont="1" applyBorder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 applyBorder="1"/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/>
    <xf numFmtId="166" fontId="7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/>
    <xf numFmtId="165" fontId="11" fillId="2" borderId="0" xfId="0" applyNumberFormat="1" applyFont="1" applyFill="1" applyBorder="1"/>
    <xf numFmtId="3" fontId="11" fillId="2" borderId="0" xfId="0" applyNumberFormat="1" applyFont="1" applyFill="1" applyBorder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 wrapText="1"/>
    </xf>
    <xf numFmtId="167" fontId="1" fillId="2" borderId="1" xfId="0" quotePrefix="1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8" fontId="0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2" fillId="2" borderId="1" xfId="2" applyNumberFormat="1" applyFont="1" applyFill="1" applyBorder="1" applyAlignment="1" applyProtection="1">
      <alignment horizontal="center" vertical="center" wrapText="1"/>
    </xf>
    <xf numFmtId="49" fontId="1" fillId="2" borderId="1" xfId="2" applyNumberFormat="1" applyFont="1" applyFill="1" applyBorder="1" applyAlignment="1" applyProtection="1">
      <alignment horizontal="center" vertical="center" wrapText="1"/>
    </xf>
    <xf numFmtId="0" fontId="1" fillId="2" borderId="1" xfId="2" applyNumberFormat="1" applyFont="1" applyFill="1" applyBorder="1" applyAlignment="1" applyProtection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</cellXfs>
  <cellStyles count="5">
    <cellStyle name="Звичайний" xfId="0" builtinId="0"/>
    <cellStyle name="Звичайний 2" xfId="4"/>
    <cellStyle name="Обычный 2" xfId="3"/>
    <cellStyle name="Обычный 3" xfId="2"/>
    <cellStyle name="Обычный_до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2"/>
  <sheetViews>
    <sheetView showZeros="0" tabSelected="1" view="pageBreakPreview" zoomScale="81" zoomScaleNormal="80" zoomScaleSheetLayoutView="81" workbookViewId="0">
      <pane xSplit="4" ySplit="9" topLeftCell="X55" activePane="bottomRight" state="frozen"/>
      <selection pane="topRight" activeCell="E1" sqref="E1"/>
      <selection pane="bottomLeft" activeCell="A12" sqref="A12"/>
      <selection pane="bottomRight" activeCell="D57" sqref="D57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58.44140625" style="1" customWidth="1"/>
    <col min="5" max="5" width="13" style="5" customWidth="1"/>
    <col min="6" max="6" width="17.6640625" style="19" customWidth="1"/>
    <col min="7" max="7" width="14.33203125" style="19" customWidth="1"/>
    <col min="8" max="8" width="16.6640625" style="19" customWidth="1"/>
    <col min="9" max="10" width="13" style="19" customWidth="1"/>
    <col min="11" max="11" width="12.109375" style="5" customWidth="1"/>
    <col min="12" max="12" width="16.6640625" style="5" customWidth="1"/>
    <col min="13" max="13" width="13" style="5" customWidth="1"/>
    <col min="14" max="14" width="16.44140625" style="5" customWidth="1"/>
    <col min="15" max="15" width="12.6640625" style="5" customWidth="1"/>
    <col min="16" max="16" width="11.6640625" style="5" customWidth="1"/>
    <col min="17" max="17" width="16" style="19" customWidth="1"/>
    <col min="18" max="18" width="17.88671875" style="19" customWidth="1"/>
    <col min="19" max="19" width="15.44140625" style="19" customWidth="1"/>
    <col min="20" max="20" width="15.109375" style="19" customWidth="1"/>
    <col min="21" max="22" width="12.6640625" style="19" customWidth="1"/>
    <col min="23" max="23" width="15.33203125" style="19" customWidth="1"/>
    <col min="24" max="24" width="16.5546875" style="19" customWidth="1"/>
    <col min="25" max="25" width="15" style="19" customWidth="1"/>
    <col min="26" max="26" width="17.44140625" style="19" customWidth="1"/>
    <col min="27" max="28" width="11.88671875" style="19" customWidth="1"/>
    <col min="29" max="29" width="15.44140625" style="5" customWidth="1"/>
    <col min="30" max="30" width="15.6640625" style="5" customWidth="1"/>
    <col min="31" max="31" width="12.6640625" style="5" customWidth="1"/>
    <col min="32" max="32" width="16.44140625" style="5" customWidth="1"/>
    <col min="33" max="33" width="17.44140625" style="5" customWidth="1"/>
    <col min="34" max="34" width="13" style="1" customWidth="1"/>
    <col min="35" max="16384" width="9.109375" style="1"/>
  </cols>
  <sheetData>
    <row r="1" spans="1:34" x14ac:dyDescent="0.3">
      <c r="D1" s="15"/>
      <c r="E1" s="16"/>
      <c r="F1" s="18"/>
      <c r="G1" s="18"/>
      <c r="H1" s="18"/>
      <c r="I1" s="18"/>
      <c r="J1" s="18"/>
      <c r="K1" s="1"/>
      <c r="L1" s="1"/>
      <c r="M1" s="41"/>
      <c r="N1" s="41"/>
      <c r="O1" s="42"/>
      <c r="P1" s="1"/>
      <c r="T1" s="122" t="s">
        <v>120</v>
      </c>
      <c r="U1" s="1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4" x14ac:dyDescent="0.3">
      <c r="D2" s="15"/>
      <c r="E2" s="16"/>
      <c r="F2" s="18"/>
      <c r="G2" s="18"/>
      <c r="H2" s="18"/>
      <c r="I2" s="18"/>
      <c r="J2" s="18"/>
      <c r="K2" s="1"/>
      <c r="L2" s="1"/>
      <c r="M2" s="41"/>
      <c r="N2" s="41"/>
      <c r="O2" s="42"/>
      <c r="P2" s="1"/>
      <c r="T2" s="122" t="s">
        <v>99</v>
      </c>
      <c r="U2" s="122"/>
      <c r="V2" s="1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4" ht="16.5" customHeight="1" x14ac:dyDescent="0.3">
      <c r="K3" s="1"/>
      <c r="L3" s="1"/>
      <c r="M3" s="43"/>
      <c r="N3" s="43"/>
      <c r="O3" s="42"/>
      <c r="P3" s="1"/>
      <c r="T3" s="19" t="s">
        <v>101</v>
      </c>
      <c r="U3" s="43"/>
      <c r="X3" s="24"/>
      <c r="Y3" s="24"/>
      <c r="Z3" s="24"/>
      <c r="AA3" s="24"/>
      <c r="AB3" s="24"/>
      <c r="AC3" s="24"/>
      <c r="AD3" s="24"/>
      <c r="AE3" s="24"/>
      <c r="AF3" s="24"/>
      <c r="AG3" s="23"/>
    </row>
    <row r="4" spans="1:34" x14ac:dyDescent="0.3">
      <c r="A4" s="2"/>
      <c r="B4" s="2"/>
      <c r="C4" s="2"/>
      <c r="D4" s="3"/>
      <c r="E4" s="6"/>
      <c r="F4" s="20"/>
      <c r="G4" s="20"/>
      <c r="H4" s="20"/>
      <c r="I4" s="20"/>
      <c r="J4" s="20"/>
      <c r="K4" s="1"/>
      <c r="L4" s="1"/>
      <c r="M4" s="44"/>
      <c r="N4" s="44"/>
      <c r="O4" s="42"/>
      <c r="P4" s="1"/>
      <c r="U4" s="44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4" ht="47.25" customHeight="1" x14ac:dyDescent="0.3">
      <c r="A5" s="2"/>
      <c r="B5" s="2"/>
      <c r="C5" s="2"/>
      <c r="D5" s="3"/>
      <c r="E5" s="113" t="s">
        <v>121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4" x14ac:dyDescent="0.3">
      <c r="A6" s="2"/>
      <c r="B6" s="2"/>
      <c r="C6" s="2"/>
      <c r="D6" s="3"/>
      <c r="E6" s="6"/>
      <c r="F6" s="20"/>
      <c r="G6" s="20"/>
      <c r="H6" s="20"/>
      <c r="I6" s="20"/>
      <c r="J6" s="20"/>
      <c r="K6" s="1"/>
      <c r="L6" s="1"/>
      <c r="M6" s="20"/>
      <c r="N6" s="20"/>
      <c r="O6" s="1"/>
      <c r="P6" s="1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4" ht="31.5" customHeight="1" x14ac:dyDescent="0.3">
      <c r="A7" s="117" t="s">
        <v>3</v>
      </c>
      <c r="B7" s="118" t="s">
        <v>27</v>
      </c>
      <c r="C7" s="118" t="s">
        <v>4</v>
      </c>
      <c r="D7" s="119" t="s">
        <v>28</v>
      </c>
      <c r="E7" s="114" t="s">
        <v>35</v>
      </c>
      <c r="F7" s="116"/>
      <c r="G7" s="116"/>
      <c r="H7" s="116"/>
      <c r="I7" s="116"/>
      <c r="J7" s="115"/>
      <c r="K7" s="114" t="s">
        <v>53</v>
      </c>
      <c r="L7" s="116"/>
      <c r="M7" s="116"/>
      <c r="N7" s="116"/>
      <c r="O7" s="116"/>
      <c r="P7" s="115"/>
      <c r="Q7" s="114" t="s">
        <v>36</v>
      </c>
      <c r="R7" s="116"/>
      <c r="S7" s="116"/>
      <c r="T7" s="116"/>
      <c r="U7" s="116"/>
      <c r="V7" s="115"/>
      <c r="W7" s="114" t="s">
        <v>37</v>
      </c>
      <c r="X7" s="116"/>
      <c r="Y7" s="116"/>
      <c r="Z7" s="116"/>
      <c r="AA7" s="116"/>
      <c r="AB7" s="115"/>
      <c r="AC7" s="114" t="s">
        <v>54</v>
      </c>
      <c r="AD7" s="116"/>
      <c r="AE7" s="115"/>
      <c r="AF7" s="114" t="s">
        <v>52</v>
      </c>
      <c r="AG7" s="116"/>
      <c r="AH7" s="115"/>
    </row>
    <row r="8" spans="1:34" ht="54" customHeight="1" x14ac:dyDescent="0.3">
      <c r="A8" s="117"/>
      <c r="B8" s="118"/>
      <c r="C8" s="118"/>
      <c r="D8" s="119"/>
      <c r="E8" s="114" t="s">
        <v>115</v>
      </c>
      <c r="F8" s="115"/>
      <c r="G8" s="114" t="s">
        <v>118</v>
      </c>
      <c r="H8" s="115"/>
      <c r="I8" s="114" t="s">
        <v>51</v>
      </c>
      <c r="J8" s="115"/>
      <c r="K8" s="114" t="s">
        <v>116</v>
      </c>
      <c r="L8" s="115"/>
      <c r="M8" s="114" t="s">
        <v>118</v>
      </c>
      <c r="N8" s="115"/>
      <c r="O8" s="114" t="s">
        <v>51</v>
      </c>
      <c r="P8" s="115"/>
      <c r="Q8" s="114" t="s">
        <v>115</v>
      </c>
      <c r="R8" s="115"/>
      <c r="S8" s="114" t="s">
        <v>118</v>
      </c>
      <c r="T8" s="115"/>
      <c r="U8" s="114" t="s">
        <v>51</v>
      </c>
      <c r="V8" s="115"/>
      <c r="W8" s="114" t="s">
        <v>116</v>
      </c>
      <c r="X8" s="115"/>
      <c r="Y8" s="114" t="s">
        <v>118</v>
      </c>
      <c r="Z8" s="115"/>
      <c r="AA8" s="114" t="s">
        <v>51</v>
      </c>
      <c r="AB8" s="115"/>
      <c r="AC8" s="120" t="s">
        <v>100</v>
      </c>
      <c r="AD8" s="120" t="s">
        <v>119</v>
      </c>
      <c r="AE8" s="120" t="s">
        <v>51</v>
      </c>
      <c r="AF8" s="120" t="s">
        <v>100</v>
      </c>
      <c r="AG8" s="120" t="s">
        <v>119</v>
      </c>
      <c r="AH8" s="120" t="s">
        <v>51</v>
      </c>
    </row>
    <row r="9" spans="1:34" ht="31.2" customHeight="1" x14ac:dyDescent="0.3">
      <c r="A9" s="117"/>
      <c r="B9" s="118"/>
      <c r="C9" s="118"/>
      <c r="D9" s="119"/>
      <c r="E9" s="46" t="s">
        <v>1</v>
      </c>
      <c r="F9" s="47" t="s">
        <v>34</v>
      </c>
      <c r="G9" s="46" t="s">
        <v>1</v>
      </c>
      <c r="H9" s="47" t="s">
        <v>34</v>
      </c>
      <c r="I9" s="46" t="s">
        <v>1</v>
      </c>
      <c r="J9" s="47" t="s">
        <v>34</v>
      </c>
      <c r="K9" s="46" t="s">
        <v>24</v>
      </c>
      <c r="L9" s="46" t="s">
        <v>34</v>
      </c>
      <c r="M9" s="46" t="s">
        <v>24</v>
      </c>
      <c r="N9" s="46" t="s">
        <v>34</v>
      </c>
      <c r="O9" s="46" t="s">
        <v>24</v>
      </c>
      <c r="P9" s="46" t="s">
        <v>34</v>
      </c>
      <c r="Q9" s="47" t="s">
        <v>25</v>
      </c>
      <c r="R9" s="47" t="s">
        <v>34</v>
      </c>
      <c r="S9" s="47" t="s">
        <v>25</v>
      </c>
      <c r="T9" s="47" t="s">
        <v>34</v>
      </c>
      <c r="U9" s="47" t="s">
        <v>25</v>
      </c>
      <c r="V9" s="47" t="s">
        <v>34</v>
      </c>
      <c r="W9" s="47" t="s">
        <v>2</v>
      </c>
      <c r="X9" s="47" t="s">
        <v>34</v>
      </c>
      <c r="Y9" s="47" t="s">
        <v>2</v>
      </c>
      <c r="Z9" s="47" t="s">
        <v>34</v>
      </c>
      <c r="AA9" s="47" t="s">
        <v>2</v>
      </c>
      <c r="AB9" s="47" t="s">
        <v>34</v>
      </c>
      <c r="AC9" s="121"/>
      <c r="AD9" s="121"/>
      <c r="AE9" s="121"/>
      <c r="AF9" s="121"/>
      <c r="AG9" s="121"/>
      <c r="AH9" s="121"/>
    </row>
    <row r="10" spans="1:34" s="3" customFormat="1" ht="41.25" customHeight="1" x14ac:dyDescent="0.25">
      <c r="A10" s="13" t="s">
        <v>31</v>
      </c>
      <c r="B10" s="13"/>
      <c r="C10" s="13"/>
      <c r="D10" s="17" t="s">
        <v>43</v>
      </c>
      <c r="E10" s="58">
        <f>E11+E12+E13+E14+E15</f>
        <v>491.90000000000003</v>
      </c>
      <c r="F10" s="59">
        <f>F11+F12+F13+F14+F15</f>
        <v>1824800</v>
      </c>
      <c r="G10" s="61">
        <f>G11+G12+G13+G14+G15</f>
        <v>191.45507999999998</v>
      </c>
      <c r="H10" s="59">
        <f>H11+H12+H13+H14+H15</f>
        <v>895259.82000000007</v>
      </c>
      <c r="I10" s="60">
        <f>G10/E10</f>
        <v>0.38921545029477528</v>
      </c>
      <c r="J10" s="60">
        <f>H10/F10</f>
        <v>0.49060709118807544</v>
      </c>
      <c r="K10" s="58">
        <f t="shared" ref="K10:L10" si="0">K11+K12+K13+K14+K15</f>
        <v>2815.6</v>
      </c>
      <c r="L10" s="59">
        <f t="shared" si="0"/>
        <v>175050</v>
      </c>
      <c r="M10" s="59">
        <f t="shared" ref="M10:N10" si="1">M11+M12+M13+M14+M15</f>
        <v>1386.2070000000001</v>
      </c>
      <c r="N10" s="59">
        <f t="shared" si="1"/>
        <v>63360.109999999993</v>
      </c>
      <c r="O10" s="60">
        <f>M10/K10</f>
        <v>0.49233094189515564</v>
      </c>
      <c r="P10" s="60">
        <f>N10/L10</f>
        <v>0.36195435589831471</v>
      </c>
      <c r="Q10" s="59">
        <f t="shared" ref="Q10:R10" si="2">Q11+Q12+Q13+Q14+Q15</f>
        <v>313025</v>
      </c>
      <c r="R10" s="59">
        <f t="shared" si="2"/>
        <v>2746553</v>
      </c>
      <c r="S10" s="59">
        <f t="shared" ref="S10:T10" si="3">S11+S12+S13+S14+S15</f>
        <v>102958.30899999999</v>
      </c>
      <c r="T10" s="59">
        <f t="shared" si="3"/>
        <v>1011920.0999999999</v>
      </c>
      <c r="U10" s="60">
        <f>S10/Q10</f>
        <v>0.32891401325772701</v>
      </c>
      <c r="V10" s="60">
        <f>T10/R10</f>
        <v>0.36843275917122292</v>
      </c>
      <c r="W10" s="59">
        <f t="shared" ref="W10:X10" si="4">W11+W12+W13+W14+W15</f>
        <v>11445</v>
      </c>
      <c r="X10" s="59">
        <f t="shared" si="4"/>
        <v>227600</v>
      </c>
      <c r="Y10" s="59">
        <f t="shared" ref="Y10:Z10" si="5">Y11+Y12+Y13+Y14+Y15</f>
        <v>7372.89</v>
      </c>
      <c r="Z10" s="59">
        <f t="shared" si="5"/>
        <v>98001.290000000008</v>
      </c>
      <c r="AA10" s="60">
        <f>Y10/W10</f>
        <v>0.64420183486238536</v>
      </c>
      <c r="AB10" s="60">
        <f>Z10/X10</f>
        <v>0.43058563268892797</v>
      </c>
      <c r="AC10" s="59">
        <f t="shared" ref="AC10" si="6">AC11+AC12+AC13+AC14+AC15</f>
        <v>92800</v>
      </c>
      <c r="AD10" s="59">
        <f t="shared" ref="AD10" si="7">AD11+AD12+AD13+AD14+AD15</f>
        <v>34076.749999999993</v>
      </c>
      <c r="AE10" s="60">
        <f>AD10/AC10</f>
        <v>0.36720635775862059</v>
      </c>
      <c r="AF10" s="61">
        <f t="shared" ref="AF10" si="8">AF11+AF12+AF13+AF14+AF15</f>
        <v>5066803</v>
      </c>
      <c r="AG10" s="61">
        <f>AG11+AG12+AG13+AG14+AG15</f>
        <v>2102618.0699999998</v>
      </c>
      <c r="AH10" s="60">
        <f>AG10/AF10</f>
        <v>0.41497924233486083</v>
      </c>
    </row>
    <row r="11" spans="1:34" s="3" customFormat="1" ht="31.2" x14ac:dyDescent="0.25">
      <c r="A11" s="11" t="s">
        <v>16</v>
      </c>
      <c r="B11" s="11" t="s">
        <v>15</v>
      </c>
      <c r="C11" s="11" t="s">
        <v>5</v>
      </c>
      <c r="D11" s="56" t="s">
        <v>43</v>
      </c>
      <c r="E11" s="62">
        <v>478.1</v>
      </c>
      <c r="F11" s="63">
        <v>1777000</v>
      </c>
      <c r="G11" s="64">
        <v>185.28507999999999</v>
      </c>
      <c r="H11" s="63">
        <v>870645.02</v>
      </c>
      <c r="I11" s="65">
        <f t="shared" ref="I11:I56" si="9">G11/E11</f>
        <v>0.3875446140974691</v>
      </c>
      <c r="J11" s="66">
        <f t="shared" ref="J11:J56" si="10">H11/F11</f>
        <v>0.48995217782779965</v>
      </c>
      <c r="K11" s="87">
        <v>2500</v>
      </c>
      <c r="L11" s="87">
        <v>165500</v>
      </c>
      <c r="M11" s="64">
        <v>1310</v>
      </c>
      <c r="N11" s="63">
        <v>60799.49</v>
      </c>
      <c r="O11" s="66">
        <f t="shared" ref="O11:O12" si="11">M11/K11</f>
        <v>0.52400000000000002</v>
      </c>
      <c r="P11" s="66">
        <f t="shared" ref="P11:P12" si="12">N11/L11</f>
        <v>0.3673685196374622</v>
      </c>
      <c r="Q11" s="77">
        <v>284000</v>
      </c>
      <c r="R11" s="77">
        <v>2500000</v>
      </c>
      <c r="S11" s="64">
        <v>83943.2</v>
      </c>
      <c r="T11" s="63">
        <v>846986.79</v>
      </c>
      <c r="U11" s="66">
        <f>S11/Q11</f>
        <v>0.29557464788732396</v>
      </c>
      <c r="V11" s="66">
        <f>T11/R11</f>
        <v>0.338794716</v>
      </c>
      <c r="W11" s="87"/>
      <c r="X11" s="87"/>
      <c r="Y11" s="63"/>
      <c r="Z11" s="63"/>
      <c r="AA11" s="66"/>
      <c r="AB11" s="66"/>
      <c r="AC11" s="87">
        <v>68400</v>
      </c>
      <c r="AD11" s="63">
        <v>29332.51</v>
      </c>
      <c r="AE11" s="66">
        <f>AD11/AC11</f>
        <v>0.42883786549707598</v>
      </c>
      <c r="AF11" s="64">
        <f>F11+L11+R11+X11+AC11</f>
        <v>4510900</v>
      </c>
      <c r="AG11" s="64">
        <f t="shared" ref="AG11:AG64" si="13">H11+N11+T11+Z11+AD11</f>
        <v>1807763.81</v>
      </c>
      <c r="AH11" s="66">
        <f>AG11/AF11</f>
        <v>0.40075457447516016</v>
      </c>
    </row>
    <row r="12" spans="1:34" s="3" customFormat="1" ht="31.2" x14ac:dyDescent="0.25">
      <c r="A12" s="11" t="s">
        <v>16</v>
      </c>
      <c r="B12" s="11" t="s">
        <v>15</v>
      </c>
      <c r="C12" s="11" t="s">
        <v>5</v>
      </c>
      <c r="D12" s="48" t="s">
        <v>44</v>
      </c>
      <c r="E12" s="63"/>
      <c r="F12" s="63"/>
      <c r="G12" s="63"/>
      <c r="H12" s="63"/>
      <c r="I12" s="66"/>
      <c r="J12" s="66"/>
      <c r="K12" s="87">
        <v>60</v>
      </c>
      <c r="L12" s="87">
        <v>1500</v>
      </c>
      <c r="M12" s="63">
        <v>34</v>
      </c>
      <c r="N12" s="63">
        <v>1069.5</v>
      </c>
      <c r="O12" s="66">
        <f t="shared" si="11"/>
        <v>0.56666666666666665</v>
      </c>
      <c r="P12" s="66">
        <f t="shared" si="12"/>
        <v>0.71299999999999997</v>
      </c>
      <c r="Q12" s="77">
        <v>5800</v>
      </c>
      <c r="R12" s="77">
        <v>42400</v>
      </c>
      <c r="S12" s="63">
        <v>3771</v>
      </c>
      <c r="T12" s="63">
        <v>30742.22</v>
      </c>
      <c r="U12" s="66">
        <f t="shared" ref="U12:U13" si="14">S12/Q12</f>
        <v>0.65017241379310342</v>
      </c>
      <c r="V12" s="66">
        <f t="shared" ref="V12:V13" si="15">T12/R12</f>
        <v>0.72505235849056604</v>
      </c>
      <c r="W12" s="87">
        <v>6200</v>
      </c>
      <c r="X12" s="87">
        <v>122800</v>
      </c>
      <c r="Y12" s="63">
        <v>3929</v>
      </c>
      <c r="Z12" s="63">
        <v>47728.79</v>
      </c>
      <c r="AA12" s="66">
        <f t="shared" ref="AA12:AA16" si="16">Y12/W12</f>
        <v>0.6337096774193548</v>
      </c>
      <c r="AB12" s="66">
        <f t="shared" ref="AB12:AB16" si="17">Z12/X12</f>
        <v>0.38867092833876221</v>
      </c>
      <c r="AC12" s="87">
        <v>5000</v>
      </c>
      <c r="AD12" s="63"/>
      <c r="AE12" s="66">
        <f>AD12/AC12</f>
        <v>0</v>
      </c>
      <c r="AF12" s="64">
        <f t="shared" ref="AF12:AF15" si="18">F12+L12+R12+X12+AC12</f>
        <v>171700</v>
      </c>
      <c r="AG12" s="64">
        <f t="shared" si="13"/>
        <v>79540.510000000009</v>
      </c>
      <c r="AH12" s="66">
        <f t="shared" ref="AH12:AH14" si="19">AG12/AF12</f>
        <v>0.46325282469423418</v>
      </c>
    </row>
    <row r="13" spans="1:34" s="3" customFormat="1" ht="31.2" x14ac:dyDescent="0.25">
      <c r="A13" s="11" t="s">
        <v>16</v>
      </c>
      <c r="B13" s="11" t="s">
        <v>15</v>
      </c>
      <c r="C13" s="11" t="s">
        <v>5</v>
      </c>
      <c r="D13" s="48" t="s">
        <v>62</v>
      </c>
      <c r="E13" s="63"/>
      <c r="F13" s="63"/>
      <c r="G13" s="63"/>
      <c r="H13" s="63"/>
      <c r="I13" s="66"/>
      <c r="J13" s="66"/>
      <c r="K13" s="87">
        <v>98.6</v>
      </c>
      <c r="L13" s="87">
        <v>2450</v>
      </c>
      <c r="M13" s="63">
        <v>13</v>
      </c>
      <c r="N13" s="63">
        <v>317.10000000000002</v>
      </c>
      <c r="O13" s="66">
        <f t="shared" ref="O13:O14" si="20">M13/K13</f>
        <v>0.13184584178498987</v>
      </c>
      <c r="P13" s="66">
        <f t="shared" ref="P13:P14" si="21">N13/L13</f>
        <v>0.12942857142857145</v>
      </c>
      <c r="Q13" s="77">
        <v>3825</v>
      </c>
      <c r="R13" s="77">
        <v>38550</v>
      </c>
      <c r="S13" s="63">
        <v>1003</v>
      </c>
      <c r="T13" s="63">
        <v>9596.82</v>
      </c>
      <c r="U13" s="66">
        <f t="shared" si="14"/>
        <v>0.26222222222222225</v>
      </c>
      <c r="V13" s="66">
        <f t="shared" si="15"/>
        <v>0.24894474708171205</v>
      </c>
      <c r="W13" s="87">
        <v>1845</v>
      </c>
      <c r="X13" s="87">
        <v>37100</v>
      </c>
      <c r="Y13" s="63">
        <v>1456.89</v>
      </c>
      <c r="Z13" s="63">
        <v>26022.78</v>
      </c>
      <c r="AA13" s="66">
        <f t="shared" ref="AA13" si="22">Y13/W13</f>
        <v>0.7896422764227643</v>
      </c>
      <c r="AB13" s="66">
        <f t="shared" ref="AB13" si="23">Z13/X13</f>
        <v>0.7014226415094339</v>
      </c>
      <c r="AC13" s="87">
        <v>13500</v>
      </c>
      <c r="AD13" s="63">
        <v>4500</v>
      </c>
      <c r="AE13" s="66">
        <f>AD13/AC13</f>
        <v>0.33333333333333331</v>
      </c>
      <c r="AF13" s="64">
        <f>F13+L13+R13+X13+AC13</f>
        <v>91600</v>
      </c>
      <c r="AG13" s="64">
        <f t="shared" si="13"/>
        <v>40436.699999999997</v>
      </c>
      <c r="AH13" s="66">
        <f t="shared" si="19"/>
        <v>0.44144868995633185</v>
      </c>
    </row>
    <row r="14" spans="1:34" s="3" customFormat="1" ht="31.2" x14ac:dyDescent="0.25">
      <c r="A14" s="11" t="s">
        <v>16</v>
      </c>
      <c r="B14" s="11" t="s">
        <v>15</v>
      </c>
      <c r="C14" s="11" t="s">
        <v>5</v>
      </c>
      <c r="D14" s="48" t="s">
        <v>45</v>
      </c>
      <c r="E14" s="63"/>
      <c r="F14" s="63"/>
      <c r="G14" s="63"/>
      <c r="H14" s="63"/>
      <c r="I14" s="66"/>
      <c r="J14" s="66"/>
      <c r="K14" s="87">
        <v>84</v>
      </c>
      <c r="L14" s="87">
        <v>2100</v>
      </c>
      <c r="M14" s="63">
        <v>15</v>
      </c>
      <c r="N14" s="63">
        <v>609.84</v>
      </c>
      <c r="O14" s="66">
        <f t="shared" si="20"/>
        <v>0.17857142857142858</v>
      </c>
      <c r="P14" s="66">
        <f t="shared" si="21"/>
        <v>0.29039999999999999</v>
      </c>
      <c r="Q14" s="77">
        <v>5100</v>
      </c>
      <c r="R14" s="77">
        <v>37300</v>
      </c>
      <c r="S14" s="63">
        <v>2127</v>
      </c>
      <c r="T14" s="63">
        <v>16701.830000000002</v>
      </c>
      <c r="U14" s="66">
        <f t="shared" ref="U14" si="24">S14/Q14</f>
        <v>0.41705882352941176</v>
      </c>
      <c r="V14" s="66">
        <f t="shared" ref="V14" si="25">T14/R14</f>
        <v>0.44777024128686332</v>
      </c>
      <c r="W14" s="87">
        <v>3400</v>
      </c>
      <c r="X14" s="87">
        <v>67700</v>
      </c>
      <c r="Y14" s="63">
        <v>1987</v>
      </c>
      <c r="Z14" s="63">
        <v>24249.72</v>
      </c>
      <c r="AA14" s="66">
        <f t="shared" si="16"/>
        <v>0.58441176470588241</v>
      </c>
      <c r="AB14" s="66">
        <f t="shared" si="17"/>
        <v>0.35819379615952734</v>
      </c>
      <c r="AC14" s="87">
        <v>5000</v>
      </c>
      <c r="AD14" s="63"/>
      <c r="AE14" s="66">
        <f>AD14/AC14</f>
        <v>0</v>
      </c>
      <c r="AF14" s="64">
        <f t="shared" si="18"/>
        <v>112100</v>
      </c>
      <c r="AG14" s="64">
        <f t="shared" si="13"/>
        <v>41561.39</v>
      </c>
      <c r="AH14" s="66">
        <f t="shared" si="19"/>
        <v>0.3707528099910794</v>
      </c>
    </row>
    <row r="15" spans="1:34" s="3" customFormat="1" ht="46.8" x14ac:dyDescent="0.25">
      <c r="A15" s="11" t="s">
        <v>29</v>
      </c>
      <c r="B15" s="10">
        <v>8210</v>
      </c>
      <c r="C15" s="11" t="s">
        <v>26</v>
      </c>
      <c r="D15" s="55" t="s">
        <v>46</v>
      </c>
      <c r="E15" s="62">
        <v>13.8</v>
      </c>
      <c r="F15" s="63">
        <v>47800</v>
      </c>
      <c r="G15" s="64">
        <v>6.17</v>
      </c>
      <c r="H15" s="63">
        <v>24614.799999999999</v>
      </c>
      <c r="I15" s="66">
        <f t="shared" si="9"/>
        <v>0.44710144927536227</v>
      </c>
      <c r="J15" s="66">
        <f t="shared" si="10"/>
        <v>0.51495397489539751</v>
      </c>
      <c r="K15" s="87">
        <v>73</v>
      </c>
      <c r="L15" s="87">
        <v>3500</v>
      </c>
      <c r="M15" s="62">
        <v>14.207000000000001</v>
      </c>
      <c r="N15" s="63">
        <v>564.17999999999995</v>
      </c>
      <c r="O15" s="66">
        <f t="shared" ref="O15" si="26">M15/K15</f>
        <v>0.19461643835616441</v>
      </c>
      <c r="P15" s="66">
        <f t="shared" ref="P15" si="27">N15/L15</f>
        <v>0.16119428571428571</v>
      </c>
      <c r="Q15" s="77">
        <v>14300</v>
      </c>
      <c r="R15" s="77">
        <f>274800-146497</f>
        <v>128303</v>
      </c>
      <c r="S15" s="64">
        <v>12114.109</v>
      </c>
      <c r="T15" s="63">
        <v>107892.44</v>
      </c>
      <c r="U15" s="66">
        <f t="shared" ref="U15:U17" si="28">S15/Q15</f>
        <v>0.84714048951048959</v>
      </c>
      <c r="V15" s="66">
        <f t="shared" ref="V15:V56" si="29">T15/R15</f>
        <v>0.84091907437861935</v>
      </c>
      <c r="W15" s="87"/>
      <c r="X15" s="87"/>
      <c r="Y15" s="63"/>
      <c r="Z15" s="63"/>
      <c r="AA15" s="66"/>
      <c r="AB15" s="66"/>
      <c r="AC15" s="87">
        <v>900</v>
      </c>
      <c r="AD15" s="63">
        <v>244.24</v>
      </c>
      <c r="AE15" s="66">
        <f t="shared" ref="AE15:AE52" si="30">AD15/AC15</f>
        <v>0.27137777777777777</v>
      </c>
      <c r="AF15" s="64">
        <f t="shared" si="18"/>
        <v>180503</v>
      </c>
      <c r="AG15" s="64">
        <f t="shared" si="13"/>
        <v>133315.66</v>
      </c>
      <c r="AH15" s="66">
        <f t="shared" ref="AH15" si="31">AG15/AF15</f>
        <v>0.7385786385821842</v>
      </c>
    </row>
    <row r="16" spans="1:34" s="3" customFormat="1" ht="40.5" customHeight="1" x14ac:dyDescent="0.25">
      <c r="A16" s="13" t="s">
        <v>32</v>
      </c>
      <c r="B16" s="13"/>
      <c r="C16" s="13"/>
      <c r="D16" s="17" t="s">
        <v>80</v>
      </c>
      <c r="E16" s="67">
        <f>E17+E18+E31+E42+E43+E49+E47+E48+E50</f>
        <v>3558.4009999999994</v>
      </c>
      <c r="F16" s="59">
        <f>F17+F18+F31+F42+F43+F49+F47+F48+F50</f>
        <v>19161932</v>
      </c>
      <c r="G16" s="61">
        <f>G17+G18+G31+G42+G43+G49+G47+G48+G50</f>
        <v>2586.9131729435458</v>
      </c>
      <c r="H16" s="59">
        <f>H17+H18+H31+H42+H43+H49+H47+H48+H50</f>
        <v>11652353.869999999</v>
      </c>
      <c r="I16" s="60">
        <f t="shared" si="9"/>
        <v>0.7269875353968106</v>
      </c>
      <c r="J16" s="60">
        <f t="shared" si="10"/>
        <v>0.6080991139098082</v>
      </c>
      <c r="K16" s="67">
        <f>K17+K18+K31+K42+K43+K49+K47+K48+K50</f>
        <v>60195.29310000001</v>
      </c>
      <c r="L16" s="59">
        <f>L17+L18+L31+L42+L43+L49+L47+L48+L50</f>
        <v>2299799</v>
      </c>
      <c r="M16" s="61">
        <f>M17+M18+M31+M42+M43+M49+M47+M48+M50</f>
        <v>16827.92197894233</v>
      </c>
      <c r="N16" s="59">
        <f>N17+N18+N31+N42+N43+N49+N47+N48+N50</f>
        <v>758948.34</v>
      </c>
      <c r="O16" s="60">
        <f t="shared" ref="O16:O17" si="32">M16/K16</f>
        <v>0.27955544548951333</v>
      </c>
      <c r="P16" s="60">
        <f t="shared" ref="P16:P17" si="33">N16/L16</f>
        <v>0.33000637881832279</v>
      </c>
      <c r="Q16" s="59">
        <f>Q17+Q18+Q31+Q42+Q43+Q49+Q47+Q48+Q50</f>
        <v>1250180</v>
      </c>
      <c r="R16" s="59">
        <f>R17+R18+R31+R42+R43+R49+R47+R48+R50</f>
        <v>10388200</v>
      </c>
      <c r="S16" s="59">
        <f>S17+S18+S31+S42+S43+S49+S47+S48+S50</f>
        <v>539491.29800000018</v>
      </c>
      <c r="T16" s="59">
        <f>T17+T18+T31+T42+T43+T49+T47+T48+T50</f>
        <v>4487081.1899999995</v>
      </c>
      <c r="U16" s="60">
        <f t="shared" si="28"/>
        <v>0.43153089795069527</v>
      </c>
      <c r="V16" s="60">
        <f t="shared" si="29"/>
        <v>0.43194020041970693</v>
      </c>
      <c r="W16" s="67">
        <f>W17+W18+W31+W42+W43+W49+W47+W48+W50</f>
        <v>50498.613499999999</v>
      </c>
      <c r="X16" s="59">
        <f>X17+X18+X31+X42+X43+X49+X47+X48+X50</f>
        <v>903600</v>
      </c>
      <c r="Y16" s="59">
        <f>Y17+Y18+Y31+Y42+Y43+Y49+Y47+Y48+Y50</f>
        <v>23609.702000000001</v>
      </c>
      <c r="Z16" s="59">
        <f>Z17+Z18+Z31+Z42+Z43+Z49+Z47+Z48+Z50</f>
        <v>424084.96999999991</v>
      </c>
      <c r="AA16" s="60">
        <f t="shared" si="16"/>
        <v>0.46753168777594262</v>
      </c>
      <c r="AB16" s="60">
        <f t="shared" si="17"/>
        <v>0.46932820938468339</v>
      </c>
      <c r="AC16" s="59">
        <f>AC17+AC18+AC31+AC42+AC43+AC49+AC47+AC48+AC50</f>
        <v>1096370</v>
      </c>
      <c r="AD16" s="59">
        <f>AD17+AD18+AD31+AD42+AD43+AD49+AD47+AD48+AD50</f>
        <v>449229.66999999993</v>
      </c>
      <c r="AE16" s="60">
        <f>AD16/AC16</f>
        <v>0.40974276019956762</v>
      </c>
      <c r="AF16" s="59">
        <f>F16+L16+R16+X16+AC16</f>
        <v>33849901</v>
      </c>
      <c r="AG16" s="59">
        <f>AD16+Z16+T16+N16+H16</f>
        <v>17771698.039999999</v>
      </c>
      <c r="AH16" s="60">
        <f>AG16/AF16</f>
        <v>0.5250147715350777</v>
      </c>
    </row>
    <row r="17" spans="1:34" s="69" customFormat="1" ht="31.2" x14ac:dyDescent="0.25">
      <c r="A17" s="11" t="s">
        <v>19</v>
      </c>
      <c r="B17" s="11" t="s">
        <v>18</v>
      </c>
      <c r="C17" s="11" t="s">
        <v>5</v>
      </c>
      <c r="D17" s="48" t="s">
        <v>98</v>
      </c>
      <c r="E17" s="78">
        <v>25.972000000000001</v>
      </c>
      <c r="F17" s="79">
        <v>199800</v>
      </c>
      <c r="G17" s="93">
        <v>15.0183</v>
      </c>
      <c r="H17" s="78">
        <v>116341.74999999999</v>
      </c>
      <c r="I17" s="102">
        <f t="shared" ref="I17" si="34">G17/E17</f>
        <v>0.57824965347297086</v>
      </c>
      <c r="J17" s="102">
        <f t="shared" ref="J17" si="35">H17/F17</f>
        <v>0.58229104104104101</v>
      </c>
      <c r="K17" s="78">
        <v>203.7784</v>
      </c>
      <c r="L17" s="79">
        <v>8960</v>
      </c>
      <c r="M17" s="101">
        <v>87</v>
      </c>
      <c r="N17" s="92">
        <v>4597.05</v>
      </c>
      <c r="O17" s="102">
        <f t="shared" si="32"/>
        <v>0.4269343561437326</v>
      </c>
      <c r="P17" s="102">
        <f t="shared" si="33"/>
        <v>0.51306361607142859</v>
      </c>
      <c r="Q17" s="79">
        <v>21480</v>
      </c>
      <c r="R17" s="79">
        <v>180000</v>
      </c>
      <c r="S17" s="100">
        <v>7800.6999999999989</v>
      </c>
      <c r="T17" s="90">
        <v>41283.29</v>
      </c>
      <c r="U17" s="102">
        <f t="shared" si="28"/>
        <v>0.36316108007448783</v>
      </c>
      <c r="V17" s="102">
        <f t="shared" si="29"/>
        <v>0.2293516111111111</v>
      </c>
      <c r="W17" s="99"/>
      <c r="X17" s="79"/>
      <c r="Y17" s="103"/>
      <c r="Z17" s="78"/>
      <c r="AA17" s="102"/>
      <c r="AB17" s="102"/>
      <c r="AC17" s="77">
        <v>11400</v>
      </c>
      <c r="AD17" s="78">
        <v>2790.34</v>
      </c>
      <c r="AE17" s="102">
        <f t="shared" si="30"/>
        <v>0.24476666666666669</v>
      </c>
      <c r="AF17" s="104">
        <f t="shared" ref="AF17" si="36">F17+L17+R17+X17+AC17</f>
        <v>400160</v>
      </c>
      <c r="AG17" s="104">
        <f t="shared" ref="AG17" si="37">H17+N17+T17+Z17+AD17</f>
        <v>165012.43</v>
      </c>
      <c r="AH17" s="102">
        <f t="shared" ref="AH17" si="38">AG17/AF17</f>
        <v>0.41236612854858057</v>
      </c>
    </row>
    <row r="18" spans="1:34" s="69" customFormat="1" ht="46.8" x14ac:dyDescent="0.25">
      <c r="A18" s="11" t="s">
        <v>20</v>
      </c>
      <c r="B18" s="10">
        <v>1010</v>
      </c>
      <c r="C18" s="11" t="s">
        <v>7</v>
      </c>
      <c r="D18" s="57" t="s">
        <v>102</v>
      </c>
      <c r="E18" s="78">
        <f t="shared" ref="E18:F18" si="39">E19+E20+E21+E22+E23+E24+E25+E26+E27+E28+E29+E30</f>
        <v>1230.8940000000002</v>
      </c>
      <c r="F18" s="79">
        <f t="shared" si="39"/>
        <v>6430319</v>
      </c>
      <c r="G18" s="93">
        <v>959.48932931552804</v>
      </c>
      <c r="H18" s="92">
        <v>4219869.1899999995</v>
      </c>
      <c r="I18" s="102">
        <f t="shared" ref="I18:I27" si="40">G18/E18</f>
        <v>0.77950605764227288</v>
      </c>
      <c r="J18" s="102">
        <f t="shared" ref="J18:J27" si="41">H18/F18</f>
        <v>0.65624569947462941</v>
      </c>
      <c r="K18" s="78">
        <f t="shared" ref="K18:L18" si="42">K19+K20+K21+K22+K23+K24+K25+K26+K27+K28+K29+K30</f>
        <v>22474.257300000001</v>
      </c>
      <c r="L18" s="79">
        <f t="shared" si="42"/>
        <v>891100</v>
      </c>
      <c r="M18" s="105">
        <v>5686.5249999999996</v>
      </c>
      <c r="N18" s="78">
        <v>309081.49</v>
      </c>
      <c r="O18" s="102">
        <f t="shared" ref="O18:O30" si="43">M18/K18</f>
        <v>0.2530239341880276</v>
      </c>
      <c r="P18" s="102">
        <f t="shared" ref="P18:P30" si="44">N18/L18</f>
        <v>0.34685387723038941</v>
      </c>
      <c r="Q18" s="79">
        <f t="shared" ref="Q18:R18" si="45">Q19+Q20+Q21+Q22+Q23+Q24+Q25+Q26+Q27+Q28+Q29+Q30</f>
        <v>434928</v>
      </c>
      <c r="R18" s="79">
        <f t="shared" si="45"/>
        <v>3644700</v>
      </c>
      <c r="S18" s="79">
        <v>188222.00000000009</v>
      </c>
      <c r="T18" s="78">
        <v>1521837.2799999998</v>
      </c>
      <c r="U18" s="102">
        <f t="shared" ref="U18:U52" si="46">S18/Q18</f>
        <v>0.43276588308869535</v>
      </c>
      <c r="V18" s="102">
        <f t="shared" ref="V18:V52" si="47">T18/R18</f>
        <v>0.4175480231569127</v>
      </c>
      <c r="W18" s="79">
        <f t="shared" ref="W18:X18" si="48">W19+W20+W21+W22+W23+W24+W25+W26+W27+W28+W29+W30</f>
        <v>6498.6135000000004</v>
      </c>
      <c r="X18" s="79">
        <f t="shared" si="48"/>
        <v>129300</v>
      </c>
      <c r="Y18" s="78">
        <v>2892</v>
      </c>
      <c r="Z18" s="78">
        <v>52680.649999999987</v>
      </c>
      <c r="AA18" s="102">
        <f t="shared" ref="AA18" si="49">Y18/W18</f>
        <v>0.44501800268626529</v>
      </c>
      <c r="AB18" s="102">
        <f t="shared" ref="AB18" si="50">Z18/X18</f>
        <v>0.4074296210363495</v>
      </c>
      <c r="AC18" s="86">
        <f t="shared" ref="AC18" si="51">AC19+AC20+AC21+AC22+AC23+AC24+AC25+AC26+AC27+AC28+AC29+AC30</f>
        <v>317700</v>
      </c>
      <c r="AD18" s="78">
        <v>128533.51000000001</v>
      </c>
      <c r="AE18" s="102">
        <f t="shared" si="30"/>
        <v>0.40457510229776522</v>
      </c>
      <c r="AF18" s="104">
        <f t="shared" ref="AF18:AF52" si="52">F18+L18+R18+X18+AC18</f>
        <v>11413119</v>
      </c>
      <c r="AG18" s="104">
        <f t="shared" ref="AG18:AG52" si="53">H18+N18+T18+Z18+AD18</f>
        <v>6232002.1199999992</v>
      </c>
      <c r="AH18" s="102">
        <f t="shared" ref="AH18:AH52" si="54">AG18/AF18</f>
        <v>0.54603847729967581</v>
      </c>
    </row>
    <row r="19" spans="1:34" s="71" customFormat="1" ht="46.8" x14ac:dyDescent="0.25">
      <c r="A19" s="27"/>
      <c r="B19" s="27"/>
      <c r="C19" s="26"/>
      <c r="D19" s="29" t="s">
        <v>103</v>
      </c>
      <c r="E19" s="83">
        <v>83</v>
      </c>
      <c r="F19" s="83">
        <v>331040</v>
      </c>
      <c r="G19" s="91">
        <v>63.301000999999999</v>
      </c>
      <c r="H19" s="78">
        <v>229607.87999999992</v>
      </c>
      <c r="I19" s="106">
        <f t="shared" si="40"/>
        <v>0.76266266265060245</v>
      </c>
      <c r="J19" s="106">
        <f t="shared" si="41"/>
        <v>0.69359557757370682</v>
      </c>
      <c r="K19" s="83">
        <v>1882</v>
      </c>
      <c r="L19" s="83">
        <v>74670</v>
      </c>
      <c r="M19" s="105">
        <v>615</v>
      </c>
      <c r="N19" s="92">
        <v>30986.04</v>
      </c>
      <c r="O19" s="106">
        <f t="shared" si="43"/>
        <v>0.32678002125398514</v>
      </c>
      <c r="P19" s="106">
        <f t="shared" si="44"/>
        <v>0.41497308155885898</v>
      </c>
      <c r="Q19" s="83">
        <v>51909</v>
      </c>
      <c r="R19" s="83">
        <v>435000</v>
      </c>
      <c r="S19" s="79">
        <v>27025</v>
      </c>
      <c r="T19" s="90">
        <v>217269.78</v>
      </c>
      <c r="U19" s="106">
        <f t="shared" si="46"/>
        <v>0.52062262806064463</v>
      </c>
      <c r="V19" s="106">
        <f t="shared" si="47"/>
        <v>0.49947075862068963</v>
      </c>
      <c r="W19" s="83"/>
      <c r="X19" s="83"/>
      <c r="Y19" s="105"/>
      <c r="Z19" s="78"/>
      <c r="AA19" s="106"/>
      <c r="AB19" s="106"/>
      <c r="AC19" s="77">
        <v>35880</v>
      </c>
      <c r="AD19" s="78">
        <v>10380.02</v>
      </c>
      <c r="AE19" s="106">
        <f t="shared" si="30"/>
        <v>0.28929821627647717</v>
      </c>
      <c r="AF19" s="107">
        <f t="shared" si="52"/>
        <v>876590</v>
      </c>
      <c r="AG19" s="107">
        <f t="shared" si="53"/>
        <v>488243.72</v>
      </c>
      <c r="AH19" s="106">
        <f t="shared" si="54"/>
        <v>0.55698070933959998</v>
      </c>
    </row>
    <row r="20" spans="1:34" s="71" customFormat="1" ht="46.8" x14ac:dyDescent="0.25">
      <c r="A20" s="26"/>
      <c r="B20" s="27"/>
      <c r="C20" s="26"/>
      <c r="D20" s="29" t="s">
        <v>81</v>
      </c>
      <c r="E20" s="83">
        <v>126.99999999999999</v>
      </c>
      <c r="F20" s="83">
        <v>670130</v>
      </c>
      <c r="G20" s="91">
        <v>97.053000999999995</v>
      </c>
      <c r="H20" s="78">
        <v>466308.94999999995</v>
      </c>
      <c r="I20" s="106">
        <f t="shared" si="40"/>
        <v>0.76419685826771655</v>
      </c>
      <c r="J20" s="106">
        <f t="shared" si="41"/>
        <v>0.69584849208362554</v>
      </c>
      <c r="K20" s="83">
        <v>1252</v>
      </c>
      <c r="L20" s="83">
        <v>48340</v>
      </c>
      <c r="M20" s="105">
        <v>225</v>
      </c>
      <c r="N20" s="92">
        <v>13064.64</v>
      </c>
      <c r="O20" s="106">
        <f t="shared" si="43"/>
        <v>0.17971246006389777</v>
      </c>
      <c r="P20" s="106">
        <f t="shared" si="44"/>
        <v>0.2702656185353744</v>
      </c>
      <c r="Q20" s="83">
        <v>7160</v>
      </c>
      <c r="R20" s="83">
        <v>60000</v>
      </c>
      <c r="S20" s="79">
        <v>4140</v>
      </c>
      <c r="T20" s="90">
        <v>34794.639999999999</v>
      </c>
      <c r="U20" s="106">
        <f t="shared" si="46"/>
        <v>0.57821229050279332</v>
      </c>
      <c r="V20" s="106">
        <f t="shared" si="47"/>
        <v>0.57991066666666669</v>
      </c>
      <c r="W20" s="83"/>
      <c r="X20" s="83"/>
      <c r="Y20" s="105"/>
      <c r="Z20" s="78"/>
      <c r="AA20" s="106"/>
      <c r="AB20" s="106"/>
      <c r="AC20" s="77">
        <v>21808</v>
      </c>
      <c r="AD20" s="78">
        <v>4901.3700000000008</v>
      </c>
      <c r="AE20" s="106">
        <f t="shared" si="30"/>
        <v>0.22475100880410862</v>
      </c>
      <c r="AF20" s="107">
        <f t="shared" si="52"/>
        <v>800278</v>
      </c>
      <c r="AG20" s="107">
        <f t="shared" si="53"/>
        <v>519069.6</v>
      </c>
      <c r="AH20" s="106">
        <f t="shared" si="54"/>
        <v>0.64861160746640545</v>
      </c>
    </row>
    <row r="21" spans="1:34" s="71" customFormat="1" ht="46.8" x14ac:dyDescent="0.25">
      <c r="A21" s="26"/>
      <c r="B21" s="27"/>
      <c r="C21" s="26"/>
      <c r="D21" s="29" t="s">
        <v>82</v>
      </c>
      <c r="E21" s="83">
        <v>167.32599999999999</v>
      </c>
      <c r="F21" s="83">
        <v>710279</v>
      </c>
      <c r="G21" s="91">
        <v>126.57100299999999</v>
      </c>
      <c r="H21" s="78">
        <v>456404.97</v>
      </c>
      <c r="I21" s="106">
        <f t="shared" si="40"/>
        <v>0.75643356680970075</v>
      </c>
      <c r="J21" s="106">
        <f t="shared" si="41"/>
        <v>0.64257139799994079</v>
      </c>
      <c r="K21" s="83">
        <v>3182</v>
      </c>
      <c r="L21" s="83">
        <v>128990</v>
      </c>
      <c r="M21" s="105">
        <v>830</v>
      </c>
      <c r="N21" s="92">
        <v>43194.299999999996</v>
      </c>
      <c r="O21" s="106">
        <f t="shared" si="43"/>
        <v>0.26084223758642361</v>
      </c>
      <c r="P21" s="106">
        <f t="shared" si="44"/>
        <v>0.33486549344910455</v>
      </c>
      <c r="Q21" s="83">
        <v>83532</v>
      </c>
      <c r="R21" s="83">
        <v>700000</v>
      </c>
      <c r="S21" s="79">
        <v>34145</v>
      </c>
      <c r="T21" s="90">
        <v>272432.2</v>
      </c>
      <c r="U21" s="106">
        <f t="shared" si="46"/>
        <v>0.40876550304075088</v>
      </c>
      <c r="V21" s="106">
        <f t="shared" si="47"/>
        <v>0.38918885714285717</v>
      </c>
      <c r="W21" s="83"/>
      <c r="X21" s="83"/>
      <c r="Y21" s="105"/>
      <c r="Z21" s="78"/>
      <c r="AA21" s="106"/>
      <c r="AB21" s="106"/>
      <c r="AC21" s="77">
        <v>24180</v>
      </c>
      <c r="AD21" s="78">
        <v>14150.260000000002</v>
      </c>
      <c r="AE21" s="106">
        <f t="shared" si="30"/>
        <v>0.58520512820512827</v>
      </c>
      <c r="AF21" s="107">
        <f t="shared" si="52"/>
        <v>1563449</v>
      </c>
      <c r="AG21" s="107">
        <f t="shared" si="53"/>
        <v>786181.73</v>
      </c>
      <c r="AH21" s="106">
        <f t="shared" si="54"/>
        <v>0.50285089567999974</v>
      </c>
    </row>
    <row r="22" spans="1:34" s="71" customFormat="1" ht="46.8" x14ac:dyDescent="0.25">
      <c r="A22" s="27"/>
      <c r="B22" s="27"/>
      <c r="C22" s="26"/>
      <c r="D22" s="29" t="s">
        <v>104</v>
      </c>
      <c r="E22" s="83">
        <v>79.153000000000006</v>
      </c>
      <c r="F22" s="83">
        <v>468810</v>
      </c>
      <c r="G22" s="91">
        <v>66.281000000000006</v>
      </c>
      <c r="H22" s="78">
        <v>306329.02</v>
      </c>
      <c r="I22" s="106">
        <f t="shared" si="40"/>
        <v>0.83737824213864287</v>
      </c>
      <c r="J22" s="106">
        <f t="shared" si="41"/>
        <v>0.6534182717945437</v>
      </c>
      <c r="K22" s="83">
        <v>1082</v>
      </c>
      <c r="L22" s="83">
        <v>41229</v>
      </c>
      <c r="M22" s="105">
        <v>53</v>
      </c>
      <c r="N22" s="92">
        <v>3395.4300000000003</v>
      </c>
      <c r="O22" s="106">
        <f t="shared" si="43"/>
        <v>4.8983364140480594E-2</v>
      </c>
      <c r="P22" s="106">
        <f t="shared" si="44"/>
        <v>8.235538092119625E-2</v>
      </c>
      <c r="Q22" s="83">
        <v>5967</v>
      </c>
      <c r="R22" s="83">
        <v>50000</v>
      </c>
      <c r="S22" s="79">
        <v>2378</v>
      </c>
      <c r="T22" s="90">
        <v>19173.419999999998</v>
      </c>
      <c r="U22" s="106">
        <f t="shared" si="46"/>
        <v>0.39852522205463381</v>
      </c>
      <c r="V22" s="106">
        <f t="shared" si="47"/>
        <v>0.38346839999999999</v>
      </c>
      <c r="W22" s="83"/>
      <c r="X22" s="83"/>
      <c r="Y22" s="105"/>
      <c r="Z22" s="78"/>
      <c r="AA22" s="106"/>
      <c r="AB22" s="106"/>
      <c r="AC22" s="77">
        <v>29332</v>
      </c>
      <c r="AD22" s="78">
        <v>9846.869999999999</v>
      </c>
      <c r="AE22" s="106">
        <f t="shared" si="30"/>
        <v>0.33570400927314875</v>
      </c>
      <c r="AF22" s="107">
        <f t="shared" si="52"/>
        <v>589371</v>
      </c>
      <c r="AG22" s="107">
        <f t="shared" si="53"/>
        <v>338744.74</v>
      </c>
      <c r="AH22" s="106">
        <f t="shared" si="54"/>
        <v>0.57475637586511719</v>
      </c>
    </row>
    <row r="23" spans="1:34" s="71" customFormat="1" ht="46.8" x14ac:dyDescent="0.25">
      <c r="A23" s="26"/>
      <c r="B23" s="27"/>
      <c r="C23" s="26"/>
      <c r="D23" s="29" t="s">
        <v>83</v>
      </c>
      <c r="E23" s="83">
        <v>118.476</v>
      </c>
      <c r="F23" s="83">
        <v>715410</v>
      </c>
      <c r="G23" s="91">
        <v>91.860000999999997</v>
      </c>
      <c r="H23" s="78">
        <v>458422.84</v>
      </c>
      <c r="I23" s="106">
        <f t="shared" si="40"/>
        <v>0.77534691414294876</v>
      </c>
      <c r="J23" s="106">
        <f t="shared" si="41"/>
        <v>0.64078338295522852</v>
      </c>
      <c r="K23" s="83">
        <v>2182</v>
      </c>
      <c r="L23" s="83">
        <v>87200</v>
      </c>
      <c r="M23" s="105">
        <v>301</v>
      </c>
      <c r="N23" s="92">
        <v>17121.900000000001</v>
      </c>
      <c r="O23" s="106">
        <f t="shared" si="43"/>
        <v>0.13794683776351971</v>
      </c>
      <c r="P23" s="106">
        <f t="shared" si="44"/>
        <v>0.1963520642201835</v>
      </c>
      <c r="Q23" s="83">
        <v>22673</v>
      </c>
      <c r="R23" s="83">
        <v>190000</v>
      </c>
      <c r="S23" s="79">
        <v>9828.0000000000946</v>
      </c>
      <c r="T23" s="90">
        <v>74724.700000000012</v>
      </c>
      <c r="U23" s="106">
        <f t="shared" si="46"/>
        <v>0.43346711948132555</v>
      </c>
      <c r="V23" s="106">
        <f t="shared" si="47"/>
        <v>0.39328789473684217</v>
      </c>
      <c r="W23" s="83"/>
      <c r="X23" s="83"/>
      <c r="Y23" s="105"/>
      <c r="Z23" s="78"/>
      <c r="AA23" s="106"/>
      <c r="AB23" s="106"/>
      <c r="AC23" s="77">
        <v>26820</v>
      </c>
      <c r="AD23" s="78">
        <v>16786.260000000002</v>
      </c>
      <c r="AE23" s="106">
        <f t="shared" si="30"/>
        <v>0.6258859060402685</v>
      </c>
      <c r="AF23" s="107">
        <f t="shared" si="52"/>
        <v>1019430</v>
      </c>
      <c r="AG23" s="107">
        <f t="shared" si="53"/>
        <v>567055.70000000007</v>
      </c>
      <c r="AH23" s="106">
        <f t="shared" si="54"/>
        <v>0.55624780514601302</v>
      </c>
    </row>
    <row r="24" spans="1:34" s="71" customFormat="1" ht="46.8" x14ac:dyDescent="0.25">
      <c r="A24" s="26"/>
      <c r="B24" s="27"/>
      <c r="C24" s="26"/>
      <c r="D24" s="29" t="s">
        <v>84</v>
      </c>
      <c r="E24" s="83">
        <v>49</v>
      </c>
      <c r="F24" s="83">
        <v>237020</v>
      </c>
      <c r="G24" s="91">
        <v>36.856000999999999</v>
      </c>
      <c r="H24" s="78">
        <v>161611.97</v>
      </c>
      <c r="I24" s="106">
        <f t="shared" si="40"/>
        <v>0.7521632857142857</v>
      </c>
      <c r="J24" s="106">
        <f t="shared" si="41"/>
        <v>0.68184950637077035</v>
      </c>
      <c r="K24" s="83">
        <v>1332</v>
      </c>
      <c r="L24" s="83">
        <v>51680</v>
      </c>
      <c r="M24" s="105">
        <v>164</v>
      </c>
      <c r="N24" s="92">
        <v>10121.219999999999</v>
      </c>
      <c r="O24" s="106">
        <f t="shared" si="43"/>
        <v>0.12312312312312312</v>
      </c>
      <c r="P24" s="106">
        <f t="shared" si="44"/>
        <v>0.19584404024767801</v>
      </c>
      <c r="Q24" s="83">
        <v>19690</v>
      </c>
      <c r="R24" s="83">
        <v>165000</v>
      </c>
      <c r="S24" s="79">
        <v>8248</v>
      </c>
      <c r="T24" s="90">
        <v>68043.69</v>
      </c>
      <c r="U24" s="106">
        <f t="shared" si="46"/>
        <v>0.41889283900457086</v>
      </c>
      <c r="V24" s="106">
        <f t="shared" si="47"/>
        <v>0.41238600000000003</v>
      </c>
      <c r="W24" s="83"/>
      <c r="X24" s="83"/>
      <c r="Y24" s="105"/>
      <c r="Z24" s="78"/>
      <c r="AA24" s="106"/>
      <c r="AB24" s="106"/>
      <c r="AC24" s="77">
        <v>34610</v>
      </c>
      <c r="AD24" s="78">
        <v>9846.869999999999</v>
      </c>
      <c r="AE24" s="106">
        <f t="shared" si="30"/>
        <v>0.28450939034960993</v>
      </c>
      <c r="AF24" s="107">
        <f t="shared" si="52"/>
        <v>488310</v>
      </c>
      <c r="AG24" s="107">
        <f t="shared" si="53"/>
        <v>249623.75</v>
      </c>
      <c r="AH24" s="106">
        <f t="shared" si="54"/>
        <v>0.51119934058282646</v>
      </c>
    </row>
    <row r="25" spans="1:34" s="71" customFormat="1" ht="46.8" x14ac:dyDescent="0.25">
      <c r="A25" s="27"/>
      <c r="B25" s="27"/>
      <c r="C25" s="26"/>
      <c r="D25" s="29" t="s">
        <v>105</v>
      </c>
      <c r="E25" s="83">
        <v>0</v>
      </c>
      <c r="F25" s="83">
        <v>0</v>
      </c>
      <c r="G25" s="91">
        <v>0</v>
      </c>
      <c r="H25" s="78">
        <v>0</v>
      </c>
      <c r="I25" s="106"/>
      <c r="J25" s="106"/>
      <c r="K25" s="83">
        <v>240</v>
      </c>
      <c r="L25" s="83">
        <v>5782</v>
      </c>
      <c r="M25" s="105">
        <v>5</v>
      </c>
      <c r="N25" s="92">
        <v>422.7</v>
      </c>
      <c r="O25" s="106">
        <f t="shared" si="43"/>
        <v>2.0833333333333332E-2</v>
      </c>
      <c r="P25" s="106">
        <f t="shared" si="44"/>
        <v>7.3106191629194045E-2</v>
      </c>
      <c r="Q25" s="83">
        <v>1790</v>
      </c>
      <c r="R25" s="83">
        <v>15000</v>
      </c>
      <c r="S25" s="79">
        <v>877</v>
      </c>
      <c r="T25" s="90">
        <v>7087.93</v>
      </c>
      <c r="U25" s="106">
        <f t="shared" si="46"/>
        <v>0.4899441340782123</v>
      </c>
      <c r="V25" s="106">
        <f t="shared" si="47"/>
        <v>0.47252866666666671</v>
      </c>
      <c r="W25" s="83">
        <v>6498.6135000000004</v>
      </c>
      <c r="X25" s="83">
        <v>129300</v>
      </c>
      <c r="Y25" s="105">
        <v>2892</v>
      </c>
      <c r="Z25" s="78">
        <v>52680.649999999987</v>
      </c>
      <c r="AA25" s="106">
        <f t="shared" ref="AA25" si="55">Y25/W25</f>
        <v>0.44501800268626529</v>
      </c>
      <c r="AB25" s="106">
        <f t="shared" ref="AB25" si="56">Z25/X25</f>
        <v>0.4074296210363495</v>
      </c>
      <c r="AC25" s="77">
        <v>15090</v>
      </c>
      <c r="AD25" s="78">
        <v>8268.9600000000009</v>
      </c>
      <c r="AE25" s="106">
        <f t="shared" si="30"/>
        <v>0.54797614314115317</v>
      </c>
      <c r="AF25" s="107">
        <f t="shared" si="52"/>
        <v>165172</v>
      </c>
      <c r="AG25" s="107">
        <f t="shared" si="53"/>
        <v>68460.239999999991</v>
      </c>
      <c r="AH25" s="106">
        <f t="shared" si="54"/>
        <v>0.4144784830358656</v>
      </c>
    </row>
    <row r="26" spans="1:34" s="71" customFormat="1" ht="46.8" x14ac:dyDescent="0.25">
      <c r="A26" s="26"/>
      <c r="B26" s="27"/>
      <c r="C26" s="26"/>
      <c r="D26" s="28" t="s">
        <v>85</v>
      </c>
      <c r="E26" s="83">
        <v>99.72</v>
      </c>
      <c r="F26" s="83">
        <v>505590</v>
      </c>
      <c r="G26" s="91">
        <v>83.210999000000001</v>
      </c>
      <c r="H26" s="78">
        <v>341993.81999999995</v>
      </c>
      <c r="I26" s="106">
        <f t="shared" si="40"/>
        <v>0.8344464400320899</v>
      </c>
      <c r="J26" s="106">
        <f t="shared" si="41"/>
        <v>0.67642520619474267</v>
      </c>
      <c r="K26" s="83">
        <v>2194.2573000000002</v>
      </c>
      <c r="L26" s="83">
        <v>87700</v>
      </c>
      <c r="M26" s="105">
        <v>556</v>
      </c>
      <c r="N26" s="92">
        <v>32972.909999999996</v>
      </c>
      <c r="O26" s="106">
        <f t="shared" si="43"/>
        <v>0.25338869785234391</v>
      </c>
      <c r="P26" s="106">
        <f t="shared" si="44"/>
        <v>0.37597388825541617</v>
      </c>
      <c r="Q26" s="83">
        <v>23270</v>
      </c>
      <c r="R26" s="83">
        <v>195000</v>
      </c>
      <c r="S26" s="79">
        <v>8320</v>
      </c>
      <c r="T26" s="90">
        <v>69745.31</v>
      </c>
      <c r="U26" s="106">
        <f t="shared" si="46"/>
        <v>0.35754189944134079</v>
      </c>
      <c r="V26" s="106">
        <f t="shared" si="47"/>
        <v>0.3576682564102564</v>
      </c>
      <c r="W26" s="83"/>
      <c r="X26" s="83"/>
      <c r="Y26" s="105"/>
      <c r="Z26" s="78"/>
      <c r="AA26" s="106"/>
      <c r="AB26" s="106"/>
      <c r="AC26" s="77">
        <v>26700</v>
      </c>
      <c r="AD26" s="78">
        <v>9846.869999999999</v>
      </c>
      <c r="AE26" s="106">
        <f t="shared" si="30"/>
        <v>0.36879662921348311</v>
      </c>
      <c r="AF26" s="107">
        <f t="shared" si="52"/>
        <v>814990</v>
      </c>
      <c r="AG26" s="107">
        <f t="shared" si="53"/>
        <v>454558.90999999992</v>
      </c>
      <c r="AH26" s="106">
        <f t="shared" si="54"/>
        <v>0.5577478373967778</v>
      </c>
    </row>
    <row r="27" spans="1:34" s="71" customFormat="1" ht="46.8" x14ac:dyDescent="0.25">
      <c r="A27" s="27"/>
      <c r="B27" s="27"/>
      <c r="C27" s="26"/>
      <c r="D27" s="29" t="s">
        <v>106</v>
      </c>
      <c r="E27" s="83">
        <v>54.541000000000004</v>
      </c>
      <c r="F27" s="83">
        <v>362550</v>
      </c>
      <c r="G27" s="91">
        <v>45.236999000000004</v>
      </c>
      <c r="H27" s="78">
        <v>222835.99999999997</v>
      </c>
      <c r="I27" s="106">
        <f t="shared" si="40"/>
        <v>0.82941271703855812</v>
      </c>
      <c r="J27" s="106">
        <f t="shared" si="41"/>
        <v>0.6146352227278995</v>
      </c>
      <c r="K27" s="83">
        <v>1482</v>
      </c>
      <c r="L27" s="83">
        <v>57945</v>
      </c>
      <c r="M27" s="105">
        <v>424.02499999999998</v>
      </c>
      <c r="N27" s="92">
        <v>21683.360000000001</v>
      </c>
      <c r="O27" s="106">
        <f t="shared" si="43"/>
        <v>0.28611673414304994</v>
      </c>
      <c r="P27" s="106">
        <f t="shared" si="44"/>
        <v>0.37420588489084478</v>
      </c>
      <c r="Q27" s="83">
        <v>44749</v>
      </c>
      <c r="R27" s="83">
        <v>375000</v>
      </c>
      <c r="S27" s="79">
        <v>17268</v>
      </c>
      <c r="T27" s="90">
        <v>142974.54999999996</v>
      </c>
      <c r="U27" s="106">
        <f t="shared" si="46"/>
        <v>0.38588571811660594</v>
      </c>
      <c r="V27" s="106">
        <f t="shared" si="47"/>
        <v>0.38126546666666655</v>
      </c>
      <c r="W27" s="83"/>
      <c r="X27" s="83"/>
      <c r="Y27" s="105"/>
      <c r="Z27" s="78"/>
      <c r="AA27" s="106"/>
      <c r="AB27" s="106"/>
      <c r="AC27" s="77">
        <v>30730</v>
      </c>
      <c r="AD27" s="78">
        <v>14884.100000000002</v>
      </c>
      <c r="AE27" s="106">
        <f t="shared" si="30"/>
        <v>0.48435079726651487</v>
      </c>
      <c r="AF27" s="107">
        <f t="shared" si="52"/>
        <v>826225</v>
      </c>
      <c r="AG27" s="107">
        <f t="shared" si="53"/>
        <v>402378.00999999989</v>
      </c>
      <c r="AH27" s="106">
        <f t="shared" si="54"/>
        <v>0.48700778843535342</v>
      </c>
    </row>
    <row r="28" spans="1:34" s="71" customFormat="1" ht="46.8" x14ac:dyDescent="0.25">
      <c r="A28" s="27"/>
      <c r="B28" s="27"/>
      <c r="C28" s="26"/>
      <c r="D28" s="29" t="s">
        <v>86</v>
      </c>
      <c r="E28" s="83">
        <v>139.678</v>
      </c>
      <c r="F28" s="83">
        <v>855480</v>
      </c>
      <c r="G28" s="91">
        <v>110.53775000000002</v>
      </c>
      <c r="H28" s="78">
        <v>562387.37</v>
      </c>
      <c r="I28" s="106">
        <f t="shared" ref="I28" si="57">G28/E28</f>
        <v>0.7913755208407911</v>
      </c>
      <c r="J28" s="106">
        <f t="shared" ref="J28" si="58">H28/F28</f>
        <v>0.65739394258194228</v>
      </c>
      <c r="K28" s="83">
        <v>1482</v>
      </c>
      <c r="L28" s="83">
        <v>57945</v>
      </c>
      <c r="M28" s="105">
        <v>291</v>
      </c>
      <c r="N28" s="92">
        <v>15312.599999999999</v>
      </c>
      <c r="O28" s="106">
        <f t="shared" si="43"/>
        <v>0.19635627530364372</v>
      </c>
      <c r="P28" s="106">
        <f t="shared" si="44"/>
        <v>0.26426093709552156</v>
      </c>
      <c r="Q28" s="83">
        <v>14916</v>
      </c>
      <c r="R28" s="83">
        <v>125000</v>
      </c>
      <c r="S28" s="79">
        <v>6637</v>
      </c>
      <c r="T28" s="90">
        <v>53427.519999999997</v>
      </c>
      <c r="U28" s="106">
        <f t="shared" si="46"/>
        <v>0.44495843389648698</v>
      </c>
      <c r="V28" s="106">
        <f t="shared" si="47"/>
        <v>0.42742015999999999</v>
      </c>
      <c r="W28" s="83"/>
      <c r="X28" s="83"/>
      <c r="Y28" s="105"/>
      <c r="Z28" s="78"/>
      <c r="AA28" s="106"/>
      <c r="AB28" s="106"/>
      <c r="AC28" s="77">
        <v>29880</v>
      </c>
      <c r="AD28" s="78">
        <v>7890.2900000000009</v>
      </c>
      <c r="AE28" s="106">
        <f t="shared" si="30"/>
        <v>0.26406593038821957</v>
      </c>
      <c r="AF28" s="107">
        <f t="shared" si="52"/>
        <v>1068305</v>
      </c>
      <c r="AG28" s="107">
        <f t="shared" si="53"/>
        <v>639017.78</v>
      </c>
      <c r="AH28" s="106">
        <f t="shared" si="54"/>
        <v>0.59816043171191746</v>
      </c>
    </row>
    <row r="29" spans="1:34" s="71" customFormat="1" ht="46.8" x14ac:dyDescent="0.25">
      <c r="A29" s="26"/>
      <c r="B29" s="27"/>
      <c r="C29" s="26"/>
      <c r="D29" s="29" t="s">
        <v>87</v>
      </c>
      <c r="E29" s="83">
        <v>140</v>
      </c>
      <c r="F29" s="83">
        <v>680910</v>
      </c>
      <c r="G29" s="91">
        <v>105.770577315528</v>
      </c>
      <c r="H29" s="78">
        <v>458248.58999999985</v>
      </c>
      <c r="I29" s="106">
        <f t="shared" ref="I29:I30" si="59">G29/E29</f>
        <v>0.75550412368234288</v>
      </c>
      <c r="J29" s="106">
        <f t="shared" ref="J29:J30" si="60">H29/F29</f>
        <v>0.67299436048817007</v>
      </c>
      <c r="K29" s="83">
        <v>2582</v>
      </c>
      <c r="L29" s="83">
        <v>103914</v>
      </c>
      <c r="M29" s="105">
        <v>1351.5</v>
      </c>
      <c r="N29" s="92">
        <v>75388.52</v>
      </c>
      <c r="O29" s="106">
        <f t="shared" si="43"/>
        <v>0.52343144848954304</v>
      </c>
      <c r="P29" s="106">
        <f t="shared" si="44"/>
        <v>0.72548953942683381</v>
      </c>
      <c r="Q29" s="83">
        <v>68019</v>
      </c>
      <c r="R29" s="83">
        <v>570000</v>
      </c>
      <c r="S29" s="79">
        <v>26537</v>
      </c>
      <c r="T29" s="90">
        <v>215878.75</v>
      </c>
      <c r="U29" s="106">
        <f t="shared" si="46"/>
        <v>0.39014099001749514</v>
      </c>
      <c r="V29" s="106">
        <f t="shared" si="47"/>
        <v>0.37873464912280702</v>
      </c>
      <c r="W29" s="83"/>
      <c r="X29" s="83"/>
      <c r="Y29" s="105"/>
      <c r="Z29" s="78"/>
      <c r="AA29" s="106"/>
      <c r="AB29" s="106"/>
      <c r="AC29" s="77">
        <v>16160</v>
      </c>
      <c r="AD29" s="78">
        <v>9982.73</v>
      </c>
      <c r="AE29" s="106">
        <f t="shared" si="30"/>
        <v>0.61774319306930692</v>
      </c>
      <c r="AF29" s="107">
        <f t="shared" si="52"/>
        <v>1370984</v>
      </c>
      <c r="AG29" s="107">
        <f t="shared" si="53"/>
        <v>759498.58999999985</v>
      </c>
      <c r="AH29" s="106">
        <f t="shared" si="54"/>
        <v>0.55398063726491331</v>
      </c>
    </row>
    <row r="30" spans="1:34" s="71" customFormat="1" ht="46.8" x14ac:dyDescent="0.25">
      <c r="A30" s="27"/>
      <c r="B30" s="27"/>
      <c r="C30" s="26"/>
      <c r="D30" s="29" t="s">
        <v>107</v>
      </c>
      <c r="E30" s="83">
        <v>173</v>
      </c>
      <c r="F30" s="83">
        <v>893100</v>
      </c>
      <c r="G30" s="91">
        <v>132.81099699999999</v>
      </c>
      <c r="H30" s="78">
        <v>555717.78</v>
      </c>
      <c r="I30" s="106">
        <f t="shared" si="59"/>
        <v>0.76769362427745658</v>
      </c>
      <c r="J30" s="106">
        <f t="shared" si="60"/>
        <v>0.62223466577091036</v>
      </c>
      <c r="K30" s="83">
        <v>3582</v>
      </c>
      <c r="L30" s="83">
        <v>145705</v>
      </c>
      <c r="M30" s="105">
        <v>871</v>
      </c>
      <c r="N30" s="92">
        <v>45417.87</v>
      </c>
      <c r="O30" s="106">
        <f t="shared" si="43"/>
        <v>0.2431602456728085</v>
      </c>
      <c r="P30" s="106">
        <f t="shared" si="44"/>
        <v>0.31171112865035516</v>
      </c>
      <c r="Q30" s="83">
        <v>91253</v>
      </c>
      <c r="R30" s="83">
        <v>764700</v>
      </c>
      <c r="S30" s="79">
        <v>42819</v>
      </c>
      <c r="T30" s="90">
        <v>346284.79</v>
      </c>
      <c r="U30" s="106">
        <f t="shared" si="46"/>
        <v>0.46923388820093587</v>
      </c>
      <c r="V30" s="106">
        <f t="shared" si="47"/>
        <v>0.45283743951876548</v>
      </c>
      <c r="W30" s="83"/>
      <c r="X30" s="83"/>
      <c r="Y30" s="105"/>
      <c r="Z30" s="78"/>
      <c r="AA30" s="106"/>
      <c r="AB30" s="106"/>
      <c r="AC30" s="77">
        <v>26510</v>
      </c>
      <c r="AD30" s="78">
        <v>11748.91</v>
      </c>
      <c r="AE30" s="106">
        <f t="shared" si="30"/>
        <v>0.4431878536401358</v>
      </c>
      <c r="AF30" s="107">
        <f t="shared" si="52"/>
        <v>1830015</v>
      </c>
      <c r="AG30" s="107">
        <f t="shared" si="53"/>
        <v>959169.35</v>
      </c>
      <c r="AH30" s="106">
        <f t="shared" si="54"/>
        <v>0.52413196066698908</v>
      </c>
    </row>
    <row r="31" spans="1:34" s="3" customFormat="1" ht="46.8" x14ac:dyDescent="0.25">
      <c r="A31" s="11" t="s">
        <v>38</v>
      </c>
      <c r="B31" s="10">
        <v>1021</v>
      </c>
      <c r="C31" s="11" t="s">
        <v>6</v>
      </c>
      <c r="D31" s="57" t="s">
        <v>108</v>
      </c>
      <c r="E31" s="78">
        <f t="shared" ref="E31:F31" si="61">E32+E33+E34+E35+E36+E37+E38+E39+E40+E41</f>
        <v>1806.6819999999998</v>
      </c>
      <c r="F31" s="79">
        <f t="shared" si="61"/>
        <v>9706613</v>
      </c>
      <c r="G31" s="91">
        <v>1340.7161669435454</v>
      </c>
      <c r="H31" s="78">
        <v>6091159.1700000009</v>
      </c>
      <c r="I31" s="102">
        <f t="shared" ref="I31:I52" si="62">G31/E31</f>
        <v>0.74208752118167198</v>
      </c>
      <c r="J31" s="102">
        <f t="shared" ref="J31:J52" si="63">H31/F31</f>
        <v>0.62752673563888872</v>
      </c>
      <c r="K31" s="78">
        <f t="shared" ref="K31:L31" si="64">K32+K33+K34+K35+K36+K37+K38+K39+K40+K41</f>
        <v>15181.061299999999</v>
      </c>
      <c r="L31" s="79">
        <f t="shared" si="64"/>
        <v>639770</v>
      </c>
      <c r="M31" s="105">
        <v>3680.1750184254606</v>
      </c>
      <c r="N31" s="78">
        <v>186046.39</v>
      </c>
      <c r="O31" s="102">
        <f t="shared" ref="O31:O52" si="65">M31/K31</f>
        <v>0.24241882340765336</v>
      </c>
      <c r="P31" s="102">
        <f t="shared" ref="P31:P52" si="66">N31/L31</f>
        <v>0.29080199134063806</v>
      </c>
      <c r="Q31" s="79">
        <f t="shared" ref="Q31:R31" si="67">Q32+Q33+Q34+Q35+Q36+Q37+Q38+Q39+Q40+Q41</f>
        <v>447293</v>
      </c>
      <c r="R31" s="79">
        <f t="shared" si="67"/>
        <v>3660000</v>
      </c>
      <c r="S31" s="79">
        <v>248973.10000000009</v>
      </c>
      <c r="T31" s="78">
        <v>1930693.34</v>
      </c>
      <c r="U31" s="102">
        <f t="shared" si="46"/>
        <v>0.55662194579392055</v>
      </c>
      <c r="V31" s="102">
        <f t="shared" si="47"/>
        <v>0.5275118415300547</v>
      </c>
      <c r="W31" s="79">
        <f t="shared" ref="W31:X31" si="68">W32+W33+W34+W35+W36+W37+W38+W39+W40+W41</f>
        <v>44000</v>
      </c>
      <c r="X31" s="79">
        <f t="shared" si="68"/>
        <v>774300</v>
      </c>
      <c r="Y31" s="46">
        <v>20717.702000000001</v>
      </c>
      <c r="Z31" s="78">
        <v>371404.31999999995</v>
      </c>
      <c r="AA31" s="102">
        <f t="shared" ref="AA31" si="69">Y31/W31</f>
        <v>0.47085686363636364</v>
      </c>
      <c r="AB31" s="102">
        <f t="shared" ref="AB31" si="70">Z31/X31</f>
        <v>0.47966462611390925</v>
      </c>
      <c r="AC31" s="86">
        <f t="shared" ref="AC31" si="71">AC32+AC33+AC34+AC35+AC36+AC37+AC38+AC39+AC40+AC41</f>
        <v>438870</v>
      </c>
      <c r="AD31" s="78">
        <v>217284</v>
      </c>
      <c r="AE31" s="102">
        <f t="shared" si="30"/>
        <v>0.49509877640303507</v>
      </c>
      <c r="AF31" s="104">
        <f t="shared" si="52"/>
        <v>15219553</v>
      </c>
      <c r="AG31" s="104">
        <f t="shared" si="53"/>
        <v>8796587.2200000007</v>
      </c>
      <c r="AH31" s="102">
        <f t="shared" si="54"/>
        <v>0.57797934144320795</v>
      </c>
    </row>
    <row r="32" spans="1:34" s="71" customFormat="1" ht="46.8" x14ac:dyDescent="0.25">
      <c r="A32" s="26"/>
      <c r="B32" s="27"/>
      <c r="C32" s="26"/>
      <c r="D32" s="29" t="s">
        <v>73</v>
      </c>
      <c r="E32" s="80">
        <v>170</v>
      </c>
      <c r="F32" s="81">
        <v>873981</v>
      </c>
      <c r="G32" s="91">
        <v>127.81285479633497</v>
      </c>
      <c r="H32" s="90">
        <v>502861.83999999997</v>
      </c>
      <c r="I32" s="106">
        <f t="shared" si="62"/>
        <v>0.7518403223313822</v>
      </c>
      <c r="J32" s="106">
        <f t="shared" si="63"/>
        <v>0.57536930436702849</v>
      </c>
      <c r="K32" s="83">
        <v>1800</v>
      </c>
      <c r="L32" s="83">
        <v>76158</v>
      </c>
      <c r="M32" s="105">
        <v>207.30265924862408</v>
      </c>
      <c r="N32" s="92">
        <v>11107.659999999998</v>
      </c>
      <c r="O32" s="106">
        <f t="shared" si="65"/>
        <v>0.11516814402701338</v>
      </c>
      <c r="P32" s="106">
        <f t="shared" si="66"/>
        <v>0.14585020615037156</v>
      </c>
      <c r="Q32" s="83">
        <v>21720</v>
      </c>
      <c r="R32" s="83">
        <v>182000</v>
      </c>
      <c r="S32" s="79">
        <v>10693.999999999996</v>
      </c>
      <c r="T32" s="78">
        <v>69734.11</v>
      </c>
      <c r="U32" s="106">
        <f t="shared" si="46"/>
        <v>0.49235727440147314</v>
      </c>
      <c r="V32" s="106">
        <f t="shared" si="47"/>
        <v>0.38315445054945058</v>
      </c>
      <c r="W32" s="83"/>
      <c r="X32" s="83"/>
      <c r="Y32" s="105"/>
      <c r="Z32" s="78"/>
      <c r="AA32" s="106"/>
      <c r="AB32" s="106"/>
      <c r="AC32" s="77">
        <v>29600</v>
      </c>
      <c r="AD32" s="78">
        <v>11012.050000000003</v>
      </c>
      <c r="AE32" s="106">
        <f t="shared" si="30"/>
        <v>0.3720287162162163</v>
      </c>
      <c r="AF32" s="107">
        <f t="shared" si="52"/>
        <v>1161739</v>
      </c>
      <c r="AG32" s="107">
        <f t="shared" si="53"/>
        <v>594715.66</v>
      </c>
      <c r="AH32" s="106">
        <f t="shared" si="54"/>
        <v>0.51191847738605667</v>
      </c>
    </row>
    <row r="33" spans="1:34" s="71" customFormat="1" ht="31.2" x14ac:dyDescent="0.25">
      <c r="A33" s="26"/>
      <c r="B33" s="27"/>
      <c r="C33" s="26"/>
      <c r="D33" s="29" t="s">
        <v>66</v>
      </c>
      <c r="E33" s="80">
        <v>206.57300000000001</v>
      </c>
      <c r="F33" s="81">
        <v>1313000</v>
      </c>
      <c r="G33" s="91">
        <v>156.46933637058945</v>
      </c>
      <c r="H33" s="92">
        <v>814804.16000000015</v>
      </c>
      <c r="I33" s="106">
        <f t="shared" si="62"/>
        <v>0.75745298935770622</v>
      </c>
      <c r="J33" s="106">
        <f t="shared" si="63"/>
        <v>0.62056676313785231</v>
      </c>
      <c r="K33" s="83">
        <v>1500</v>
      </c>
      <c r="L33" s="83">
        <v>63621</v>
      </c>
      <c r="M33" s="105">
        <v>526.36699999999996</v>
      </c>
      <c r="N33" s="92">
        <v>27941.57</v>
      </c>
      <c r="O33" s="106">
        <f t="shared" si="65"/>
        <v>0.3509113333333333</v>
      </c>
      <c r="P33" s="106">
        <f t="shared" si="66"/>
        <v>0.43918784678015121</v>
      </c>
      <c r="Q33" s="83">
        <v>46408</v>
      </c>
      <c r="R33" s="83">
        <v>388900</v>
      </c>
      <c r="S33" s="79">
        <v>27649.200000000001</v>
      </c>
      <c r="T33" s="78">
        <v>221225.33</v>
      </c>
      <c r="U33" s="106">
        <f t="shared" si="46"/>
        <v>0.59578520944664715</v>
      </c>
      <c r="V33" s="106">
        <f t="shared" si="47"/>
        <v>0.5688488814605297</v>
      </c>
      <c r="W33" s="83"/>
      <c r="X33" s="83"/>
      <c r="Y33" s="105"/>
      <c r="Z33" s="78"/>
      <c r="AA33" s="106"/>
      <c r="AB33" s="106"/>
      <c r="AC33" s="77">
        <v>32050</v>
      </c>
      <c r="AD33" s="78">
        <v>12482.869999999999</v>
      </c>
      <c r="AE33" s="106">
        <f t="shared" si="30"/>
        <v>0.38948112324492978</v>
      </c>
      <c r="AF33" s="107">
        <f t="shared" si="52"/>
        <v>1797571</v>
      </c>
      <c r="AG33" s="107">
        <f t="shared" si="53"/>
        <v>1076453.9300000002</v>
      </c>
      <c r="AH33" s="106">
        <f t="shared" si="54"/>
        <v>0.59883805980403571</v>
      </c>
    </row>
    <row r="34" spans="1:34" s="71" customFormat="1" ht="31.2" x14ac:dyDescent="0.25">
      <c r="A34" s="26"/>
      <c r="B34" s="27"/>
      <c r="C34" s="26"/>
      <c r="D34" s="29" t="s">
        <v>67</v>
      </c>
      <c r="E34" s="80">
        <v>208</v>
      </c>
      <c r="F34" s="81">
        <v>1169400</v>
      </c>
      <c r="G34" s="91">
        <v>155.32109051611965</v>
      </c>
      <c r="H34" s="92">
        <v>745341.68</v>
      </c>
      <c r="I34" s="106">
        <f t="shared" si="62"/>
        <v>0.74673601209672913</v>
      </c>
      <c r="J34" s="106">
        <f t="shared" si="63"/>
        <v>0.63737102787754407</v>
      </c>
      <c r="K34" s="83">
        <v>1500</v>
      </c>
      <c r="L34" s="83">
        <v>63621</v>
      </c>
      <c r="M34" s="105">
        <v>204.11498181383106</v>
      </c>
      <c r="N34" s="92">
        <v>11233.919999999998</v>
      </c>
      <c r="O34" s="106">
        <f t="shared" si="65"/>
        <v>0.13607665454255405</v>
      </c>
      <c r="P34" s="106">
        <f t="shared" si="66"/>
        <v>0.17657565898052527</v>
      </c>
      <c r="Q34" s="83">
        <v>25495</v>
      </c>
      <c r="R34" s="83">
        <v>213650</v>
      </c>
      <c r="S34" s="79">
        <v>13898.800000000001</v>
      </c>
      <c r="T34" s="78">
        <v>105904.91</v>
      </c>
      <c r="U34" s="106">
        <f t="shared" si="46"/>
        <v>0.54515787409295946</v>
      </c>
      <c r="V34" s="106">
        <f t="shared" si="47"/>
        <v>0.49569347062953428</v>
      </c>
      <c r="W34" s="83"/>
      <c r="X34" s="83"/>
      <c r="Y34" s="105"/>
      <c r="Z34" s="78"/>
      <c r="AA34" s="106"/>
      <c r="AB34" s="106"/>
      <c r="AC34" s="77">
        <v>49450</v>
      </c>
      <c r="AD34" s="78">
        <v>32721.51</v>
      </c>
      <c r="AE34" s="106">
        <f t="shared" si="30"/>
        <v>0.66170899898887758</v>
      </c>
      <c r="AF34" s="107">
        <f t="shared" si="52"/>
        <v>1496121</v>
      </c>
      <c r="AG34" s="107">
        <f t="shared" si="53"/>
        <v>895202.02000000014</v>
      </c>
      <c r="AH34" s="106">
        <f t="shared" si="54"/>
        <v>0.59834867634369149</v>
      </c>
    </row>
    <row r="35" spans="1:34" s="71" customFormat="1" ht="31.2" x14ac:dyDescent="0.25">
      <c r="A35" s="26"/>
      <c r="B35" s="27"/>
      <c r="C35" s="26"/>
      <c r="D35" s="29" t="s">
        <v>68</v>
      </c>
      <c r="E35" s="80">
        <v>247.12299999999999</v>
      </c>
      <c r="F35" s="81">
        <v>1243600</v>
      </c>
      <c r="G35" s="91">
        <v>189.04610106815645</v>
      </c>
      <c r="H35" s="92">
        <v>756919.63000000012</v>
      </c>
      <c r="I35" s="106">
        <f t="shared" si="62"/>
        <v>0.76498788485149682</v>
      </c>
      <c r="J35" s="106">
        <f t="shared" si="63"/>
        <v>0.60865200225152793</v>
      </c>
      <c r="K35" s="83">
        <v>1800</v>
      </c>
      <c r="L35" s="83">
        <v>76158</v>
      </c>
      <c r="M35" s="105">
        <v>478.06989471165355</v>
      </c>
      <c r="N35" s="92">
        <v>23935.059999999998</v>
      </c>
      <c r="O35" s="106">
        <f t="shared" si="65"/>
        <v>0.26559438595091861</v>
      </c>
      <c r="P35" s="106">
        <f t="shared" si="66"/>
        <v>0.31428162504267443</v>
      </c>
      <c r="Q35" s="83">
        <v>42327</v>
      </c>
      <c r="R35" s="83">
        <v>354700</v>
      </c>
      <c r="S35" s="79">
        <v>25928.60000000002</v>
      </c>
      <c r="T35" s="78">
        <v>199617.02000000002</v>
      </c>
      <c r="U35" s="106">
        <f t="shared" si="46"/>
        <v>0.61257825973964652</v>
      </c>
      <c r="V35" s="106">
        <f t="shared" si="47"/>
        <v>0.56277705102903863</v>
      </c>
      <c r="W35" s="83"/>
      <c r="X35" s="83"/>
      <c r="Y35" s="105"/>
      <c r="Z35" s="78"/>
      <c r="AA35" s="106"/>
      <c r="AB35" s="106"/>
      <c r="AC35" s="77">
        <v>34300</v>
      </c>
      <c r="AD35" s="78">
        <v>13651.220000000001</v>
      </c>
      <c r="AE35" s="106">
        <f t="shared" si="30"/>
        <v>0.39799475218658897</v>
      </c>
      <c r="AF35" s="107">
        <f t="shared" si="52"/>
        <v>1708758</v>
      </c>
      <c r="AG35" s="107">
        <f t="shared" si="53"/>
        <v>994122.93000000017</v>
      </c>
      <c r="AH35" s="106">
        <f t="shared" si="54"/>
        <v>0.58178099531940752</v>
      </c>
    </row>
    <row r="36" spans="1:34" s="71" customFormat="1" ht="31.2" x14ac:dyDescent="0.25">
      <c r="A36" s="26"/>
      <c r="B36" s="27"/>
      <c r="C36" s="26"/>
      <c r="D36" s="29" t="s">
        <v>69</v>
      </c>
      <c r="E36" s="80">
        <v>231.369</v>
      </c>
      <c r="F36" s="81">
        <v>1474400</v>
      </c>
      <c r="G36" s="91">
        <v>173.65650680593004</v>
      </c>
      <c r="H36" s="92">
        <v>912821.15</v>
      </c>
      <c r="I36" s="106">
        <f t="shared" si="62"/>
        <v>0.75056082191620332</v>
      </c>
      <c r="J36" s="106">
        <f t="shared" si="63"/>
        <v>0.61911363944655451</v>
      </c>
      <c r="K36" s="83">
        <v>2701.0612999999998</v>
      </c>
      <c r="L36" s="83">
        <v>113811</v>
      </c>
      <c r="M36" s="105">
        <v>836.35197535295515</v>
      </c>
      <c r="N36" s="92">
        <v>39777.26</v>
      </c>
      <c r="O36" s="106">
        <f t="shared" si="65"/>
        <v>0.30963828009122013</v>
      </c>
      <c r="P36" s="106">
        <f t="shared" si="66"/>
        <v>0.3495027721397756</v>
      </c>
      <c r="Q36" s="83">
        <v>99595</v>
      </c>
      <c r="R36" s="83">
        <v>746300</v>
      </c>
      <c r="S36" s="79">
        <v>47957.899999999994</v>
      </c>
      <c r="T36" s="78">
        <v>380049.3</v>
      </c>
      <c r="U36" s="106">
        <f t="shared" si="46"/>
        <v>0.48152919323259191</v>
      </c>
      <c r="V36" s="106">
        <f t="shared" si="47"/>
        <v>0.50924467372370363</v>
      </c>
      <c r="W36" s="83"/>
      <c r="X36" s="83"/>
      <c r="Y36" s="105"/>
      <c r="Z36" s="78"/>
      <c r="AA36" s="106"/>
      <c r="AB36" s="106"/>
      <c r="AC36" s="77">
        <v>83200</v>
      </c>
      <c r="AD36" s="78">
        <v>49334.63</v>
      </c>
      <c r="AE36" s="106">
        <f t="shared" si="30"/>
        <v>0.59296430288461532</v>
      </c>
      <c r="AF36" s="107">
        <f t="shared" si="52"/>
        <v>2417711</v>
      </c>
      <c r="AG36" s="107">
        <f t="shared" si="53"/>
        <v>1381982.3399999999</v>
      </c>
      <c r="AH36" s="106">
        <f t="shared" si="54"/>
        <v>0.57160774798973069</v>
      </c>
    </row>
    <row r="37" spans="1:34" s="71" customFormat="1" ht="31.2" x14ac:dyDescent="0.25">
      <c r="A37" s="26"/>
      <c r="B37" s="27"/>
      <c r="C37" s="26"/>
      <c r="D37" s="29" t="s">
        <v>74</v>
      </c>
      <c r="E37" s="80">
        <v>470.26600000000002</v>
      </c>
      <c r="F37" s="81">
        <v>2170800</v>
      </c>
      <c r="G37" s="91">
        <v>341.61218850810826</v>
      </c>
      <c r="H37" s="92">
        <v>1432300.22</v>
      </c>
      <c r="I37" s="106">
        <f t="shared" si="62"/>
        <v>0.72642331894737922</v>
      </c>
      <c r="J37" s="106">
        <f t="shared" si="63"/>
        <v>0.65980293900866038</v>
      </c>
      <c r="K37" s="83">
        <v>2600</v>
      </c>
      <c r="L37" s="83">
        <v>109590</v>
      </c>
      <c r="M37" s="105">
        <v>533.95628092845175</v>
      </c>
      <c r="N37" s="92">
        <v>26394.04</v>
      </c>
      <c r="O37" s="106">
        <f t="shared" si="65"/>
        <v>0.20536780035709681</v>
      </c>
      <c r="P37" s="106">
        <f t="shared" si="66"/>
        <v>0.24084350761930834</v>
      </c>
      <c r="Q37" s="83">
        <v>54576</v>
      </c>
      <c r="R37" s="83">
        <v>457350</v>
      </c>
      <c r="S37" s="79">
        <v>37793.199999999997</v>
      </c>
      <c r="T37" s="78">
        <v>297811.73</v>
      </c>
      <c r="U37" s="106">
        <f t="shared" si="46"/>
        <v>0.69248754031075921</v>
      </c>
      <c r="V37" s="106">
        <f t="shared" si="47"/>
        <v>0.65116809883021753</v>
      </c>
      <c r="W37" s="83"/>
      <c r="X37" s="83"/>
      <c r="Y37" s="105"/>
      <c r="Z37" s="78"/>
      <c r="AA37" s="106"/>
      <c r="AB37" s="106"/>
      <c r="AC37" s="77">
        <v>52300</v>
      </c>
      <c r="AD37" s="78">
        <v>27330.02</v>
      </c>
      <c r="AE37" s="106">
        <f t="shared" si="30"/>
        <v>0.52256252390057367</v>
      </c>
      <c r="AF37" s="107">
        <f t="shared" si="52"/>
        <v>2790040</v>
      </c>
      <c r="AG37" s="107">
        <f t="shared" si="53"/>
        <v>1783836.01</v>
      </c>
      <c r="AH37" s="106">
        <f t="shared" si="54"/>
        <v>0.63935857908847182</v>
      </c>
    </row>
    <row r="38" spans="1:34" s="71" customFormat="1" ht="46.8" x14ac:dyDescent="0.25">
      <c r="A38" s="26"/>
      <c r="B38" s="27"/>
      <c r="C38" s="26"/>
      <c r="D38" s="29" t="s">
        <v>88</v>
      </c>
      <c r="E38" s="80">
        <v>73.350999999999999</v>
      </c>
      <c r="F38" s="81">
        <v>585750</v>
      </c>
      <c r="G38" s="91">
        <v>52.326894161540558</v>
      </c>
      <c r="H38" s="92">
        <v>365497.69</v>
      </c>
      <c r="I38" s="106">
        <f t="shared" si="62"/>
        <v>0.71337669781653368</v>
      </c>
      <c r="J38" s="106">
        <f t="shared" si="63"/>
        <v>0.62398239863422966</v>
      </c>
      <c r="K38" s="83">
        <v>800</v>
      </c>
      <c r="L38" s="83">
        <v>34368</v>
      </c>
      <c r="M38" s="105">
        <v>167</v>
      </c>
      <c r="N38" s="92">
        <v>8576.91</v>
      </c>
      <c r="O38" s="106">
        <f t="shared" si="65"/>
        <v>0.20874999999999999</v>
      </c>
      <c r="P38" s="106">
        <f t="shared" si="66"/>
        <v>0.24956092877094971</v>
      </c>
      <c r="Q38" s="83">
        <v>15471</v>
      </c>
      <c r="R38" s="83">
        <v>129650</v>
      </c>
      <c r="S38" s="79">
        <v>13242</v>
      </c>
      <c r="T38" s="78">
        <v>104697.3</v>
      </c>
      <c r="U38" s="106">
        <f t="shared" si="46"/>
        <v>0.85592398681403914</v>
      </c>
      <c r="V38" s="106">
        <f t="shared" si="47"/>
        <v>0.80753798688777478</v>
      </c>
      <c r="W38" s="83"/>
      <c r="X38" s="83"/>
      <c r="Y38" s="105"/>
      <c r="Z38" s="78"/>
      <c r="AA38" s="106"/>
      <c r="AB38" s="106"/>
      <c r="AC38" s="77">
        <v>15000</v>
      </c>
      <c r="AD38" s="78">
        <v>8624.130000000001</v>
      </c>
      <c r="AE38" s="106">
        <f t="shared" si="30"/>
        <v>0.57494200000000006</v>
      </c>
      <c r="AF38" s="107">
        <f t="shared" si="52"/>
        <v>764768</v>
      </c>
      <c r="AG38" s="107">
        <f t="shared" si="53"/>
        <v>487396.02999999997</v>
      </c>
      <c r="AH38" s="106">
        <f t="shared" si="54"/>
        <v>0.6373122698648479</v>
      </c>
    </row>
    <row r="39" spans="1:34" s="71" customFormat="1" ht="46.8" x14ac:dyDescent="0.25">
      <c r="A39" s="26"/>
      <c r="B39" s="27"/>
      <c r="C39" s="26"/>
      <c r="D39" s="29" t="s">
        <v>70</v>
      </c>
      <c r="E39" s="80"/>
      <c r="F39" s="81"/>
      <c r="G39" s="91">
        <v>0</v>
      </c>
      <c r="H39" s="90">
        <v>0</v>
      </c>
      <c r="I39" s="106"/>
      <c r="J39" s="106"/>
      <c r="K39" s="83">
        <v>1200</v>
      </c>
      <c r="L39" s="83">
        <v>51084</v>
      </c>
      <c r="M39" s="105">
        <v>455.40094544149315</v>
      </c>
      <c r="N39" s="92">
        <v>23276.559999999998</v>
      </c>
      <c r="O39" s="106">
        <f t="shared" si="65"/>
        <v>0.37950078786791097</v>
      </c>
      <c r="P39" s="106">
        <f t="shared" si="66"/>
        <v>0.45565265053637144</v>
      </c>
      <c r="Q39" s="83">
        <v>60024</v>
      </c>
      <c r="R39" s="83">
        <v>503000</v>
      </c>
      <c r="S39" s="79">
        <v>26709.200000000008</v>
      </c>
      <c r="T39" s="78">
        <v>201156.82</v>
      </c>
      <c r="U39" s="106">
        <f t="shared" si="46"/>
        <v>0.44497534319605503</v>
      </c>
      <c r="V39" s="106">
        <f t="shared" si="47"/>
        <v>0.3999141550695825</v>
      </c>
      <c r="W39" s="83">
        <v>32245</v>
      </c>
      <c r="X39" s="83">
        <v>566077.5</v>
      </c>
      <c r="Y39" s="105">
        <v>16361.222000000002</v>
      </c>
      <c r="Z39" s="78">
        <v>294536.11999999994</v>
      </c>
      <c r="AA39" s="106">
        <f t="shared" ref="AA39" si="72">Y39/W39</f>
        <v>0.50740338036904953</v>
      </c>
      <c r="AB39" s="106">
        <f t="shared" ref="AB39" si="73">Z39/X39</f>
        <v>0.52031059351413889</v>
      </c>
      <c r="AC39" s="77">
        <v>88000</v>
      </c>
      <c r="AD39" s="78">
        <v>29937.57</v>
      </c>
      <c r="AE39" s="106">
        <f t="shared" si="30"/>
        <v>0.3401996590909091</v>
      </c>
      <c r="AF39" s="107">
        <f t="shared" si="52"/>
        <v>1208161.5</v>
      </c>
      <c r="AG39" s="107">
        <f t="shared" si="53"/>
        <v>548907.06999999995</v>
      </c>
      <c r="AH39" s="106">
        <f t="shared" si="54"/>
        <v>0.45433252921898271</v>
      </c>
    </row>
    <row r="40" spans="1:34" s="71" customFormat="1" ht="46.8" x14ac:dyDescent="0.25">
      <c r="A40" s="26"/>
      <c r="B40" s="27"/>
      <c r="C40" s="26"/>
      <c r="D40" s="29" t="s">
        <v>71</v>
      </c>
      <c r="E40" s="80">
        <v>200</v>
      </c>
      <c r="F40" s="81">
        <v>875682</v>
      </c>
      <c r="G40" s="91">
        <v>144.47119471676609</v>
      </c>
      <c r="H40" s="90">
        <v>560612.80000000005</v>
      </c>
      <c r="I40" s="106">
        <f t="shared" si="62"/>
        <v>0.72235597358383041</v>
      </c>
      <c r="J40" s="106">
        <f t="shared" si="63"/>
        <v>0.64020135163221359</v>
      </c>
      <c r="K40" s="83">
        <v>1100</v>
      </c>
      <c r="L40" s="83">
        <v>46905</v>
      </c>
      <c r="M40" s="105">
        <v>240.36928092845176</v>
      </c>
      <c r="N40" s="92">
        <v>12673.49</v>
      </c>
      <c r="O40" s="106">
        <f t="shared" si="65"/>
        <v>0.21851752811677433</v>
      </c>
      <c r="P40" s="106">
        <f t="shared" si="66"/>
        <v>0.27019486195501546</v>
      </c>
      <c r="Q40" s="83">
        <v>71778</v>
      </c>
      <c r="R40" s="83">
        <v>601500</v>
      </c>
      <c r="S40" s="79">
        <v>41273.200000000084</v>
      </c>
      <c r="T40" s="78">
        <v>321734.26000000007</v>
      </c>
      <c r="U40" s="106">
        <f t="shared" si="46"/>
        <v>0.57501184206860156</v>
      </c>
      <c r="V40" s="106">
        <f t="shared" si="47"/>
        <v>0.53488655029093946</v>
      </c>
      <c r="W40" s="83"/>
      <c r="X40" s="83"/>
      <c r="Y40" s="108"/>
      <c r="Z40" s="78"/>
      <c r="AA40" s="106"/>
      <c r="AB40" s="106"/>
      <c r="AC40" s="77">
        <v>29300</v>
      </c>
      <c r="AD40" s="78">
        <v>17799</v>
      </c>
      <c r="AE40" s="106">
        <f t="shared" si="30"/>
        <v>0.60747440273037545</v>
      </c>
      <c r="AF40" s="107">
        <f t="shared" si="52"/>
        <v>1553387</v>
      </c>
      <c r="AG40" s="107">
        <f t="shared" si="53"/>
        <v>912819.55</v>
      </c>
      <c r="AH40" s="106">
        <f t="shared" si="54"/>
        <v>0.58763176851615218</v>
      </c>
    </row>
    <row r="41" spans="1:34" s="71" customFormat="1" ht="31.2" x14ac:dyDescent="0.25">
      <c r="A41" s="26"/>
      <c r="B41" s="27"/>
      <c r="C41" s="26"/>
      <c r="D41" s="28" t="s">
        <v>72</v>
      </c>
      <c r="E41" s="82"/>
      <c r="F41" s="70"/>
      <c r="G41" s="91">
        <v>0</v>
      </c>
      <c r="H41" s="90">
        <v>0</v>
      </c>
      <c r="I41" s="106"/>
      <c r="J41" s="106"/>
      <c r="K41" s="83">
        <v>180</v>
      </c>
      <c r="L41" s="83">
        <v>4454</v>
      </c>
      <c r="M41" s="101">
        <v>31.242000000000004</v>
      </c>
      <c r="N41" s="92">
        <v>1129.92</v>
      </c>
      <c r="O41" s="106">
        <f t="shared" si="65"/>
        <v>0.1735666666666667</v>
      </c>
      <c r="P41" s="106">
        <f t="shared" si="66"/>
        <v>0.2536865738661877</v>
      </c>
      <c r="Q41" s="83">
        <v>9899</v>
      </c>
      <c r="R41" s="83">
        <v>82950</v>
      </c>
      <c r="S41" s="79">
        <v>3827</v>
      </c>
      <c r="T41" s="78">
        <v>28762.559999999998</v>
      </c>
      <c r="U41" s="106">
        <f t="shared" si="46"/>
        <v>0.38660470754621679</v>
      </c>
      <c r="V41" s="106">
        <f t="shared" si="47"/>
        <v>0.34674575045207956</v>
      </c>
      <c r="W41" s="83">
        <v>11755</v>
      </c>
      <c r="X41" s="83">
        <v>208222.5</v>
      </c>
      <c r="Y41" s="105">
        <v>4356.4800000000005</v>
      </c>
      <c r="Z41" s="78">
        <v>76868.199999999983</v>
      </c>
      <c r="AA41" s="106">
        <f t="shared" ref="AA41" si="74">Y41/W41</f>
        <v>0.37060655040408341</v>
      </c>
      <c r="AB41" s="106">
        <f t="shared" ref="AB41" si="75">Z41/X41</f>
        <v>0.36916375511772254</v>
      </c>
      <c r="AC41" s="77">
        <v>25670</v>
      </c>
      <c r="AD41" s="78">
        <v>14391</v>
      </c>
      <c r="AE41" s="106">
        <f t="shared" si="30"/>
        <v>0.56061550447993769</v>
      </c>
      <c r="AF41" s="107">
        <f t="shared" si="52"/>
        <v>321296.5</v>
      </c>
      <c r="AG41" s="107">
        <f t="shared" si="53"/>
        <v>121151.67999999998</v>
      </c>
      <c r="AH41" s="106">
        <f t="shared" si="54"/>
        <v>0.37707127217383313</v>
      </c>
    </row>
    <row r="42" spans="1:34" s="3" customFormat="1" ht="31.2" x14ac:dyDescent="0.25">
      <c r="A42" s="11" t="s">
        <v>39</v>
      </c>
      <c r="B42" s="10">
        <v>1022</v>
      </c>
      <c r="C42" s="11" t="s">
        <v>8</v>
      </c>
      <c r="D42" s="25" t="s">
        <v>63</v>
      </c>
      <c r="E42" s="81">
        <f>283.003-35.215</f>
        <v>247.78799999999998</v>
      </c>
      <c r="F42" s="83">
        <v>996400</v>
      </c>
      <c r="G42" s="91">
        <v>116.659003</v>
      </c>
      <c r="H42" s="78">
        <v>400265.87</v>
      </c>
      <c r="I42" s="102">
        <f t="shared" si="62"/>
        <v>0.47080166513309768</v>
      </c>
      <c r="J42" s="102">
        <f t="shared" si="63"/>
        <v>0.40171203331995181</v>
      </c>
      <c r="K42" s="78">
        <v>1999.5753999999999</v>
      </c>
      <c r="L42" s="79">
        <v>84500</v>
      </c>
      <c r="M42" s="105">
        <v>672</v>
      </c>
      <c r="N42" s="92">
        <v>33971.009999999995</v>
      </c>
      <c r="O42" s="102">
        <f t="shared" si="65"/>
        <v>0.3360713479471692</v>
      </c>
      <c r="P42" s="102">
        <f t="shared" si="66"/>
        <v>0.40202378698224844</v>
      </c>
      <c r="Q42" s="79">
        <v>94666</v>
      </c>
      <c r="R42" s="79">
        <v>793300</v>
      </c>
      <c r="S42" s="79">
        <v>37937.000000000022</v>
      </c>
      <c r="T42" s="78">
        <v>302477.06999999995</v>
      </c>
      <c r="U42" s="102">
        <f t="shared" si="46"/>
        <v>0.40074577989985866</v>
      </c>
      <c r="V42" s="102">
        <f t="shared" si="47"/>
        <v>0.38128963822009321</v>
      </c>
      <c r="W42" s="79"/>
      <c r="X42" s="79"/>
      <c r="Y42" s="105"/>
      <c r="Z42" s="78"/>
      <c r="AA42" s="102"/>
      <c r="AB42" s="102"/>
      <c r="AC42" s="77">
        <v>45800</v>
      </c>
      <c r="AD42" s="78">
        <v>19693.730000000003</v>
      </c>
      <c r="AE42" s="102">
        <f t="shared" si="30"/>
        <v>0.42999410480349354</v>
      </c>
      <c r="AF42" s="104">
        <f t="shared" si="52"/>
        <v>1920000</v>
      </c>
      <c r="AG42" s="104">
        <f t="shared" si="53"/>
        <v>756407.67999999993</v>
      </c>
      <c r="AH42" s="102">
        <f t="shared" si="54"/>
        <v>0.3939623333333333</v>
      </c>
    </row>
    <row r="43" spans="1:34" s="3" customFormat="1" ht="46.8" x14ac:dyDescent="0.25">
      <c r="A43" s="11" t="s">
        <v>40</v>
      </c>
      <c r="B43" s="10">
        <v>1070</v>
      </c>
      <c r="C43" s="11" t="s">
        <v>9</v>
      </c>
      <c r="D43" s="57" t="s">
        <v>109</v>
      </c>
      <c r="E43" s="79">
        <f t="shared" ref="E43:F43" si="76">E44+E45+E46</f>
        <v>52.017000000000003</v>
      </c>
      <c r="F43" s="79">
        <f t="shared" si="76"/>
        <v>203100</v>
      </c>
      <c r="G43" s="91">
        <v>29.096789459409997</v>
      </c>
      <c r="H43" s="78">
        <v>109565.60000000002</v>
      </c>
      <c r="I43" s="102">
        <f t="shared" si="62"/>
        <v>0.55937077223619192</v>
      </c>
      <c r="J43" s="102">
        <f t="shared" si="63"/>
        <v>0.53946627277203363</v>
      </c>
      <c r="K43" s="78">
        <f t="shared" ref="K43:L43" si="77">K44+K45+K46</f>
        <v>13364.455099999999</v>
      </c>
      <c r="L43" s="79">
        <f t="shared" si="77"/>
        <v>377730</v>
      </c>
      <c r="M43" s="105">
        <v>6158.75</v>
      </c>
      <c r="N43" s="78">
        <v>192856.91</v>
      </c>
      <c r="O43" s="102">
        <f t="shared" si="65"/>
        <v>0.46083061029551442</v>
      </c>
      <c r="P43" s="102">
        <f t="shared" si="66"/>
        <v>0.51056815714928649</v>
      </c>
      <c r="Q43" s="79">
        <f t="shared" ref="Q43:R43" si="78">Q44+Q45+Q46</f>
        <v>94045</v>
      </c>
      <c r="R43" s="79">
        <f t="shared" si="78"/>
        <v>788100</v>
      </c>
      <c r="S43" s="79">
        <v>32256.1</v>
      </c>
      <c r="T43" s="78">
        <v>249314.36</v>
      </c>
      <c r="U43" s="102">
        <f t="shared" si="46"/>
        <v>0.34298580466797807</v>
      </c>
      <c r="V43" s="102">
        <f t="shared" si="47"/>
        <v>0.31634863595990353</v>
      </c>
      <c r="W43" s="79"/>
      <c r="X43" s="79"/>
      <c r="Y43" s="105"/>
      <c r="Z43" s="78"/>
      <c r="AA43" s="102"/>
      <c r="AB43" s="102"/>
      <c r="AC43" s="86">
        <f t="shared" ref="AC43" si="79">AC44+AC45+AC46</f>
        <v>144000</v>
      </c>
      <c r="AD43" s="78">
        <v>52783.08</v>
      </c>
      <c r="AE43" s="102">
        <f t="shared" si="30"/>
        <v>0.3665491666666667</v>
      </c>
      <c r="AF43" s="104">
        <f t="shared" si="52"/>
        <v>1512930</v>
      </c>
      <c r="AG43" s="104">
        <f t="shared" si="53"/>
        <v>604519.94999999995</v>
      </c>
      <c r="AH43" s="102">
        <f t="shared" si="54"/>
        <v>0.39956901508992482</v>
      </c>
    </row>
    <row r="44" spans="1:34" s="71" customFormat="1" ht="31.2" x14ac:dyDescent="0.25">
      <c r="A44" s="26"/>
      <c r="B44" s="27"/>
      <c r="C44" s="26" t="s">
        <v>9</v>
      </c>
      <c r="D44" s="29" t="s">
        <v>64</v>
      </c>
      <c r="E44" s="83">
        <v>52.017000000000003</v>
      </c>
      <c r="F44" s="83">
        <v>203100</v>
      </c>
      <c r="G44" s="91">
        <v>29.096789459409997</v>
      </c>
      <c r="H44" s="78">
        <v>109565.60000000002</v>
      </c>
      <c r="I44" s="106">
        <f t="shared" si="62"/>
        <v>0.55937077223619192</v>
      </c>
      <c r="J44" s="106">
        <f t="shared" si="63"/>
        <v>0.53946627277203363</v>
      </c>
      <c r="K44" s="79">
        <v>468</v>
      </c>
      <c r="L44" s="83">
        <v>20860</v>
      </c>
      <c r="M44" s="105">
        <v>230.10900000000004</v>
      </c>
      <c r="N44" s="92">
        <v>12206.59</v>
      </c>
      <c r="O44" s="106">
        <f t="shared" si="65"/>
        <v>0.49168589743589752</v>
      </c>
      <c r="P44" s="106">
        <f t="shared" si="66"/>
        <v>0.58516730584851395</v>
      </c>
      <c r="Q44" s="83">
        <v>30937</v>
      </c>
      <c r="R44" s="83">
        <v>259250</v>
      </c>
      <c r="S44" s="79">
        <v>12162</v>
      </c>
      <c r="T44" s="78">
        <v>107758.34999999999</v>
      </c>
      <c r="U44" s="106">
        <f t="shared" si="46"/>
        <v>0.3931215049940201</v>
      </c>
      <c r="V44" s="106">
        <f t="shared" si="47"/>
        <v>0.41565419479267113</v>
      </c>
      <c r="W44" s="83"/>
      <c r="X44" s="83"/>
      <c r="Y44" s="105"/>
      <c r="Z44" s="78"/>
      <c r="AA44" s="106"/>
      <c r="AB44" s="106"/>
      <c r="AC44" s="77">
        <v>84950</v>
      </c>
      <c r="AD44" s="78">
        <v>22139.22</v>
      </c>
      <c r="AE44" s="106">
        <f t="shared" si="30"/>
        <v>0.26061471453796353</v>
      </c>
      <c r="AF44" s="107">
        <f t="shared" si="52"/>
        <v>568160</v>
      </c>
      <c r="AG44" s="107">
        <f t="shared" si="53"/>
        <v>251669.76000000001</v>
      </c>
      <c r="AH44" s="106">
        <f t="shared" si="54"/>
        <v>0.44295578710222472</v>
      </c>
    </row>
    <row r="45" spans="1:34" s="71" customFormat="1" ht="31.2" x14ac:dyDescent="0.25">
      <c r="A45" s="26"/>
      <c r="B45" s="27"/>
      <c r="C45" s="26" t="s">
        <v>9</v>
      </c>
      <c r="D45" s="29" t="s">
        <v>75</v>
      </c>
      <c r="E45" s="83"/>
      <c r="F45" s="83"/>
      <c r="G45" s="91">
        <v>0</v>
      </c>
      <c r="H45" s="78">
        <v>0</v>
      </c>
      <c r="I45" s="106"/>
      <c r="J45" s="106"/>
      <c r="K45" s="83">
        <v>12716</v>
      </c>
      <c r="L45" s="83">
        <v>348410</v>
      </c>
      <c r="M45" s="105">
        <v>5918</v>
      </c>
      <c r="N45" s="92">
        <v>179616.82</v>
      </c>
      <c r="O45" s="106">
        <f t="shared" si="65"/>
        <v>0.46539792387543255</v>
      </c>
      <c r="P45" s="106">
        <f t="shared" si="66"/>
        <v>0.5155329066329899</v>
      </c>
      <c r="Q45" s="83">
        <v>55686</v>
      </c>
      <c r="R45" s="83">
        <v>466650</v>
      </c>
      <c r="S45" s="79">
        <v>19772</v>
      </c>
      <c r="T45" s="78">
        <v>138189.82</v>
      </c>
      <c r="U45" s="106">
        <f t="shared" si="46"/>
        <v>0.35506231368746183</v>
      </c>
      <c r="V45" s="106">
        <f t="shared" si="47"/>
        <v>0.2961316189863924</v>
      </c>
      <c r="W45" s="83"/>
      <c r="X45" s="83"/>
      <c r="Y45" s="105"/>
      <c r="Z45" s="78"/>
      <c r="AA45" s="106"/>
      <c r="AB45" s="106"/>
      <c r="AC45" s="77">
        <v>41200</v>
      </c>
      <c r="AD45" s="78">
        <v>20569.400000000001</v>
      </c>
      <c r="AE45" s="106">
        <f t="shared" si="30"/>
        <v>0.4992572815533981</v>
      </c>
      <c r="AF45" s="107">
        <f t="shared" si="52"/>
        <v>856260</v>
      </c>
      <c r="AG45" s="107">
        <f t="shared" si="53"/>
        <v>338376.04000000004</v>
      </c>
      <c r="AH45" s="106">
        <f t="shared" si="54"/>
        <v>0.39517908112022054</v>
      </c>
    </row>
    <row r="46" spans="1:34" s="71" customFormat="1" ht="31.2" x14ac:dyDescent="0.25">
      <c r="A46" s="26"/>
      <c r="B46" s="27"/>
      <c r="C46" s="26" t="s">
        <v>9</v>
      </c>
      <c r="D46" s="29" t="s">
        <v>117</v>
      </c>
      <c r="E46" s="83"/>
      <c r="F46" s="83"/>
      <c r="G46" s="91">
        <v>0</v>
      </c>
      <c r="H46" s="78">
        <v>0</v>
      </c>
      <c r="I46" s="106"/>
      <c r="J46" s="106"/>
      <c r="K46" s="83">
        <v>180.45509999999999</v>
      </c>
      <c r="L46" s="83">
        <v>8460</v>
      </c>
      <c r="M46" s="105">
        <v>10.641000000000002</v>
      </c>
      <c r="N46" s="92">
        <v>1033.5</v>
      </c>
      <c r="O46" s="106">
        <f t="shared" si="65"/>
        <v>5.8967576976211827E-2</v>
      </c>
      <c r="P46" s="106">
        <f t="shared" si="66"/>
        <v>0.12216312056737588</v>
      </c>
      <c r="Q46" s="83">
        <v>7422</v>
      </c>
      <c r="R46" s="83">
        <v>62200</v>
      </c>
      <c r="S46" s="79">
        <v>322.10000000000036</v>
      </c>
      <c r="T46" s="78">
        <v>3366.1899999999996</v>
      </c>
      <c r="U46" s="106">
        <f t="shared" si="46"/>
        <v>4.3398005928321257E-2</v>
      </c>
      <c r="V46" s="106">
        <f t="shared" si="47"/>
        <v>5.4118810289389058E-2</v>
      </c>
      <c r="W46" s="83"/>
      <c r="X46" s="83"/>
      <c r="Y46" s="105"/>
      <c r="Z46" s="78"/>
      <c r="AA46" s="106"/>
      <c r="AB46" s="106"/>
      <c r="AC46" s="77">
        <v>17850</v>
      </c>
      <c r="AD46" s="78">
        <v>10074.460000000001</v>
      </c>
      <c r="AE46" s="106"/>
      <c r="AF46" s="107">
        <f t="shared" si="52"/>
        <v>88510</v>
      </c>
      <c r="AG46" s="107"/>
      <c r="AH46" s="106"/>
    </row>
    <row r="47" spans="1:34" s="3" customFormat="1" ht="46.8" x14ac:dyDescent="0.25">
      <c r="A47" s="11" t="s">
        <v>41</v>
      </c>
      <c r="B47" s="10">
        <v>1141</v>
      </c>
      <c r="C47" s="11" t="s">
        <v>10</v>
      </c>
      <c r="D47" s="57" t="s">
        <v>110</v>
      </c>
      <c r="E47" s="78">
        <f>55.972+35.215</f>
        <v>91.187000000000012</v>
      </c>
      <c r="F47" s="79">
        <v>900000</v>
      </c>
      <c r="G47" s="91">
        <v>65.113619</v>
      </c>
      <c r="H47" s="92">
        <v>325880.02999999997</v>
      </c>
      <c r="I47" s="102">
        <f t="shared" si="62"/>
        <v>0.7140669064669305</v>
      </c>
      <c r="J47" s="102">
        <f t="shared" si="63"/>
        <v>0.36208892222222216</v>
      </c>
      <c r="K47" s="78">
        <v>6368.0748000000003</v>
      </c>
      <c r="L47" s="79">
        <v>270289</v>
      </c>
      <c r="M47" s="105">
        <v>333.16896051687007</v>
      </c>
      <c r="N47" s="92">
        <v>20377.289999999997</v>
      </c>
      <c r="O47" s="102">
        <f t="shared" si="65"/>
        <v>5.231863176558009E-2</v>
      </c>
      <c r="P47" s="102">
        <f t="shared" si="66"/>
        <v>7.5390748421134399E-2</v>
      </c>
      <c r="Q47" s="79">
        <v>132518</v>
      </c>
      <c r="R47" s="79">
        <v>1110500</v>
      </c>
      <c r="S47" s="79">
        <v>14218.400000000001</v>
      </c>
      <c r="T47" s="78">
        <v>358981.75999999995</v>
      </c>
      <c r="U47" s="102">
        <f t="shared" si="46"/>
        <v>0.10729410344255121</v>
      </c>
      <c r="V47" s="102">
        <f t="shared" si="47"/>
        <v>0.32326137775776675</v>
      </c>
      <c r="W47" s="79"/>
      <c r="X47" s="79"/>
      <c r="Y47" s="105"/>
      <c r="Z47" s="78"/>
      <c r="AA47" s="102"/>
      <c r="AB47" s="102"/>
      <c r="AC47" s="77">
        <v>115900</v>
      </c>
      <c r="AD47" s="78">
        <v>20203.649999999994</v>
      </c>
      <c r="AE47" s="102">
        <f t="shared" si="30"/>
        <v>0.17431967213114749</v>
      </c>
      <c r="AF47" s="104">
        <f t="shared" si="52"/>
        <v>2396689</v>
      </c>
      <c r="AG47" s="104">
        <f t="shared" si="53"/>
        <v>725442.72999999986</v>
      </c>
      <c r="AH47" s="102">
        <f t="shared" si="54"/>
        <v>0.3026853838775076</v>
      </c>
    </row>
    <row r="48" spans="1:34" s="3" customFormat="1" ht="31.2" x14ac:dyDescent="0.25">
      <c r="A48" s="11" t="s">
        <v>42</v>
      </c>
      <c r="B48" s="12">
        <v>1151</v>
      </c>
      <c r="C48" s="12" t="s">
        <v>10</v>
      </c>
      <c r="D48" s="57" t="s">
        <v>55</v>
      </c>
      <c r="E48" s="79">
        <v>22.841999999999999</v>
      </c>
      <c r="F48" s="79">
        <v>101600</v>
      </c>
      <c r="G48" s="91">
        <v>16.256500000000003</v>
      </c>
      <c r="H48" s="92">
        <v>17393.88</v>
      </c>
      <c r="I48" s="102">
        <f t="shared" si="62"/>
        <v>0.71169337185885662</v>
      </c>
      <c r="J48" s="102">
        <f t="shared" si="63"/>
        <v>0.1711996062992126</v>
      </c>
      <c r="K48" s="79">
        <v>96.144300000000001</v>
      </c>
      <c r="L48" s="79">
        <v>4670</v>
      </c>
      <c r="M48" s="105">
        <v>35.100000000000009</v>
      </c>
      <c r="N48" s="92">
        <v>2227.2200000000003</v>
      </c>
      <c r="O48" s="102">
        <f t="shared" si="65"/>
        <v>0.36507624476958078</v>
      </c>
      <c r="P48" s="102">
        <f t="shared" si="66"/>
        <v>0.47692077087794438</v>
      </c>
      <c r="Q48" s="79">
        <v>6193</v>
      </c>
      <c r="R48" s="79">
        <v>51900</v>
      </c>
      <c r="S48" s="79">
        <v>2648.9999999999991</v>
      </c>
      <c r="T48" s="78">
        <v>22466.68</v>
      </c>
      <c r="U48" s="102">
        <f t="shared" si="46"/>
        <v>0.42774099790085568</v>
      </c>
      <c r="V48" s="102">
        <f t="shared" si="47"/>
        <v>0.43288400770712909</v>
      </c>
      <c r="W48" s="79"/>
      <c r="X48" s="79"/>
      <c r="Y48" s="105"/>
      <c r="Z48" s="78"/>
      <c r="AA48" s="102"/>
      <c r="AB48" s="102"/>
      <c r="AC48" s="77">
        <v>2200</v>
      </c>
      <c r="AD48" s="78">
        <v>1134.48</v>
      </c>
      <c r="AE48" s="102">
        <f t="shared" si="30"/>
        <v>0.51567272727272728</v>
      </c>
      <c r="AF48" s="104">
        <f t="shared" si="52"/>
        <v>160370</v>
      </c>
      <c r="AG48" s="104">
        <f t="shared" si="53"/>
        <v>43222.26</v>
      </c>
      <c r="AH48" s="102">
        <f t="shared" si="54"/>
        <v>0.26951586955166179</v>
      </c>
    </row>
    <row r="49" spans="1:34" s="3" customFormat="1" ht="46.8" x14ac:dyDescent="0.25">
      <c r="A49" s="11" t="s">
        <v>89</v>
      </c>
      <c r="B49" s="10">
        <v>1160</v>
      </c>
      <c r="C49" s="11" t="s">
        <v>10</v>
      </c>
      <c r="D49" s="57" t="s">
        <v>65</v>
      </c>
      <c r="E49" s="78">
        <v>8.0190000000000001</v>
      </c>
      <c r="F49" s="79">
        <v>27200</v>
      </c>
      <c r="G49" s="91">
        <v>2.1263952250619997</v>
      </c>
      <c r="H49" s="92">
        <v>2163.91</v>
      </c>
      <c r="I49" s="102">
        <f t="shared" si="62"/>
        <v>0.26516962527272725</v>
      </c>
      <c r="J49" s="102">
        <f t="shared" si="63"/>
        <v>7.9555514705882346E-2</v>
      </c>
      <c r="K49" s="78">
        <v>55.19</v>
      </c>
      <c r="L49" s="79">
        <v>2300</v>
      </c>
      <c r="M49" s="105">
        <v>31.5</v>
      </c>
      <c r="N49" s="92">
        <v>1629.4700000000003</v>
      </c>
      <c r="O49" s="102">
        <f t="shared" si="65"/>
        <v>0.5707555716615329</v>
      </c>
      <c r="P49" s="102">
        <f t="shared" si="66"/>
        <v>0.70846521739130441</v>
      </c>
      <c r="Q49" s="79">
        <v>2971</v>
      </c>
      <c r="R49" s="79">
        <v>24900</v>
      </c>
      <c r="S49" s="79">
        <v>900</v>
      </c>
      <c r="T49" s="78">
        <v>7544.3000000000011</v>
      </c>
      <c r="U49" s="102">
        <f t="shared" si="46"/>
        <v>0.30292830696735107</v>
      </c>
      <c r="V49" s="102">
        <f t="shared" si="47"/>
        <v>0.30298393574297194</v>
      </c>
      <c r="W49" s="79"/>
      <c r="X49" s="79"/>
      <c r="Y49" s="105"/>
      <c r="Z49" s="78"/>
      <c r="AA49" s="102"/>
      <c r="AB49" s="102"/>
      <c r="AC49" s="77">
        <v>2200</v>
      </c>
      <c r="AD49" s="78">
        <v>1134.48</v>
      </c>
      <c r="AE49" s="102">
        <f t="shared" si="30"/>
        <v>0.51567272727272728</v>
      </c>
      <c r="AF49" s="104">
        <f t="shared" si="52"/>
        <v>56600</v>
      </c>
      <c r="AG49" s="104">
        <f t="shared" si="53"/>
        <v>12472.16</v>
      </c>
      <c r="AH49" s="102">
        <f t="shared" si="54"/>
        <v>0.22035618374558302</v>
      </c>
    </row>
    <row r="50" spans="1:34" s="3" customFormat="1" x14ac:dyDescent="0.25">
      <c r="A50" s="11" t="s">
        <v>23</v>
      </c>
      <c r="B50" s="10">
        <v>5031</v>
      </c>
      <c r="C50" s="11" t="s">
        <v>14</v>
      </c>
      <c r="D50" s="72" t="s">
        <v>30</v>
      </c>
      <c r="E50" s="79">
        <f t="shared" ref="E50:F50" si="80">E51+E52</f>
        <v>73</v>
      </c>
      <c r="F50" s="79">
        <f t="shared" si="80"/>
        <v>596900</v>
      </c>
      <c r="G50" s="91">
        <v>42.437069999999991</v>
      </c>
      <c r="H50" s="78">
        <v>369714.47000000003</v>
      </c>
      <c r="I50" s="102">
        <f t="shared" si="62"/>
        <v>0.58132972602739719</v>
      </c>
      <c r="J50" s="102">
        <f t="shared" si="63"/>
        <v>0.61939097001172727</v>
      </c>
      <c r="K50" s="78">
        <f t="shared" ref="K50:L50" si="81">K51+K52</f>
        <v>452.75650000000002</v>
      </c>
      <c r="L50" s="79">
        <f t="shared" si="81"/>
        <v>20480</v>
      </c>
      <c r="M50" s="105">
        <v>143.703</v>
      </c>
      <c r="N50" s="78">
        <v>8161.5099999999993</v>
      </c>
      <c r="O50" s="102">
        <f t="shared" si="65"/>
        <v>0.31739577454989604</v>
      </c>
      <c r="P50" s="102">
        <f t="shared" si="66"/>
        <v>0.39851123046874998</v>
      </c>
      <c r="Q50" s="79">
        <f t="shared" ref="Q50:R50" si="82">Q51+Q52</f>
        <v>16086</v>
      </c>
      <c r="R50" s="79">
        <f t="shared" si="82"/>
        <v>134800</v>
      </c>
      <c r="S50" s="79">
        <v>6534.9980000000014</v>
      </c>
      <c r="T50" s="78">
        <v>52483.11</v>
      </c>
      <c r="U50" s="102">
        <f t="shared" si="46"/>
        <v>0.40625376103444</v>
      </c>
      <c r="V50" s="102">
        <f t="shared" si="47"/>
        <v>0.38934057863501487</v>
      </c>
      <c r="W50" s="47"/>
      <c r="X50" s="47"/>
      <c r="Y50" s="105">
        <v>0</v>
      </c>
      <c r="Z50" s="105">
        <v>0</v>
      </c>
      <c r="AA50" s="102"/>
      <c r="AB50" s="102"/>
      <c r="AC50" s="86">
        <f t="shared" ref="AC50" si="83">AC51+AC52</f>
        <v>18300</v>
      </c>
      <c r="AD50" s="78">
        <v>5672.4000000000005</v>
      </c>
      <c r="AE50" s="102">
        <f t="shared" si="30"/>
        <v>0.30996721311475411</v>
      </c>
      <c r="AF50" s="104">
        <f t="shared" si="52"/>
        <v>770480</v>
      </c>
      <c r="AG50" s="104">
        <f t="shared" si="53"/>
        <v>436031.49000000005</v>
      </c>
      <c r="AH50" s="102">
        <f t="shared" si="54"/>
        <v>0.56592187986709586</v>
      </c>
    </row>
    <row r="51" spans="1:34" s="71" customFormat="1" ht="46.8" x14ac:dyDescent="0.25">
      <c r="A51" s="26"/>
      <c r="B51" s="27"/>
      <c r="C51" s="26"/>
      <c r="D51" s="29" t="s">
        <v>76</v>
      </c>
      <c r="E51" s="83">
        <v>64</v>
      </c>
      <c r="F51" s="83">
        <v>558900</v>
      </c>
      <c r="G51" s="91">
        <v>38.251999999999995</v>
      </c>
      <c r="H51" s="78">
        <v>350334.07</v>
      </c>
      <c r="I51" s="106">
        <f t="shared" si="62"/>
        <v>0.59768749999999993</v>
      </c>
      <c r="J51" s="106">
        <f t="shared" si="63"/>
        <v>0.62682782250849889</v>
      </c>
      <c r="K51" s="79">
        <v>360.75650000000002</v>
      </c>
      <c r="L51" s="83">
        <v>15985</v>
      </c>
      <c r="M51" s="105">
        <v>132</v>
      </c>
      <c r="N51" s="92">
        <v>7160.5999999999995</v>
      </c>
      <c r="O51" s="106">
        <f t="shared" si="65"/>
        <v>0.36589777315169647</v>
      </c>
      <c r="P51" s="106">
        <f t="shared" si="66"/>
        <v>0.44795746011886139</v>
      </c>
      <c r="Q51" s="83">
        <v>9899</v>
      </c>
      <c r="R51" s="83">
        <v>82950</v>
      </c>
      <c r="S51" s="79">
        <v>4807.9980000000014</v>
      </c>
      <c r="T51" s="78">
        <v>38616.21</v>
      </c>
      <c r="U51" s="106">
        <f t="shared" si="46"/>
        <v>0.48570542479038303</v>
      </c>
      <c r="V51" s="106">
        <f t="shared" si="47"/>
        <v>0.46553598553345388</v>
      </c>
      <c r="W51" s="107"/>
      <c r="X51" s="107"/>
      <c r="Y51" s="105"/>
      <c r="Z51" s="78"/>
      <c r="AA51" s="106"/>
      <c r="AB51" s="106"/>
      <c r="AC51" s="77">
        <v>16300</v>
      </c>
      <c r="AD51" s="78">
        <v>4537.92</v>
      </c>
      <c r="AE51" s="106">
        <f t="shared" si="30"/>
        <v>0.27839999999999998</v>
      </c>
      <c r="AF51" s="107">
        <f t="shared" si="52"/>
        <v>674135</v>
      </c>
      <c r="AG51" s="107">
        <f t="shared" si="53"/>
        <v>400648.8</v>
      </c>
      <c r="AH51" s="106">
        <f t="shared" si="54"/>
        <v>0.59431538193388567</v>
      </c>
    </row>
    <row r="52" spans="1:34" s="71" customFormat="1" ht="46.8" x14ac:dyDescent="0.25">
      <c r="A52" s="26"/>
      <c r="B52" s="27"/>
      <c r="C52" s="26"/>
      <c r="D52" s="29" t="s">
        <v>77</v>
      </c>
      <c r="E52" s="77">
        <v>9</v>
      </c>
      <c r="F52" s="77">
        <v>38000</v>
      </c>
      <c r="G52" s="91">
        <v>4.1850699999999996</v>
      </c>
      <c r="H52" s="94">
        <v>19380.399999999998</v>
      </c>
      <c r="I52" s="106">
        <f t="shared" si="62"/>
        <v>0.46500777777777774</v>
      </c>
      <c r="J52" s="106">
        <f t="shared" si="63"/>
        <v>0.51001052631578947</v>
      </c>
      <c r="K52" s="86">
        <v>92</v>
      </c>
      <c r="L52" s="77">
        <v>4495</v>
      </c>
      <c r="M52" s="105">
        <v>11.703000000000001</v>
      </c>
      <c r="N52" s="95">
        <v>1000.9099999999999</v>
      </c>
      <c r="O52" s="106">
        <f t="shared" si="65"/>
        <v>0.12720652173913044</v>
      </c>
      <c r="P52" s="106">
        <f t="shared" si="66"/>
        <v>0.22267185761957728</v>
      </c>
      <c r="Q52" s="83">
        <v>6187</v>
      </c>
      <c r="R52" s="83">
        <v>51850</v>
      </c>
      <c r="S52" s="79">
        <v>1727</v>
      </c>
      <c r="T52" s="78">
        <v>13866.900000000001</v>
      </c>
      <c r="U52" s="106">
        <f t="shared" si="46"/>
        <v>0.27913366736705997</v>
      </c>
      <c r="V52" s="106">
        <f t="shared" si="47"/>
        <v>0.26744262295081972</v>
      </c>
      <c r="W52" s="107"/>
      <c r="X52" s="107"/>
      <c r="Y52" s="105"/>
      <c r="Z52" s="78"/>
      <c r="AA52" s="106"/>
      <c r="AB52" s="106"/>
      <c r="AC52" s="77">
        <v>2000</v>
      </c>
      <c r="AD52" s="78">
        <v>1134.48</v>
      </c>
      <c r="AE52" s="106">
        <f t="shared" si="30"/>
        <v>0.56723999999999997</v>
      </c>
      <c r="AF52" s="107">
        <f t="shared" si="52"/>
        <v>96345</v>
      </c>
      <c r="AG52" s="107">
        <f t="shared" si="53"/>
        <v>35382.69</v>
      </c>
      <c r="AH52" s="106">
        <f t="shared" si="54"/>
        <v>0.36724988323213453</v>
      </c>
    </row>
    <row r="53" spans="1:34" s="3" customFormat="1" ht="46.5" customHeight="1" x14ac:dyDescent="0.25">
      <c r="A53" s="13" t="s">
        <v>33</v>
      </c>
      <c r="B53" s="13"/>
      <c r="C53" s="13"/>
      <c r="D53" s="17" t="s">
        <v>47</v>
      </c>
      <c r="E53" s="109">
        <f>E54+E55+E56</f>
        <v>137.886146</v>
      </c>
      <c r="F53" s="110">
        <f t="shared" ref="F53" si="84">F54+F55+F56</f>
        <v>746000</v>
      </c>
      <c r="G53" s="112">
        <f>G54+G55+G56</f>
        <v>47.253307070000005</v>
      </c>
      <c r="H53" s="110">
        <f t="shared" ref="H53" si="85">H54+H55+H56</f>
        <v>372978.20999999996</v>
      </c>
      <c r="I53" s="111">
        <f t="shared" si="9"/>
        <v>0.34269800441010229</v>
      </c>
      <c r="J53" s="111">
        <f t="shared" si="10"/>
        <v>0.49997079088471846</v>
      </c>
      <c r="K53" s="110">
        <f t="shared" ref="K53:L53" si="86">K54+K55+K56</f>
        <v>713</v>
      </c>
      <c r="L53" s="110">
        <f t="shared" si="86"/>
        <v>34200</v>
      </c>
      <c r="M53" s="110">
        <f t="shared" ref="M53:N53" si="87">M54+M55+M56</f>
        <v>284.14960000000002</v>
      </c>
      <c r="N53" s="110">
        <f t="shared" si="87"/>
        <v>15966.29</v>
      </c>
      <c r="O53" s="111">
        <f t="shared" ref="O53:O56" si="88">M53/K53</f>
        <v>0.39852678821879384</v>
      </c>
      <c r="P53" s="111">
        <f t="shared" ref="P53:P56" si="89">N53/L53</f>
        <v>0.46685058479532165</v>
      </c>
      <c r="Q53" s="110">
        <f t="shared" ref="Q53:R53" si="90">Q54+Q55+Q56</f>
        <v>68100</v>
      </c>
      <c r="R53" s="110">
        <f t="shared" si="90"/>
        <v>583300</v>
      </c>
      <c r="S53" s="110">
        <f t="shared" ref="S53:T53" si="91">S54+S55+S56</f>
        <v>32307.099997000001</v>
      </c>
      <c r="T53" s="110">
        <f t="shared" si="91"/>
        <v>235640.57</v>
      </c>
      <c r="U53" s="111">
        <f t="shared" ref="U53:U56" si="92">S53/Q53</f>
        <v>0.47440675472834071</v>
      </c>
      <c r="V53" s="111">
        <f t="shared" si="29"/>
        <v>0.4039783473341334</v>
      </c>
      <c r="W53" s="110">
        <f t="shared" ref="W53:X53" si="93">W54+W55+W56</f>
        <v>0</v>
      </c>
      <c r="X53" s="110">
        <f t="shared" si="93"/>
        <v>0</v>
      </c>
      <c r="Y53" s="96">
        <f t="shared" ref="Y53:Z53" si="94">Y54+Y55+Y56</f>
        <v>0</v>
      </c>
      <c r="Z53" s="96">
        <f t="shared" si="94"/>
        <v>0</v>
      </c>
      <c r="AA53" s="111"/>
      <c r="AB53" s="111"/>
      <c r="AC53" s="110">
        <f t="shared" ref="AC53" si="95">AC54+AC55+AC56</f>
        <v>0</v>
      </c>
      <c r="AD53" s="110">
        <f t="shared" ref="AD53" si="96">AD54+AD55+AD56</f>
        <v>0</v>
      </c>
      <c r="AE53" s="111"/>
      <c r="AF53" s="110">
        <f t="shared" ref="AF53" si="97">AF54+AF55+AF56</f>
        <v>1363500</v>
      </c>
      <c r="AG53" s="110">
        <f>AG54+AG55+AG56</f>
        <v>624585.06999999995</v>
      </c>
      <c r="AH53" s="111">
        <f>AG53/AF53</f>
        <v>0.45807485881921522</v>
      </c>
    </row>
    <row r="54" spans="1:34" s="3" customFormat="1" ht="31.2" x14ac:dyDescent="0.25">
      <c r="A54" s="11" t="s">
        <v>17</v>
      </c>
      <c r="B54" s="11" t="s">
        <v>18</v>
      </c>
      <c r="C54" s="11" t="s">
        <v>5</v>
      </c>
      <c r="D54" s="48" t="s">
        <v>48</v>
      </c>
      <c r="E54" s="84">
        <v>81.401349999999994</v>
      </c>
      <c r="F54" s="85">
        <v>483900</v>
      </c>
      <c r="G54" s="64">
        <v>21.4815</v>
      </c>
      <c r="H54" s="63">
        <v>236169.27</v>
      </c>
      <c r="I54" s="66">
        <f t="shared" si="9"/>
        <v>0.26389611474502578</v>
      </c>
      <c r="J54" s="66">
        <f t="shared" si="10"/>
        <v>0.48805387476751394</v>
      </c>
      <c r="K54" s="63">
        <v>263</v>
      </c>
      <c r="L54" s="63">
        <v>13000</v>
      </c>
      <c r="M54" s="63">
        <v>161</v>
      </c>
      <c r="N54" s="63">
        <v>8937.5400000000009</v>
      </c>
      <c r="O54" s="66">
        <f t="shared" si="88"/>
        <v>0.61216730038022815</v>
      </c>
      <c r="P54" s="66">
        <f t="shared" si="89"/>
        <v>0.68750307692307699</v>
      </c>
      <c r="Q54" s="89">
        <v>30000</v>
      </c>
      <c r="R54" s="89">
        <v>274000</v>
      </c>
      <c r="S54" s="63">
        <v>11576</v>
      </c>
      <c r="T54" s="63">
        <v>110467.23</v>
      </c>
      <c r="U54" s="66">
        <f t="shared" si="92"/>
        <v>0.38586666666666669</v>
      </c>
      <c r="V54" s="66">
        <f t="shared" si="29"/>
        <v>0.40316507299270071</v>
      </c>
      <c r="W54" s="63"/>
      <c r="X54" s="63"/>
      <c r="Y54" s="88"/>
      <c r="Z54" s="88"/>
      <c r="AA54" s="66"/>
      <c r="AB54" s="66"/>
      <c r="AC54" s="63"/>
      <c r="AD54" s="63"/>
      <c r="AE54" s="66"/>
      <c r="AF54" s="63">
        <f t="shared" ref="AF54:AF67" si="98">F54+L54+R54+X54+AC54</f>
        <v>770900</v>
      </c>
      <c r="AG54" s="63">
        <f>H54+N54+T54+Z54+AD54</f>
        <v>355574.04</v>
      </c>
      <c r="AH54" s="66">
        <f t="shared" ref="AH54:AH66" si="99">AG54/AF54</f>
        <v>0.46124534959138669</v>
      </c>
    </row>
    <row r="55" spans="1:34" s="3" customFormat="1" ht="62.4" x14ac:dyDescent="0.25">
      <c r="A55" s="11" t="s">
        <v>22</v>
      </c>
      <c r="B55" s="10">
        <v>3104</v>
      </c>
      <c r="C55" s="10">
        <v>1020</v>
      </c>
      <c r="D55" s="57" t="s">
        <v>79</v>
      </c>
      <c r="E55" s="84">
        <v>37.671999999999997</v>
      </c>
      <c r="F55" s="85">
        <v>154300</v>
      </c>
      <c r="G55" s="64">
        <v>15.058</v>
      </c>
      <c r="H55" s="63">
        <v>82443.570000000007</v>
      </c>
      <c r="I55" s="66">
        <f t="shared" si="9"/>
        <v>0.39971331492885964</v>
      </c>
      <c r="J55" s="66">
        <f t="shared" si="10"/>
        <v>0.53430699935191195</v>
      </c>
      <c r="K55" s="63">
        <v>200</v>
      </c>
      <c r="L55" s="63">
        <v>9400</v>
      </c>
      <c r="M55" s="64">
        <v>26.911999999999999</v>
      </c>
      <c r="N55" s="63">
        <v>1358.77</v>
      </c>
      <c r="O55" s="66">
        <f t="shared" si="88"/>
        <v>0.13455999999999999</v>
      </c>
      <c r="P55" s="66">
        <f t="shared" si="89"/>
        <v>0.14455000000000001</v>
      </c>
      <c r="Q55" s="89">
        <v>20000</v>
      </c>
      <c r="R55" s="89">
        <v>181600</v>
      </c>
      <c r="S55" s="63">
        <v>6337.0079999999998</v>
      </c>
      <c r="T55" s="63">
        <v>56462.55</v>
      </c>
      <c r="U55" s="66">
        <f t="shared" si="92"/>
        <v>0.31685039999999998</v>
      </c>
      <c r="V55" s="66">
        <f t="shared" si="29"/>
        <v>0.31091712555066081</v>
      </c>
      <c r="W55" s="63"/>
      <c r="X55" s="63"/>
      <c r="Y55" s="88"/>
      <c r="Z55" s="88"/>
      <c r="AA55" s="66"/>
      <c r="AB55" s="66"/>
      <c r="AC55" s="63"/>
      <c r="AD55" s="63"/>
      <c r="AE55" s="66"/>
      <c r="AF55" s="63">
        <f t="shared" si="98"/>
        <v>345300</v>
      </c>
      <c r="AG55" s="63">
        <f t="shared" si="13"/>
        <v>140264.89000000001</v>
      </c>
      <c r="AH55" s="66">
        <f t="shared" si="99"/>
        <v>0.40621167101071537</v>
      </c>
    </row>
    <row r="56" spans="1:34" s="3" customFormat="1" ht="46.8" x14ac:dyDescent="0.25">
      <c r="A56" s="11" t="s">
        <v>21</v>
      </c>
      <c r="B56" s="10">
        <v>3121</v>
      </c>
      <c r="C56" s="10">
        <v>1040</v>
      </c>
      <c r="D56" s="55" t="s">
        <v>122</v>
      </c>
      <c r="E56" s="84">
        <v>18.812795999999999</v>
      </c>
      <c r="F56" s="85">
        <v>107800</v>
      </c>
      <c r="G56" s="64">
        <v>10.71380707</v>
      </c>
      <c r="H56" s="63">
        <v>54365.37</v>
      </c>
      <c r="I56" s="66">
        <f t="shared" si="9"/>
        <v>0.56949573418007615</v>
      </c>
      <c r="J56" s="66">
        <f t="shared" si="10"/>
        <v>0.50431697588126156</v>
      </c>
      <c r="K56" s="63">
        <v>250</v>
      </c>
      <c r="L56" s="63">
        <v>11800</v>
      </c>
      <c r="M56" s="64">
        <v>96.2376</v>
      </c>
      <c r="N56" s="63">
        <v>5669.98</v>
      </c>
      <c r="O56" s="66">
        <f t="shared" si="88"/>
        <v>0.38495040000000003</v>
      </c>
      <c r="P56" s="66">
        <f t="shared" si="89"/>
        <v>0.4805067796610169</v>
      </c>
      <c r="Q56" s="89">
        <v>18100</v>
      </c>
      <c r="R56" s="89">
        <v>127700</v>
      </c>
      <c r="S56" s="63">
        <v>14394.091997</v>
      </c>
      <c r="T56" s="63">
        <v>68710.789999999994</v>
      </c>
      <c r="U56" s="66">
        <f t="shared" si="92"/>
        <v>0.79525370149171271</v>
      </c>
      <c r="V56" s="66">
        <f t="shared" si="29"/>
        <v>0.53806413469068126</v>
      </c>
      <c r="W56" s="63"/>
      <c r="X56" s="63"/>
      <c r="Y56" s="88"/>
      <c r="Z56" s="88"/>
      <c r="AA56" s="66"/>
      <c r="AB56" s="66"/>
      <c r="AC56" s="63"/>
      <c r="AD56" s="63"/>
      <c r="AE56" s="66"/>
      <c r="AF56" s="63">
        <f t="shared" si="98"/>
        <v>247300</v>
      </c>
      <c r="AG56" s="63">
        <f t="shared" si="13"/>
        <v>128746.14</v>
      </c>
      <c r="AH56" s="66">
        <f t="shared" si="99"/>
        <v>0.52060711686211081</v>
      </c>
    </row>
    <row r="57" spans="1:34" s="3" customFormat="1" ht="31.2" x14ac:dyDescent="0.25">
      <c r="A57" s="14">
        <v>1010000</v>
      </c>
      <c r="B57" s="14"/>
      <c r="C57" s="14"/>
      <c r="D57" s="73" t="s">
        <v>49</v>
      </c>
      <c r="E57" s="58">
        <f>SUM(E58:E65)</f>
        <v>272</v>
      </c>
      <c r="F57" s="59">
        <f>SUM(F58:F65)</f>
        <v>1029000</v>
      </c>
      <c r="G57" s="61">
        <f>SUM(G58:G65)</f>
        <v>179.72</v>
      </c>
      <c r="H57" s="59">
        <f>SUM(H58:H65)</f>
        <v>525924.64</v>
      </c>
      <c r="I57" s="60">
        <f t="shared" ref="I57:I66" si="100">G57/E57</f>
        <v>0.66073529411764709</v>
      </c>
      <c r="J57" s="60">
        <f t="shared" ref="J57:J66" si="101">H57/F57</f>
        <v>0.51110266277939753</v>
      </c>
      <c r="K57" s="59">
        <f t="shared" ref="K57:L57" si="102">SUM(K58:K65)</f>
        <v>1700</v>
      </c>
      <c r="L57" s="59">
        <f t="shared" si="102"/>
        <v>67800</v>
      </c>
      <c r="M57" s="61">
        <f t="shared" ref="M57:N57" si="103">SUM(M58:M65)</f>
        <v>762</v>
      </c>
      <c r="N57" s="59">
        <f t="shared" si="103"/>
        <v>35255.369999999995</v>
      </c>
      <c r="O57" s="60">
        <f t="shared" ref="O57:O70" si="104">M57/K57</f>
        <v>0.44823529411764707</v>
      </c>
      <c r="P57" s="60">
        <f t="shared" ref="P57:P70" si="105">N57/L57</f>
        <v>0.51999070796460167</v>
      </c>
      <c r="Q57" s="59">
        <f t="shared" ref="Q57:S57" si="106">SUM(Q58:Q65)</f>
        <v>134000</v>
      </c>
      <c r="R57" s="59">
        <f t="shared" si="106"/>
        <v>1152300</v>
      </c>
      <c r="S57" s="59">
        <f t="shared" si="106"/>
        <v>53028</v>
      </c>
      <c r="T57" s="59">
        <f t="shared" ref="T57" si="107">SUM(T58:T65)</f>
        <v>382482.16</v>
      </c>
      <c r="U57" s="60">
        <f t="shared" ref="U57:U70" si="108">S57/Q57</f>
        <v>0.39573134328358212</v>
      </c>
      <c r="V57" s="60">
        <f t="shared" ref="V57:V70" si="109">T57/R57</f>
        <v>0.33192932396077407</v>
      </c>
      <c r="W57" s="59">
        <f t="shared" ref="W57:X57" si="110">SUM(W58:W65)</f>
        <v>38600</v>
      </c>
      <c r="X57" s="59">
        <f t="shared" si="110"/>
        <v>761800</v>
      </c>
      <c r="Y57" s="96">
        <f t="shared" ref="Y57:Z57" si="111">SUM(Y58:Y65)</f>
        <v>15280</v>
      </c>
      <c r="Z57" s="96">
        <f t="shared" si="111"/>
        <v>207105.87</v>
      </c>
      <c r="AA57" s="60">
        <f>Y57/W57</f>
        <v>0.39585492227979274</v>
      </c>
      <c r="AB57" s="60">
        <f>Z57/X57</f>
        <v>0.27186383565240219</v>
      </c>
      <c r="AC57" s="59">
        <f t="shared" ref="AC57" si="112">SUM(AC58:AC65)</f>
        <v>185100</v>
      </c>
      <c r="AD57" s="59">
        <f t="shared" ref="AD57" si="113">SUM(AD58:AD65)</f>
        <v>172355.98</v>
      </c>
      <c r="AE57" s="60">
        <f>AD57/AC57</f>
        <v>0.93115062128579151</v>
      </c>
      <c r="AF57" s="59">
        <f t="shared" si="98"/>
        <v>3196000</v>
      </c>
      <c r="AG57" s="59">
        <f t="shared" ref="AG57" si="114">SUM(AG58:AG65)</f>
        <v>1299470.3799999999</v>
      </c>
      <c r="AH57" s="60">
        <f>AG57/AF57</f>
        <v>0.4065927346683354</v>
      </c>
    </row>
    <row r="58" spans="1:34" s="3" customFormat="1" ht="31.2" x14ac:dyDescent="0.25">
      <c r="A58" s="10">
        <v>1011080</v>
      </c>
      <c r="B58" s="10">
        <v>1100</v>
      </c>
      <c r="C58" s="11" t="s">
        <v>9</v>
      </c>
      <c r="D58" s="55" t="s">
        <v>78</v>
      </c>
      <c r="E58" s="84"/>
      <c r="F58" s="85"/>
      <c r="G58" s="63"/>
      <c r="H58" s="63"/>
      <c r="I58" s="66"/>
      <c r="J58" s="66"/>
      <c r="K58" s="89">
        <v>340</v>
      </c>
      <c r="L58" s="89">
        <v>16000</v>
      </c>
      <c r="M58" s="87">
        <v>197</v>
      </c>
      <c r="N58" s="89">
        <f>4881.32+4224.73</f>
        <v>9106.0499999999993</v>
      </c>
      <c r="O58" s="66">
        <f t="shared" si="104"/>
        <v>0.5794117647058824</v>
      </c>
      <c r="P58" s="66">
        <f t="shared" si="105"/>
        <v>0.56912812499999998</v>
      </c>
      <c r="Q58" s="89">
        <v>35000</v>
      </c>
      <c r="R58" s="89">
        <v>302100</v>
      </c>
      <c r="S58" s="63">
        <v>12573</v>
      </c>
      <c r="T58" s="63">
        <v>88947.87</v>
      </c>
      <c r="U58" s="66">
        <f t="shared" si="108"/>
        <v>0.35922857142857145</v>
      </c>
      <c r="V58" s="66">
        <f t="shared" si="109"/>
        <v>0.2944318768619662</v>
      </c>
      <c r="W58" s="88">
        <v>16000</v>
      </c>
      <c r="X58" s="88">
        <f>315000-500</f>
        <v>314500</v>
      </c>
      <c r="Y58" s="88">
        <v>6190</v>
      </c>
      <c r="Z58" s="88">
        <v>86287.56</v>
      </c>
      <c r="AA58" s="66">
        <f t="shared" ref="AA58:AA70" si="115">Y58/W58</f>
        <v>0.38687500000000002</v>
      </c>
      <c r="AB58" s="66">
        <f t="shared" ref="AB58:AB70" si="116">Z58/X58</f>
        <v>0.27436426073131953</v>
      </c>
      <c r="AC58" s="89">
        <f>3000+500</f>
        <v>3500</v>
      </c>
      <c r="AD58" s="63">
        <v>2497.0300000000002</v>
      </c>
      <c r="AE58" s="66">
        <f t="shared" ref="AE58:AE64" si="117">AD58/AC58</f>
        <v>0.71343714285714288</v>
      </c>
      <c r="AF58" s="63">
        <f t="shared" si="98"/>
        <v>636100</v>
      </c>
      <c r="AG58" s="63">
        <f t="shared" si="13"/>
        <v>186838.50999999998</v>
      </c>
      <c r="AH58" s="66">
        <f t="shared" si="99"/>
        <v>0.29372505895299478</v>
      </c>
    </row>
    <row r="59" spans="1:34" s="3" customFormat="1" ht="31.2" x14ac:dyDescent="0.25">
      <c r="A59" s="10">
        <v>1014030</v>
      </c>
      <c r="B59" s="10">
        <v>4030</v>
      </c>
      <c r="C59" s="11" t="s">
        <v>11</v>
      </c>
      <c r="D59" s="57" t="s">
        <v>56</v>
      </c>
      <c r="E59" s="84">
        <v>173</v>
      </c>
      <c r="F59" s="85">
        <v>667600</v>
      </c>
      <c r="G59" s="64">
        <v>125.21</v>
      </c>
      <c r="H59" s="63">
        <v>363436.52</v>
      </c>
      <c r="I59" s="66">
        <f t="shared" si="100"/>
        <v>0.72375722543352594</v>
      </c>
      <c r="J59" s="66">
        <f t="shared" si="101"/>
        <v>0.54439263031755547</v>
      </c>
      <c r="K59" s="89">
        <v>280</v>
      </c>
      <c r="L59" s="89">
        <v>13200</v>
      </c>
      <c r="M59" s="89">
        <v>214</v>
      </c>
      <c r="N59" s="89">
        <f>5243.04+5297.28</f>
        <v>10540.32</v>
      </c>
      <c r="O59" s="66">
        <f t="shared" si="104"/>
        <v>0.76428571428571423</v>
      </c>
      <c r="P59" s="66">
        <f t="shared" si="105"/>
        <v>0.79850909090909084</v>
      </c>
      <c r="Q59" s="89">
        <v>36000</v>
      </c>
      <c r="R59" s="89">
        <f>310700-2700</f>
        <v>308000</v>
      </c>
      <c r="S59" s="63">
        <v>18813</v>
      </c>
      <c r="T59" s="63">
        <v>132143.85</v>
      </c>
      <c r="U59" s="66">
        <f t="shared" si="108"/>
        <v>0.52258333333333329</v>
      </c>
      <c r="V59" s="66">
        <f t="shared" si="109"/>
        <v>0.42903847402597406</v>
      </c>
      <c r="W59" s="88">
        <v>2000</v>
      </c>
      <c r="X59" s="88">
        <v>37200</v>
      </c>
      <c r="Y59" s="88"/>
      <c r="Z59" s="88"/>
      <c r="AA59" s="66">
        <f t="shared" si="115"/>
        <v>0</v>
      </c>
      <c r="AB59" s="66">
        <f t="shared" si="116"/>
        <v>0</v>
      </c>
      <c r="AC59" s="89">
        <f>1000+2700</f>
        <v>3700</v>
      </c>
      <c r="AD59" s="63">
        <v>2589.12</v>
      </c>
      <c r="AE59" s="66">
        <f t="shared" si="117"/>
        <v>0.69976216216216214</v>
      </c>
      <c r="AF59" s="63">
        <f t="shared" si="98"/>
        <v>1029700</v>
      </c>
      <c r="AG59" s="63">
        <f t="shared" si="13"/>
        <v>508709.81000000006</v>
      </c>
      <c r="AH59" s="66">
        <f t="shared" si="99"/>
        <v>0.49403691366417407</v>
      </c>
    </row>
    <row r="60" spans="1:34" s="3" customFormat="1" ht="31.2" x14ac:dyDescent="0.25">
      <c r="A60" s="10">
        <v>1014040</v>
      </c>
      <c r="B60" s="10">
        <v>4040</v>
      </c>
      <c r="C60" s="11" t="s">
        <v>11</v>
      </c>
      <c r="D60" s="57" t="s">
        <v>57</v>
      </c>
      <c r="E60" s="84">
        <v>95</v>
      </c>
      <c r="F60" s="85">
        <v>333600</v>
      </c>
      <c r="G60" s="64">
        <v>52.2</v>
      </c>
      <c r="H60" s="63">
        <v>151508.76999999999</v>
      </c>
      <c r="I60" s="66">
        <f t="shared" si="100"/>
        <v>0.54947368421052634</v>
      </c>
      <c r="J60" s="66">
        <f t="shared" si="101"/>
        <v>0.45416297961630692</v>
      </c>
      <c r="K60" s="89">
        <v>140</v>
      </c>
      <c r="L60" s="89">
        <v>6600</v>
      </c>
      <c r="M60" s="89">
        <v>100</v>
      </c>
      <c r="N60" s="89">
        <f>2426.28+2425.23</f>
        <v>4851.51</v>
      </c>
      <c r="O60" s="66">
        <f t="shared" si="104"/>
        <v>0.7142857142857143</v>
      </c>
      <c r="P60" s="66">
        <f t="shared" si="105"/>
        <v>0.73507727272727275</v>
      </c>
      <c r="Q60" s="89">
        <v>11000</v>
      </c>
      <c r="R60" s="89">
        <f>95000-1600</f>
        <v>93400</v>
      </c>
      <c r="S60" s="63">
        <v>5599</v>
      </c>
      <c r="T60" s="63">
        <v>45021.83</v>
      </c>
      <c r="U60" s="66">
        <f t="shared" si="108"/>
        <v>0.50900000000000001</v>
      </c>
      <c r="V60" s="66">
        <f t="shared" si="109"/>
        <v>0.48203244111349036</v>
      </c>
      <c r="W60" s="88"/>
      <c r="X60" s="88"/>
      <c r="Y60" s="88"/>
      <c r="Z60" s="88"/>
      <c r="AA60" s="66"/>
      <c r="AB60" s="66"/>
      <c r="AC60" s="89">
        <f>800+1600</f>
        <v>2400</v>
      </c>
      <c r="AD60" s="63">
        <v>1648.72</v>
      </c>
      <c r="AE60" s="66">
        <f t="shared" si="117"/>
        <v>0.68696666666666673</v>
      </c>
      <c r="AF60" s="63">
        <f t="shared" si="98"/>
        <v>436000</v>
      </c>
      <c r="AG60" s="63">
        <f t="shared" si="13"/>
        <v>203030.83</v>
      </c>
      <c r="AH60" s="66">
        <f t="shared" si="99"/>
        <v>0.46566704128440362</v>
      </c>
    </row>
    <row r="61" spans="1:34" s="3" customFormat="1" ht="31.2" x14ac:dyDescent="0.25">
      <c r="A61" s="10">
        <v>1014060</v>
      </c>
      <c r="B61" s="10">
        <v>4060</v>
      </c>
      <c r="C61" s="11" t="s">
        <v>12</v>
      </c>
      <c r="D61" s="57" t="s">
        <v>58</v>
      </c>
      <c r="E61" s="84"/>
      <c r="F61" s="85"/>
      <c r="G61" s="63"/>
      <c r="H61" s="63"/>
      <c r="I61" s="66"/>
      <c r="J61" s="66"/>
      <c r="K61" s="89">
        <v>340</v>
      </c>
      <c r="L61" s="89">
        <v>16000</v>
      </c>
      <c r="M61" s="89">
        <v>197</v>
      </c>
      <c r="N61" s="89">
        <f>4878.18+4224.73</f>
        <v>9102.91</v>
      </c>
      <c r="O61" s="66">
        <f t="shared" si="104"/>
        <v>0.5794117647058824</v>
      </c>
      <c r="P61" s="66">
        <f t="shared" si="105"/>
        <v>0.56893187499999998</v>
      </c>
      <c r="Q61" s="89">
        <v>35000</v>
      </c>
      <c r="R61" s="89">
        <v>302100</v>
      </c>
      <c r="S61" s="63">
        <v>12573</v>
      </c>
      <c r="T61" s="63">
        <v>88947.87</v>
      </c>
      <c r="U61" s="66">
        <f t="shared" si="108"/>
        <v>0.35922857142857145</v>
      </c>
      <c r="V61" s="66">
        <f t="shared" si="109"/>
        <v>0.2944318768619662</v>
      </c>
      <c r="W61" s="88">
        <f>16000-400</f>
        <v>15600</v>
      </c>
      <c r="X61" s="88">
        <f>315000-6000</f>
        <v>309000</v>
      </c>
      <c r="Y61" s="63">
        <v>7140</v>
      </c>
      <c r="Z61" s="63">
        <v>88620.44</v>
      </c>
      <c r="AA61" s="66">
        <f t="shared" si="115"/>
        <v>0.45769230769230768</v>
      </c>
      <c r="AB61" s="66">
        <f t="shared" si="116"/>
        <v>0.28679754045307443</v>
      </c>
      <c r="AC61" s="89">
        <f>3000+3000</f>
        <v>6000</v>
      </c>
      <c r="AD61" s="63">
        <v>2497.0300000000002</v>
      </c>
      <c r="AE61" s="66">
        <f t="shared" si="117"/>
        <v>0.41617166666666672</v>
      </c>
      <c r="AF61" s="63">
        <f t="shared" si="98"/>
        <v>633100</v>
      </c>
      <c r="AG61" s="63">
        <f t="shared" si="13"/>
        <v>189168.25</v>
      </c>
      <c r="AH61" s="66">
        <f t="shared" si="99"/>
        <v>0.29879679355552047</v>
      </c>
    </row>
    <row r="62" spans="1:34" s="3" customFormat="1" ht="31.2" x14ac:dyDescent="0.25">
      <c r="A62" s="10">
        <v>1014060</v>
      </c>
      <c r="B62" s="10">
        <v>4060</v>
      </c>
      <c r="C62" s="11" t="s">
        <v>12</v>
      </c>
      <c r="D62" s="57" t="s">
        <v>59</v>
      </c>
      <c r="E62" s="84"/>
      <c r="F62" s="85"/>
      <c r="G62" s="63"/>
      <c r="H62" s="63"/>
      <c r="I62" s="66"/>
      <c r="J62" s="66"/>
      <c r="K62" s="89">
        <v>20</v>
      </c>
      <c r="L62" s="89">
        <v>1000</v>
      </c>
      <c r="M62" s="74">
        <v>6</v>
      </c>
      <c r="N62" s="74">
        <v>224.29</v>
      </c>
      <c r="O62" s="66">
        <f t="shared" si="104"/>
        <v>0.3</v>
      </c>
      <c r="P62" s="66">
        <f t="shared" si="105"/>
        <v>0.22428999999999999</v>
      </c>
      <c r="Q62" s="89">
        <v>4000</v>
      </c>
      <c r="R62" s="89">
        <v>34500</v>
      </c>
      <c r="S62" s="63"/>
      <c r="T62" s="63"/>
      <c r="U62" s="66">
        <f t="shared" si="108"/>
        <v>0</v>
      </c>
      <c r="V62" s="66">
        <f t="shared" si="109"/>
        <v>0</v>
      </c>
      <c r="W62" s="88"/>
      <c r="X62" s="88"/>
      <c r="Y62" s="63"/>
      <c r="Z62" s="63"/>
      <c r="AA62" s="66"/>
      <c r="AB62" s="66"/>
      <c r="AC62" s="89">
        <f>1500+1000</f>
        <v>2500</v>
      </c>
      <c r="AD62" s="63">
        <v>1319.02</v>
      </c>
      <c r="AE62" s="66">
        <f t="shared" si="117"/>
        <v>0.52760799999999997</v>
      </c>
      <c r="AF62" s="63">
        <f t="shared" si="98"/>
        <v>38000</v>
      </c>
      <c r="AG62" s="63">
        <f t="shared" si="13"/>
        <v>1543.31</v>
      </c>
      <c r="AH62" s="66">
        <f t="shared" si="99"/>
        <v>4.0613421052631576E-2</v>
      </c>
    </row>
    <row r="63" spans="1:34" s="3" customFormat="1" ht="31.2" x14ac:dyDescent="0.25">
      <c r="A63" s="10">
        <v>1014060</v>
      </c>
      <c r="B63" s="10">
        <v>4060</v>
      </c>
      <c r="C63" s="11" t="s">
        <v>12</v>
      </c>
      <c r="D63" s="57" t="s">
        <v>60</v>
      </c>
      <c r="E63" s="84"/>
      <c r="F63" s="85"/>
      <c r="G63" s="63"/>
      <c r="H63" s="63"/>
      <c r="I63" s="66"/>
      <c r="J63" s="66"/>
      <c r="K63" s="89">
        <v>220</v>
      </c>
      <c r="L63" s="89">
        <v>5500</v>
      </c>
      <c r="M63" s="63">
        <v>40</v>
      </c>
      <c r="N63" s="63">
        <v>1027.33</v>
      </c>
      <c r="O63" s="66">
        <f t="shared" si="104"/>
        <v>0.18181818181818182</v>
      </c>
      <c r="P63" s="66">
        <f t="shared" si="105"/>
        <v>0.18678727272727272</v>
      </c>
      <c r="Q63" s="89">
        <v>7500</v>
      </c>
      <c r="R63" s="89">
        <v>64700</v>
      </c>
      <c r="S63" s="63">
        <v>2116</v>
      </c>
      <c r="T63" s="63">
        <v>15149.41</v>
      </c>
      <c r="U63" s="66">
        <f t="shared" si="108"/>
        <v>0.28213333333333335</v>
      </c>
      <c r="V63" s="66">
        <f t="shared" si="109"/>
        <v>0.2341485316846986</v>
      </c>
      <c r="W63" s="88"/>
      <c r="X63" s="88"/>
      <c r="Y63" s="63"/>
      <c r="Z63" s="63"/>
      <c r="AA63" s="66"/>
      <c r="AB63" s="66"/>
      <c r="AC63" s="89">
        <f>163500+1000</f>
        <v>164500</v>
      </c>
      <c r="AD63" s="63">
        <v>160670.04</v>
      </c>
      <c r="AE63" s="66">
        <f t="shared" si="117"/>
        <v>0.97671756838905777</v>
      </c>
      <c r="AF63" s="63">
        <f t="shared" si="98"/>
        <v>234700</v>
      </c>
      <c r="AG63" s="63">
        <f t="shared" si="13"/>
        <v>176846.78</v>
      </c>
      <c r="AH63" s="66">
        <f t="shared" si="99"/>
        <v>0.75350140605027693</v>
      </c>
    </row>
    <row r="64" spans="1:34" s="3" customFormat="1" ht="31.2" x14ac:dyDescent="0.25">
      <c r="A64" s="10">
        <v>1014060</v>
      </c>
      <c r="B64" s="10">
        <v>4060</v>
      </c>
      <c r="C64" s="11" t="s">
        <v>12</v>
      </c>
      <c r="D64" s="57" t="s">
        <v>61</v>
      </c>
      <c r="E64" s="84"/>
      <c r="F64" s="85"/>
      <c r="G64" s="63"/>
      <c r="H64" s="63"/>
      <c r="I64" s="66"/>
      <c r="J64" s="66"/>
      <c r="K64" s="89">
        <v>340</v>
      </c>
      <c r="L64" s="89">
        <v>8500</v>
      </c>
      <c r="M64" s="63"/>
      <c r="N64" s="63"/>
      <c r="O64" s="66">
        <f t="shared" si="104"/>
        <v>0</v>
      </c>
      <c r="P64" s="66">
        <f t="shared" si="105"/>
        <v>0</v>
      </c>
      <c r="Q64" s="89">
        <v>1500</v>
      </c>
      <c r="R64" s="89">
        <v>13000</v>
      </c>
      <c r="S64" s="63"/>
      <c r="T64" s="63"/>
      <c r="U64" s="66">
        <f t="shared" si="108"/>
        <v>0</v>
      </c>
      <c r="V64" s="66">
        <f t="shared" si="109"/>
        <v>0</v>
      </c>
      <c r="W64" s="88">
        <v>5000</v>
      </c>
      <c r="X64" s="88">
        <v>101100</v>
      </c>
      <c r="Y64" s="63">
        <f>1630+320</f>
        <v>1950</v>
      </c>
      <c r="Z64" s="63">
        <v>32197.87</v>
      </c>
      <c r="AA64" s="66">
        <f t="shared" si="115"/>
        <v>0.39</v>
      </c>
      <c r="AB64" s="66">
        <f t="shared" si="116"/>
        <v>0.31847546983184966</v>
      </c>
      <c r="AC64" s="89">
        <f>1500+1000</f>
        <v>2500</v>
      </c>
      <c r="AD64" s="63">
        <v>1135.02</v>
      </c>
      <c r="AE64" s="66">
        <f t="shared" si="117"/>
        <v>0.45400799999999997</v>
      </c>
      <c r="AF64" s="63">
        <f t="shared" si="98"/>
        <v>125100</v>
      </c>
      <c r="AG64" s="63">
        <f t="shared" si="13"/>
        <v>33332.89</v>
      </c>
      <c r="AH64" s="66">
        <f t="shared" si="99"/>
        <v>0.26644996003197441</v>
      </c>
    </row>
    <row r="65" spans="1:34" s="3" customFormat="1" ht="46.8" x14ac:dyDescent="0.25">
      <c r="A65" s="10">
        <v>1014081</v>
      </c>
      <c r="B65" s="10">
        <v>4081</v>
      </c>
      <c r="C65" s="11" t="s">
        <v>13</v>
      </c>
      <c r="D65" s="57" t="s">
        <v>50</v>
      </c>
      <c r="E65" s="84">
        <v>4</v>
      </c>
      <c r="F65" s="85">
        <v>27800</v>
      </c>
      <c r="G65" s="64">
        <v>2.31</v>
      </c>
      <c r="H65" s="63">
        <v>10979.35</v>
      </c>
      <c r="I65" s="66">
        <f t="shared" si="100"/>
        <v>0.57750000000000001</v>
      </c>
      <c r="J65" s="66">
        <f t="shared" si="101"/>
        <v>0.39494064748201441</v>
      </c>
      <c r="K65" s="89">
        <v>20</v>
      </c>
      <c r="L65" s="89">
        <v>1000</v>
      </c>
      <c r="M65" s="63">
        <v>8</v>
      </c>
      <c r="N65" s="64">
        <f>199.08+203.88</f>
        <v>402.96000000000004</v>
      </c>
      <c r="O65" s="66">
        <f t="shared" si="104"/>
        <v>0.4</v>
      </c>
      <c r="P65" s="66">
        <f t="shared" si="105"/>
        <v>0.40296000000000004</v>
      </c>
      <c r="Q65" s="89">
        <v>4000</v>
      </c>
      <c r="R65" s="89">
        <v>34500</v>
      </c>
      <c r="S65" s="63">
        <v>1354</v>
      </c>
      <c r="T65" s="63">
        <v>12271.33</v>
      </c>
      <c r="U65" s="66">
        <f t="shared" si="108"/>
        <v>0.33850000000000002</v>
      </c>
      <c r="V65" s="66">
        <f t="shared" si="109"/>
        <v>0.35569072463768114</v>
      </c>
      <c r="W65" s="88"/>
      <c r="X65" s="88"/>
      <c r="Y65" s="62"/>
      <c r="Z65" s="64"/>
      <c r="AA65" s="66"/>
      <c r="AB65" s="66"/>
      <c r="AC65" s="89"/>
      <c r="AD65" s="63"/>
      <c r="AE65" s="66"/>
      <c r="AF65" s="75"/>
      <c r="AG65" s="75"/>
      <c r="AH65" s="66"/>
    </row>
    <row r="66" spans="1:34" s="3" customFormat="1" ht="31.2" x14ac:dyDescent="0.25">
      <c r="A66" s="13" t="s">
        <v>90</v>
      </c>
      <c r="B66" s="30"/>
      <c r="C66" s="31"/>
      <c r="D66" s="32" t="s">
        <v>91</v>
      </c>
      <c r="E66" s="61">
        <f>E67</f>
        <v>8.61</v>
      </c>
      <c r="F66" s="59">
        <f t="shared" ref="F66" si="118">F67</f>
        <v>43300</v>
      </c>
      <c r="G66" s="61">
        <f t="shared" ref="G66:H66" si="119">G67</f>
        <v>5.6693100000000003</v>
      </c>
      <c r="H66" s="59">
        <f t="shared" si="119"/>
        <v>30250.639999999999</v>
      </c>
      <c r="I66" s="60">
        <f t="shared" si="100"/>
        <v>0.65845644599303144</v>
      </c>
      <c r="J66" s="60">
        <f t="shared" si="101"/>
        <v>0.69862909930715933</v>
      </c>
      <c r="K66" s="59">
        <f t="shared" ref="K66:L66" si="120">K67</f>
        <v>24</v>
      </c>
      <c r="L66" s="59">
        <f t="shared" si="120"/>
        <v>1100</v>
      </c>
      <c r="M66" s="58">
        <f t="shared" ref="M66:N66" si="121">M67</f>
        <v>4.7</v>
      </c>
      <c r="N66" s="59">
        <f t="shared" si="121"/>
        <v>669.3</v>
      </c>
      <c r="O66" s="60">
        <f t="shared" si="104"/>
        <v>0.19583333333333333</v>
      </c>
      <c r="P66" s="60">
        <f t="shared" si="105"/>
        <v>0.60845454545454536</v>
      </c>
      <c r="Q66" s="59">
        <f t="shared" ref="Q66:R66" si="122">Q67</f>
        <v>1500</v>
      </c>
      <c r="R66" s="59">
        <f t="shared" si="122"/>
        <v>13600</v>
      </c>
      <c r="S66" s="59">
        <f t="shared" ref="S66:T68" si="123">S67</f>
        <v>669</v>
      </c>
      <c r="T66" s="59">
        <f t="shared" si="123"/>
        <v>5723.5</v>
      </c>
      <c r="U66" s="60">
        <f t="shared" si="108"/>
        <v>0.44600000000000001</v>
      </c>
      <c r="V66" s="60">
        <f t="shared" si="109"/>
        <v>0.42084558823529411</v>
      </c>
      <c r="W66" s="59">
        <f t="shared" ref="W66:X66" si="124">W67</f>
        <v>0</v>
      </c>
      <c r="X66" s="59">
        <f t="shared" si="124"/>
        <v>0</v>
      </c>
      <c r="Y66" s="58">
        <f t="shared" ref="Y66:Z66" si="125">Y67</f>
        <v>0</v>
      </c>
      <c r="Z66" s="61">
        <f t="shared" si="125"/>
        <v>0</v>
      </c>
      <c r="AA66" s="60"/>
      <c r="AB66" s="60"/>
      <c r="AC66" s="59">
        <f t="shared" ref="AC66" si="126">AC67</f>
        <v>0</v>
      </c>
      <c r="AD66" s="59">
        <f t="shared" ref="AD66:AE66" si="127">AD67</f>
        <v>0</v>
      </c>
      <c r="AE66" s="60">
        <f t="shared" si="127"/>
        <v>0</v>
      </c>
      <c r="AF66" s="59">
        <f>AF67</f>
        <v>58000</v>
      </c>
      <c r="AG66" s="59">
        <f>AG67</f>
        <v>36643.440000000002</v>
      </c>
      <c r="AH66" s="60">
        <f t="shared" si="99"/>
        <v>0.63178344827586208</v>
      </c>
    </row>
    <row r="67" spans="1:34" s="3" customFormat="1" ht="46.8" x14ac:dyDescent="0.25">
      <c r="A67" s="54" t="s">
        <v>92</v>
      </c>
      <c r="B67" s="54" t="s">
        <v>93</v>
      </c>
      <c r="C67" s="54" t="s">
        <v>94</v>
      </c>
      <c r="D67" s="57" t="s">
        <v>95</v>
      </c>
      <c r="E67" s="64">
        <v>8.61</v>
      </c>
      <c r="F67" s="63">
        <v>43300</v>
      </c>
      <c r="G67" s="68">
        <v>5.6693100000000003</v>
      </c>
      <c r="H67" s="63">
        <v>30250.639999999999</v>
      </c>
      <c r="I67" s="66">
        <f t="shared" ref="I67:I70" si="128">G67/E67</f>
        <v>0.65845644599303144</v>
      </c>
      <c r="J67" s="66">
        <f t="shared" ref="J67:J70" si="129">H67/F67</f>
        <v>0.69862909930715933</v>
      </c>
      <c r="K67" s="89">
        <v>24</v>
      </c>
      <c r="L67" s="89">
        <v>1100</v>
      </c>
      <c r="M67" s="64">
        <v>4.7</v>
      </c>
      <c r="N67" s="64">
        <v>669.3</v>
      </c>
      <c r="O67" s="66">
        <f t="shared" si="104"/>
        <v>0.19583333333333333</v>
      </c>
      <c r="P67" s="66">
        <f t="shared" si="105"/>
        <v>0.60845454545454536</v>
      </c>
      <c r="Q67" s="63">
        <v>1500</v>
      </c>
      <c r="R67" s="63">
        <v>13600</v>
      </c>
      <c r="S67" s="63">
        <v>669</v>
      </c>
      <c r="T67" s="63">
        <v>5723.5</v>
      </c>
      <c r="U67" s="66">
        <f t="shared" si="108"/>
        <v>0.44600000000000001</v>
      </c>
      <c r="V67" s="66">
        <f t="shared" si="109"/>
        <v>0.42084558823529411</v>
      </c>
      <c r="W67" s="63"/>
      <c r="X67" s="63"/>
      <c r="Y67" s="62"/>
      <c r="Z67" s="64"/>
      <c r="AA67" s="66"/>
      <c r="AB67" s="66"/>
      <c r="AC67" s="63"/>
      <c r="AD67" s="63"/>
      <c r="AE67" s="66"/>
      <c r="AF67" s="63">
        <f t="shared" si="98"/>
        <v>58000</v>
      </c>
      <c r="AG67" s="63">
        <f t="shared" ref="AG67" si="130">H67+N67+T67+Z67+AD67</f>
        <v>36643.440000000002</v>
      </c>
      <c r="AH67" s="66">
        <f t="shared" ref="AH67:AH70" si="131">AG67/AF67</f>
        <v>0.63178344827586208</v>
      </c>
    </row>
    <row r="68" spans="1:34" s="3" customFormat="1" ht="48" customHeight="1" x14ac:dyDescent="0.25">
      <c r="A68" s="13" t="s">
        <v>111</v>
      </c>
      <c r="B68" s="30"/>
      <c r="C68" s="31"/>
      <c r="D68" s="32" t="s">
        <v>112</v>
      </c>
      <c r="E68" s="61">
        <f>E69</f>
        <v>1.05</v>
      </c>
      <c r="F68" s="59">
        <f t="shared" ref="F68:R68" si="132">F69</f>
        <v>8600</v>
      </c>
      <c r="G68" s="61">
        <f t="shared" ref="G68" si="133">G69</f>
        <v>0.6</v>
      </c>
      <c r="H68" s="59">
        <f t="shared" ref="H68" si="134">H69</f>
        <v>3124.65</v>
      </c>
      <c r="I68" s="67">
        <f t="shared" ref="I68" si="135">I69</f>
        <v>0.5714285714285714</v>
      </c>
      <c r="J68" s="67">
        <f t="shared" ref="J68" si="136">J69</f>
        <v>0.36333139534883724</v>
      </c>
      <c r="K68" s="61">
        <f t="shared" si="132"/>
        <v>12.12</v>
      </c>
      <c r="L68" s="59">
        <f t="shared" si="132"/>
        <v>600</v>
      </c>
      <c r="M68" s="61">
        <f t="shared" si="132"/>
        <v>2.2999999999999998</v>
      </c>
      <c r="N68" s="59">
        <f t="shared" si="132"/>
        <v>114.57</v>
      </c>
      <c r="O68" s="67">
        <f t="shared" si="132"/>
        <v>0.18976897689768976</v>
      </c>
      <c r="P68" s="67">
        <f t="shared" si="132"/>
        <v>0.19094999999999998</v>
      </c>
      <c r="Q68" s="59">
        <f t="shared" si="132"/>
        <v>613</v>
      </c>
      <c r="R68" s="59">
        <f t="shared" si="132"/>
        <v>5200</v>
      </c>
      <c r="S68" s="59">
        <f t="shared" si="123"/>
        <v>167.4</v>
      </c>
      <c r="T68" s="59">
        <f t="shared" si="123"/>
        <v>1467.91</v>
      </c>
      <c r="U68" s="60">
        <f t="shared" ref="U68:U69" si="137">S68/Q68</f>
        <v>0.27308319738988579</v>
      </c>
      <c r="V68" s="60">
        <f t="shared" ref="V68:V69" si="138">T68/R68</f>
        <v>0.28229038461538464</v>
      </c>
      <c r="W68" s="59">
        <f t="shared" ref="W68:X68" si="139">W69</f>
        <v>0</v>
      </c>
      <c r="X68" s="59">
        <f t="shared" si="139"/>
        <v>0</v>
      </c>
      <c r="Y68" s="58"/>
      <c r="Z68" s="61"/>
      <c r="AA68" s="60"/>
      <c r="AB68" s="60"/>
      <c r="AC68" s="59">
        <f t="shared" ref="AC68" si="140">AC69</f>
        <v>0</v>
      </c>
      <c r="AD68" s="59"/>
      <c r="AE68" s="60"/>
      <c r="AF68" s="59">
        <f>AF69</f>
        <v>14400</v>
      </c>
      <c r="AG68" s="59">
        <f>AG69</f>
        <v>4707.13</v>
      </c>
      <c r="AH68" s="60">
        <f t="shared" si="131"/>
        <v>0.32688402777777781</v>
      </c>
    </row>
    <row r="69" spans="1:34" s="3" customFormat="1" ht="46.8" x14ac:dyDescent="0.25">
      <c r="A69" s="11" t="s">
        <v>113</v>
      </c>
      <c r="B69" s="11" t="s">
        <v>18</v>
      </c>
      <c r="C69" s="11" t="s">
        <v>5</v>
      </c>
      <c r="D69" s="57" t="s">
        <v>114</v>
      </c>
      <c r="E69" s="64">
        <v>1.05</v>
      </c>
      <c r="F69" s="63">
        <v>8600</v>
      </c>
      <c r="G69" s="64">
        <v>0.6</v>
      </c>
      <c r="H69" s="63">
        <v>3124.65</v>
      </c>
      <c r="I69" s="76">
        <f t="shared" ref="I69" si="141">G69/E69</f>
        <v>0.5714285714285714</v>
      </c>
      <c r="J69" s="66">
        <f t="shared" si="129"/>
        <v>0.36333139534883724</v>
      </c>
      <c r="K69" s="98">
        <v>12.12</v>
      </c>
      <c r="L69" s="89">
        <v>600</v>
      </c>
      <c r="M69" s="64">
        <v>2.2999999999999998</v>
      </c>
      <c r="N69" s="63">
        <v>114.57</v>
      </c>
      <c r="O69" s="66">
        <f t="shared" ref="O69" si="142">M69/K69</f>
        <v>0.18976897689768976</v>
      </c>
      <c r="P69" s="66">
        <f t="shared" ref="P69" si="143">N69/L69</f>
        <v>0.19094999999999998</v>
      </c>
      <c r="Q69" s="63">
        <v>613</v>
      </c>
      <c r="R69" s="63">
        <v>5200</v>
      </c>
      <c r="S69" s="64">
        <v>167.4</v>
      </c>
      <c r="T69" s="63">
        <v>1467.91</v>
      </c>
      <c r="U69" s="66">
        <f t="shared" si="137"/>
        <v>0.27308319738988579</v>
      </c>
      <c r="V69" s="66">
        <f t="shared" si="138"/>
        <v>0.28229038461538464</v>
      </c>
      <c r="W69" s="63"/>
      <c r="X69" s="63"/>
      <c r="Y69" s="76"/>
      <c r="Z69" s="76"/>
      <c r="AA69" s="76"/>
      <c r="AB69" s="76"/>
      <c r="AC69" s="63"/>
      <c r="AD69" s="63"/>
      <c r="AE69" s="76"/>
      <c r="AF69" s="63">
        <f t="shared" ref="AF69" si="144">F69+L69+R69+X69+AC69</f>
        <v>14400</v>
      </c>
      <c r="AG69" s="63">
        <f t="shared" ref="AG69" si="145">H69+N69+T69+Z69+AD69</f>
        <v>4707.13</v>
      </c>
      <c r="AH69" s="76">
        <f t="shared" ref="AH69" si="146">AG69/AF69</f>
        <v>0.32688402777777781</v>
      </c>
    </row>
    <row r="70" spans="1:34" s="36" customFormat="1" ht="34.950000000000003" customHeight="1" x14ac:dyDescent="0.25">
      <c r="A70" s="33"/>
      <c r="B70" s="33"/>
      <c r="C70" s="33"/>
      <c r="D70" s="49" t="s">
        <v>0</v>
      </c>
      <c r="E70" s="53">
        <f>E10+E16+E53+E57+E66+E68</f>
        <v>4469.8471459999992</v>
      </c>
      <c r="F70" s="50">
        <f>F10+F16+F53+F57+F66+F68</f>
        <v>22813632</v>
      </c>
      <c r="G70" s="52">
        <f>G10+G16+G53+G57+G66+G68</f>
        <v>3011.610870013546</v>
      </c>
      <c r="H70" s="50">
        <f>H10+H16+H53+H57+H66+H68</f>
        <v>13479891.83</v>
      </c>
      <c r="I70" s="35">
        <f t="shared" si="128"/>
        <v>0.67376148929580115</v>
      </c>
      <c r="J70" s="35">
        <f t="shared" si="129"/>
        <v>0.59087004778546437</v>
      </c>
      <c r="K70" s="52">
        <f>K10+K16+K53+K57+K66+K68</f>
        <v>65460.013100000011</v>
      </c>
      <c r="L70" s="50">
        <f>L10+L16+L53+L57+L66+L68</f>
        <v>2578549</v>
      </c>
      <c r="M70" s="97">
        <f>M10+M16+M53+M57+M66+M68</f>
        <v>19267.278578942329</v>
      </c>
      <c r="N70" s="50">
        <f>N10+N16+N53+N57+N66+N68</f>
        <v>874313.98</v>
      </c>
      <c r="O70" s="35">
        <f t="shared" si="104"/>
        <v>0.29433661355228669</v>
      </c>
      <c r="P70" s="35">
        <f t="shared" si="105"/>
        <v>0.33907208278764528</v>
      </c>
      <c r="Q70" s="50">
        <f>Q10+Q16+Q53+Q57+Q66+Q68</f>
        <v>1767418</v>
      </c>
      <c r="R70" s="50">
        <f>R10+R16+R53+R57+R66+R68</f>
        <v>14889153</v>
      </c>
      <c r="S70" s="97">
        <f>S10+S16+S53+S57+S66+S68</f>
        <v>728621.10699700017</v>
      </c>
      <c r="T70" s="50">
        <f>T10+T16+T53+T57+T66+T68</f>
        <v>6124315.4299999997</v>
      </c>
      <c r="U70" s="35">
        <f t="shared" si="108"/>
        <v>0.41225171804123312</v>
      </c>
      <c r="V70" s="35">
        <f t="shared" si="109"/>
        <v>0.411327321977281</v>
      </c>
      <c r="W70" s="52">
        <f>W10+W16+W53+W57+W66+W68</f>
        <v>100543.61350000001</v>
      </c>
      <c r="X70" s="50">
        <f>X10+X16+X53+X57+X66+X68</f>
        <v>1893000</v>
      </c>
      <c r="Y70" s="50">
        <f>Y10+Y16+Y53+Y57+Y66+Y68</f>
        <v>46262.592000000004</v>
      </c>
      <c r="Z70" s="50">
        <f>Z10+Z16+Z53+Z57+Z66+Z68</f>
        <v>729192.12999999989</v>
      </c>
      <c r="AA70" s="35">
        <f t="shared" si="115"/>
        <v>0.46012462044642943</v>
      </c>
      <c r="AB70" s="35">
        <f t="shared" si="116"/>
        <v>0.38520450607501316</v>
      </c>
      <c r="AC70" s="50">
        <f>AC10+AC16+AC53+AC57+AC66+AC68</f>
        <v>1374270</v>
      </c>
      <c r="AD70" s="50">
        <f>AD10+AD16+AD53+AD57+AD66+AD68</f>
        <v>655662.39999999991</v>
      </c>
      <c r="AE70" s="35">
        <f>AD70/AC70</f>
        <v>0.47709867784350957</v>
      </c>
      <c r="AF70" s="51">
        <f>AF10+AF16+AF53+AF57+AF66+AF68</f>
        <v>43548604</v>
      </c>
      <c r="AG70" s="51">
        <f>AG10+AG16+AG53+AG57+AG66+AG68</f>
        <v>21839722.129999999</v>
      </c>
      <c r="AH70" s="45">
        <f t="shared" si="131"/>
        <v>0.50150223253999138</v>
      </c>
    </row>
    <row r="71" spans="1:34" x14ac:dyDescent="0.3">
      <c r="A71" s="8"/>
      <c r="B71" s="9"/>
      <c r="C71" s="9"/>
      <c r="D71" s="4"/>
      <c r="E71" s="7"/>
      <c r="F71" s="21"/>
      <c r="G71" s="21"/>
      <c r="H71" s="21"/>
      <c r="I71" s="21"/>
      <c r="J71" s="21"/>
      <c r="K71" s="7"/>
      <c r="L71" s="7"/>
      <c r="M71" s="7"/>
      <c r="N71" s="7"/>
      <c r="O71" s="7"/>
      <c r="P71" s="7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7"/>
      <c r="AD71" s="7"/>
      <c r="AE71" s="7"/>
      <c r="AF71" s="7"/>
      <c r="AG71" s="7"/>
    </row>
    <row r="72" spans="1:34" s="34" customFormat="1" ht="18" x14ac:dyDescent="0.35">
      <c r="A72" s="37"/>
      <c r="B72" s="37"/>
      <c r="C72" s="37"/>
      <c r="D72" s="38"/>
      <c r="E72" s="40" t="s">
        <v>96</v>
      </c>
      <c r="F72" s="40"/>
      <c r="G72" s="40"/>
      <c r="H72" s="40"/>
      <c r="I72" s="40"/>
      <c r="J72" s="40"/>
      <c r="K72" s="39"/>
      <c r="L72" s="39"/>
      <c r="M72" s="39"/>
      <c r="N72" s="39"/>
      <c r="O72" s="39"/>
      <c r="P72" s="39"/>
      <c r="Q72" s="39" t="s">
        <v>97</v>
      </c>
      <c r="R72" s="40"/>
      <c r="S72" s="40"/>
      <c r="T72" s="40"/>
      <c r="U72" s="40"/>
      <c r="V72" s="40"/>
      <c r="X72" s="39"/>
      <c r="Z72" s="40"/>
      <c r="AA72" s="40"/>
      <c r="AB72" s="40"/>
      <c r="AC72" s="39"/>
      <c r="AD72" s="39"/>
      <c r="AE72" s="39"/>
      <c r="AG72" s="39"/>
    </row>
  </sheetData>
  <mergeCells count="31">
    <mergeCell ref="T1:U1"/>
    <mergeCell ref="T2:V2"/>
    <mergeCell ref="Y8:Z8"/>
    <mergeCell ref="AA8:AB8"/>
    <mergeCell ref="W7:AB7"/>
    <mergeCell ref="AC7:AE7"/>
    <mergeCell ref="AF7:AH7"/>
    <mergeCell ref="AC8:AC9"/>
    <mergeCell ref="AD8:AD9"/>
    <mergeCell ref="AE8:AE9"/>
    <mergeCell ref="AF8:AF9"/>
    <mergeCell ref="AG8:AG9"/>
    <mergeCell ref="AH8:AH9"/>
    <mergeCell ref="Q8:R8"/>
    <mergeCell ref="S8:T8"/>
    <mergeCell ref="U8:V8"/>
    <mergeCell ref="Q7:V7"/>
    <mergeCell ref="W8:X8"/>
    <mergeCell ref="E5:P5"/>
    <mergeCell ref="I8:J8"/>
    <mergeCell ref="E7:J7"/>
    <mergeCell ref="A7:A9"/>
    <mergeCell ref="B7:B9"/>
    <mergeCell ref="C7:C9"/>
    <mergeCell ref="D7:D9"/>
    <mergeCell ref="E8:F8"/>
    <mergeCell ref="G8:H8"/>
    <mergeCell ref="K8:L8"/>
    <mergeCell ref="M8:N8"/>
    <mergeCell ref="O8:P8"/>
    <mergeCell ref="K7:P7"/>
  </mergeCells>
  <printOptions horizontalCentered="1"/>
  <pageMargins left="0.19685039370078741" right="0.19685039370078741" top="0.39370078740157483" bottom="0.39370078740157483" header="0.15748031496062992" footer="0.19685039370078741"/>
  <pageSetup paperSize="9" scale="38" fitToWidth="2" fitToHeight="2" orientation="landscape" r:id="rId1"/>
  <headerFooter differentFirst="1" alignWithMargins="0">
    <oddHeader>&amp;C&amp;P</oddHeader>
  </headerFooter>
  <colBreaks count="1" manualBreakCount="1">
    <brk id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Бюджетный отдел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220FU2</cp:lastModifiedBy>
  <cp:lastPrinted>2024-05-07T08:20:44Z</cp:lastPrinted>
  <dcterms:created xsi:type="dcterms:W3CDTF">2002-01-03T07:12:49Z</dcterms:created>
  <dcterms:modified xsi:type="dcterms:W3CDTF">2024-10-16T07:22:32Z</dcterms:modified>
</cp:coreProperties>
</file>