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7A74839B-6934-43EF-84FA-2728012FC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60" i="1" l="1"/>
  <c r="D62" i="1"/>
  <c r="E75" i="1" l="1"/>
  <c r="D95" i="1" l="1"/>
  <c r="C84" i="1"/>
  <c r="E81" i="1"/>
  <c r="F81" i="1"/>
  <c r="D81" i="1"/>
  <c r="D38" i="1" l="1"/>
  <c r="D45" i="1"/>
  <c r="D64" i="1" l="1"/>
  <c r="D63" i="1"/>
  <c r="D61" i="1"/>
  <c r="D59" i="1"/>
  <c r="D55" i="1"/>
  <c r="D53" i="1"/>
  <c r="D46" i="1"/>
  <c r="D44" i="1"/>
  <c r="D43" i="1"/>
  <c r="D41" i="1"/>
  <c r="D40" i="1"/>
  <c r="D36" i="1"/>
  <c r="D35" i="1"/>
  <c r="D34" i="1"/>
  <c r="D29" i="1"/>
  <c r="D28" i="1"/>
  <c r="D26" i="1"/>
  <c r="D24" i="1"/>
  <c r="D21" i="1"/>
  <c r="F73" i="1"/>
  <c r="E73" i="1"/>
  <c r="F94" i="1"/>
  <c r="E94" i="1"/>
  <c r="E90" i="1"/>
  <c r="C88" i="1"/>
  <c r="C82" i="1" l="1"/>
  <c r="E48" i="1" l="1"/>
  <c r="C92" i="1" l="1"/>
  <c r="E68" i="1" l="1"/>
  <c r="D19" i="1"/>
  <c r="D51" i="1"/>
  <c r="D56" i="1"/>
  <c r="E79" i="1"/>
  <c r="F79" i="1"/>
  <c r="D79" i="1"/>
  <c r="C79" i="1" s="1"/>
  <c r="C80" i="1"/>
  <c r="D66" i="1" l="1"/>
  <c r="D54" i="1"/>
  <c r="F85" i="1" l="1"/>
  <c r="F78" i="1" s="1"/>
  <c r="C55" i="1"/>
  <c r="C52" i="1"/>
  <c r="E85" i="1" l="1"/>
  <c r="E78" i="1" s="1"/>
  <c r="D85" i="1"/>
  <c r="D78" i="1" s="1"/>
  <c r="C86" i="1"/>
  <c r="C78" i="1" l="1"/>
  <c r="C91" i="1"/>
  <c r="C87" i="1" l="1"/>
  <c r="C96" i="1" l="1"/>
  <c r="C93" i="1"/>
  <c r="D50" i="1" l="1"/>
  <c r="C67" i="1" l="1"/>
  <c r="D65" i="1"/>
  <c r="C51" i="1"/>
  <c r="E50" i="1"/>
  <c r="C50" i="1" s="1"/>
  <c r="F50" i="1"/>
  <c r="D39" i="1" l="1"/>
  <c r="C98" i="1" l="1"/>
  <c r="E97" i="1"/>
  <c r="F97" i="1"/>
  <c r="D97" i="1"/>
  <c r="D77" i="1" s="1"/>
  <c r="C95" i="1"/>
  <c r="C97" i="1" l="1"/>
  <c r="C94" i="1"/>
  <c r="C90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F77" i="1"/>
  <c r="C83" i="1"/>
  <c r="C81" i="1" s="1"/>
  <c r="C89" i="1"/>
  <c r="C85" i="1" s="1"/>
  <c r="C37" i="1" l="1"/>
  <c r="D22" i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7" i="1"/>
  <c r="C77" i="1" s="1"/>
  <c r="C57" i="1"/>
  <c r="C58" i="1"/>
  <c r="C65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9" i="1" s="1"/>
  <c r="C30" i="1"/>
  <c r="C71" i="1"/>
  <c r="E15" i="1"/>
  <c r="E76" i="1" s="1"/>
  <c r="E99" i="1" s="1"/>
  <c r="D15" i="1"/>
  <c r="D76" i="1" s="1"/>
  <c r="D99" i="1" s="1"/>
  <c r="C31" i="1"/>
  <c r="C32" i="1"/>
  <c r="C49" i="1"/>
  <c r="C76" i="1" l="1"/>
  <c r="C15" i="1"/>
  <c r="C99" i="1" l="1"/>
</calcChain>
</file>

<file path=xl/sharedStrings.xml><?xml version="1.0" encoding="utf-8"?>
<sst xmlns="http://schemas.openxmlformats.org/spreadsheetml/2006/main" count="166" uniqueCount="164">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</sst>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163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3" t="s">
        <v>130</v>
      </c>
      <c r="B8" s="24"/>
      <c r="C8" s="24"/>
      <c r="D8" s="24"/>
      <c r="E8" s="24"/>
      <c r="F8" s="24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3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3">
      <c r="A13" s="25"/>
      <c r="B13" s="25"/>
      <c r="C13" s="25"/>
      <c r="D13" s="25"/>
      <c r="E13" s="25"/>
      <c r="F13" s="25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881362622</v>
      </c>
      <c r="D15" s="7">
        <f>D16+D20+D22+D30+D47</f>
        <v>880834871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510469871</v>
      </c>
      <c r="D16" s="7">
        <f>D17+D18</f>
        <v>510469871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508469871</v>
      </c>
      <c r="D17" s="7">
        <f>448820000+5000000+2135171+50000+19135000+13058500+7000000+13271200</f>
        <v>508469871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2000000</v>
      </c>
      <c r="D18" s="7">
        <f>D19</f>
        <v>2000000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2000000</v>
      </c>
      <c r="D19" s="9">
        <f>1000000+500000+200000+300000</f>
        <v>2000000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10500</v>
      </c>
      <c r="D20" s="7">
        <f>D21</f>
        <v>10500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10500</v>
      </c>
      <c r="D21" s="9">
        <f>7000+2000+1500</f>
        <v>10500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47928500</v>
      </c>
      <c r="D22" s="7">
        <f>D23+D25+D27</f>
        <v>47928500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2028500</v>
      </c>
      <c r="D23" s="7">
        <f>D24</f>
        <v>2028500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2028500</v>
      </c>
      <c r="D24" s="9">
        <f>2500000-471500</f>
        <v>2028500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11900000</v>
      </c>
      <c r="D25" s="7">
        <f>D26</f>
        <v>11900000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11900000</v>
      </c>
      <c r="D26" s="9">
        <f>9000000+2000000+900000</f>
        <v>11900000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34000000</v>
      </c>
      <c r="D27" s="7">
        <f>SUM(D28:D29)</f>
        <v>34000000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18000000</v>
      </c>
      <c r="D28" s="9">
        <f>15480000+300000+2220000</f>
        <v>18000000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16000000</v>
      </c>
      <c r="D29" s="9">
        <f>14200000+1800000</f>
        <v>16000000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322426000</v>
      </c>
      <c r="D30" s="7">
        <f>D31+D45+D46</f>
        <v>322426000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231230000</v>
      </c>
      <c r="D31" s="7">
        <f>D32+D37+D42</f>
        <v>231230000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37650000</v>
      </c>
      <c r="D32" s="7">
        <f>SUM(D33:D36)</f>
        <v>37650000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3480000</v>
      </c>
      <c r="D34" s="9">
        <f>2580000+900000</f>
        <v>3480000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11000000</v>
      </c>
      <c r="D35" s="9">
        <f>8000000+1000000+2000000</f>
        <v>11000000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23100000</v>
      </c>
      <c r="D36" s="9">
        <f>18100000+2000000+2000000+1000000</f>
        <v>23100000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193328000</v>
      </c>
      <c r="D37" s="7">
        <f>SUM(D38:D41)</f>
        <v>193328000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54478000</v>
      </c>
      <c r="D38" s="9">
        <f>58400000-3900000-22000</f>
        <v>54478000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1750000</v>
      </c>
      <c r="D40" s="9">
        <f>1600000+150000</f>
        <v>1750000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11000000</v>
      </c>
      <c r="D41" s="9">
        <f>10400000+600000</f>
        <v>11000000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252000</v>
      </c>
      <c r="D42" s="7">
        <f>SUM(D43:D44)</f>
        <v>252000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47000</v>
      </c>
      <c r="D43" s="9">
        <f>30000+7000+10000</f>
        <v>47000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205000</v>
      </c>
      <c r="D44" s="9">
        <f>120000+40000+45000</f>
        <v>205000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316000</v>
      </c>
      <c r="D45" s="7">
        <f>300000+20000-26000+22000</f>
        <v>316000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90880000</v>
      </c>
      <c r="D46" s="7">
        <f>85000000+5000000+880000</f>
        <v>90880000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32775349</v>
      </c>
      <c r="D49" s="7">
        <f>D50+D57+D65+D69</f>
        <v>14594500</v>
      </c>
      <c r="E49" s="7">
        <f>E50+E57+E65+E69</f>
        <v>18180849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1425000</v>
      </c>
      <c r="D50" s="7">
        <f>SUM(D51:D56)</f>
        <v>1425000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4" t="s">
        <v>146</v>
      </c>
      <c r="C51" s="9">
        <f t="shared" si="14"/>
        <v>4000</v>
      </c>
      <c r="D51" s="9">
        <f>2000+300+1700</f>
        <v>4000</v>
      </c>
      <c r="E51" s="7"/>
      <c r="F51" s="7"/>
    </row>
    <row r="52" spans="1:6" ht="62.4" x14ac:dyDescent="0.3">
      <c r="A52" s="4">
        <v>21080900</v>
      </c>
      <c r="B52" s="14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205000</v>
      </c>
      <c r="D53" s="9">
        <f>170000+20000+15000</f>
        <v>205000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720000</v>
      </c>
      <c r="D55" s="9">
        <f>215000+145000+360000</f>
        <v>720000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5000</v>
      </c>
      <c r="D56" s="9">
        <f>17000-12000</f>
        <v>5000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11769000</v>
      </c>
      <c r="D57" s="7">
        <f>D58+D63+D64</f>
        <v>11769000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7017000</v>
      </c>
      <c r="D58" s="7">
        <f>SUM(D59:D62)</f>
        <v>7017000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6547000</v>
      </c>
      <c r="D60" s="9">
        <f>6900000-100000-250000-3000</f>
        <v>6547000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330000</v>
      </c>
      <c r="D61" s="9">
        <f>230000+20000+80000</f>
        <v>330000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15000</v>
      </c>
      <c r="D62" s="9">
        <f>35000-2500-300-17200</f>
        <v>15000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4700000</v>
      </c>
      <c r="D63" s="7">
        <f>4000000+300000+400000</f>
        <v>4700000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1581349</v>
      </c>
      <c r="D65" s="7">
        <f>SUM(D66:D68)</f>
        <v>1400500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4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2749000</v>
      </c>
      <c r="D70" s="7">
        <f t="shared" ref="D70:F72" si="20">D71</f>
        <v>0</v>
      </c>
      <c r="E70" s="7">
        <f t="shared" si="20"/>
        <v>2749000</v>
      </c>
      <c r="F70" s="7">
        <f t="shared" si="20"/>
        <v>2749000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2749000</v>
      </c>
      <c r="D71" s="7">
        <f t="shared" si="20"/>
        <v>0</v>
      </c>
      <c r="E71" s="7">
        <f t="shared" si="20"/>
        <v>2749000</v>
      </c>
      <c r="F71" s="7">
        <f t="shared" si="20"/>
        <v>2749000</v>
      </c>
    </row>
    <row r="72" spans="1:6" x14ac:dyDescent="0.3">
      <c r="A72" s="5" t="s">
        <v>109</v>
      </c>
      <c r="B72" s="6" t="s">
        <v>110</v>
      </c>
      <c r="C72" s="7">
        <f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ht="62.4" x14ac:dyDescent="0.3">
      <c r="A73" s="4" t="s">
        <v>111</v>
      </c>
      <c r="B73" s="8" t="s">
        <v>112</v>
      </c>
      <c r="C73" s="9">
        <f>D73+E73</f>
        <v>2749000</v>
      </c>
      <c r="D73" s="9">
        <v>0</v>
      </c>
      <c r="E73" s="9">
        <f>2799000-50000</f>
        <v>2749000</v>
      </c>
      <c r="F73" s="9">
        <f>2799000-50000</f>
        <v>2749000</v>
      </c>
    </row>
    <row r="74" spans="1:6" x14ac:dyDescent="0.3">
      <c r="A74" s="5">
        <v>50000000</v>
      </c>
      <c r="B74" s="13" t="s">
        <v>135</v>
      </c>
      <c r="C74" s="7">
        <f>D74+E74</f>
        <v>619546.29</v>
      </c>
      <c r="D74" s="7">
        <f>D75</f>
        <v>0</v>
      </c>
      <c r="E74" s="7">
        <f>E75</f>
        <v>619546.29</v>
      </c>
      <c r="F74" s="7">
        <f>F75</f>
        <v>0</v>
      </c>
    </row>
    <row r="75" spans="1:6" ht="46.8" x14ac:dyDescent="0.3">
      <c r="A75" s="4">
        <v>50110000</v>
      </c>
      <c r="B75" s="14" t="s">
        <v>136</v>
      </c>
      <c r="C75" s="9">
        <f>D75+E75</f>
        <v>619546.29</v>
      </c>
      <c r="D75" s="9"/>
      <c r="E75" s="9">
        <f>393146+187656.88+55000-16256.59</f>
        <v>619546.29</v>
      </c>
      <c r="F75" s="9"/>
    </row>
    <row r="76" spans="1:6" ht="42.75" customHeight="1" x14ac:dyDescent="0.3">
      <c r="A76" s="10"/>
      <c r="B76" s="10" t="s">
        <v>113</v>
      </c>
      <c r="C76" s="11">
        <f>D76 + E76</f>
        <v>917506517.28999996</v>
      </c>
      <c r="D76" s="11">
        <f>D15+D49+D70+D74</f>
        <v>895429371</v>
      </c>
      <c r="E76" s="11">
        <f>E15+E49+E70+E74</f>
        <v>22077146.289999999</v>
      </c>
      <c r="F76" s="11">
        <f>F15+F49+F70+F74</f>
        <v>2749000</v>
      </c>
    </row>
    <row r="77" spans="1:6" ht="32.25" customHeight="1" x14ac:dyDescent="0.3">
      <c r="A77" s="5" t="s">
        <v>114</v>
      </c>
      <c r="B77" s="6" t="s">
        <v>115</v>
      </c>
      <c r="C77" s="7">
        <f>D77+E77</f>
        <v>320146833.44</v>
      </c>
      <c r="D77" s="7">
        <f>D78+D97</f>
        <v>287470471</v>
      </c>
      <c r="E77" s="7">
        <f>E78+E97</f>
        <v>32676362.440000001</v>
      </c>
      <c r="F77" s="7">
        <f>F78+F97</f>
        <v>28891342</v>
      </c>
    </row>
    <row r="78" spans="1:6" ht="21.75" customHeight="1" x14ac:dyDescent="0.3">
      <c r="A78" s="5" t="s">
        <v>116</v>
      </c>
      <c r="B78" s="6" t="s">
        <v>117</v>
      </c>
      <c r="C78" s="7">
        <f>D78+E78</f>
        <v>319726032</v>
      </c>
      <c r="D78" s="7">
        <f>D79+D81+D85</f>
        <v>287470471</v>
      </c>
      <c r="E78" s="7">
        <f t="shared" ref="E78:F78" si="22">E79+E81+E85</f>
        <v>32255561</v>
      </c>
      <c r="F78" s="7">
        <f t="shared" si="22"/>
        <v>28891342</v>
      </c>
    </row>
    <row r="79" spans="1:6" ht="21.75" customHeight="1" x14ac:dyDescent="0.3">
      <c r="A79" s="5">
        <v>41020000</v>
      </c>
      <c r="B79" s="13" t="s">
        <v>157</v>
      </c>
      <c r="C79" s="7">
        <f>D79+E79</f>
        <v>83518800</v>
      </c>
      <c r="D79" s="7">
        <f>D80</f>
        <v>83518800</v>
      </c>
      <c r="E79" s="7">
        <f t="shared" ref="E79:F79" si="23">E80</f>
        <v>0</v>
      </c>
      <c r="F79" s="7">
        <f t="shared" si="23"/>
        <v>0</v>
      </c>
    </row>
    <row r="80" spans="1:6" ht="89.25" customHeight="1" x14ac:dyDescent="0.3">
      <c r="A80" s="4">
        <v>41021400</v>
      </c>
      <c r="B80" s="14" t="s">
        <v>159</v>
      </c>
      <c r="C80" s="9">
        <f>D80+E80</f>
        <v>83518800</v>
      </c>
      <c r="D80" s="9">
        <v>83518800</v>
      </c>
      <c r="E80" s="9"/>
      <c r="F80" s="9"/>
    </row>
    <row r="81" spans="1:6" ht="19.95" customHeight="1" x14ac:dyDescent="0.3">
      <c r="A81" s="5" t="s">
        <v>118</v>
      </c>
      <c r="B81" s="6" t="s">
        <v>119</v>
      </c>
      <c r="C81" s="7">
        <f>C83</f>
        <v>159192900</v>
      </c>
      <c r="D81" s="7">
        <f>D83+D82+D84</f>
        <v>168008200</v>
      </c>
      <c r="E81" s="7">
        <f t="shared" ref="E81:F81" si="24">E83+E82+E84</f>
        <v>0</v>
      </c>
      <c r="F81" s="7">
        <f t="shared" si="24"/>
        <v>0</v>
      </c>
    </row>
    <row r="82" spans="1:6" ht="61.5" customHeight="1" x14ac:dyDescent="0.3">
      <c r="A82" s="5">
        <v>41033300</v>
      </c>
      <c r="B82" s="8" t="s">
        <v>160</v>
      </c>
      <c r="C82" s="9">
        <f>D82+E82</f>
        <v>6815300</v>
      </c>
      <c r="D82" s="9">
        <v>6815300</v>
      </c>
      <c r="E82" s="9"/>
      <c r="F82" s="9"/>
    </row>
    <row r="83" spans="1:6" ht="30.75" customHeight="1" x14ac:dyDescent="0.3">
      <c r="A83" s="4" t="s">
        <v>120</v>
      </c>
      <c r="B83" s="8" t="s">
        <v>121</v>
      </c>
      <c r="C83" s="9">
        <f>D83+E83</f>
        <v>159192900</v>
      </c>
      <c r="D83" s="9">
        <v>159192900</v>
      </c>
      <c r="E83" s="9">
        <v>0</v>
      </c>
      <c r="F83" s="9">
        <v>0</v>
      </c>
    </row>
    <row r="84" spans="1:6" ht="48.75" customHeight="1" x14ac:dyDescent="0.3">
      <c r="A84" s="4">
        <v>41035600</v>
      </c>
      <c r="B84" s="8" t="s">
        <v>162</v>
      </c>
      <c r="C84" s="9">
        <f>D84+E84</f>
        <v>2000000</v>
      </c>
      <c r="D84" s="9">
        <v>2000000</v>
      </c>
      <c r="E84" s="9"/>
      <c r="F84" s="9"/>
    </row>
    <row r="85" spans="1:6" ht="19.95" customHeight="1" x14ac:dyDescent="0.3">
      <c r="A85" s="5" t="s">
        <v>122</v>
      </c>
      <c r="B85" s="6" t="s">
        <v>123</v>
      </c>
      <c r="C85" s="7">
        <f>SUM(C86:C96)</f>
        <v>68199032</v>
      </c>
      <c r="D85" s="7">
        <f>SUM(D86:D96)</f>
        <v>35943471</v>
      </c>
      <c r="E85" s="7">
        <f t="shared" ref="E85" si="25">SUM(E86:E96)</f>
        <v>32255561</v>
      </c>
      <c r="F85" s="7">
        <f>SUM(F86:F96)</f>
        <v>28891342</v>
      </c>
    </row>
    <row r="86" spans="1:6" ht="265.2" x14ac:dyDescent="0.3">
      <c r="A86" s="4">
        <v>41050400</v>
      </c>
      <c r="B86" s="18" t="s">
        <v>152</v>
      </c>
      <c r="C86" s="9">
        <f>D86+E86</f>
        <v>1859158</v>
      </c>
      <c r="D86" s="9">
        <v>1859158</v>
      </c>
      <c r="E86" s="9"/>
      <c r="F86" s="9"/>
    </row>
    <row r="87" spans="1:6" ht="187.2" x14ac:dyDescent="0.3">
      <c r="A87" s="4">
        <v>41050500</v>
      </c>
      <c r="B87" s="18" t="s">
        <v>150</v>
      </c>
      <c r="C87" s="9">
        <f>D87+E87</f>
        <v>4744689</v>
      </c>
      <c r="D87" s="9">
        <v>4744689</v>
      </c>
      <c r="E87" s="9"/>
      <c r="F87" s="9"/>
    </row>
    <row r="88" spans="1:6" ht="93.6" x14ac:dyDescent="0.3">
      <c r="A88" s="4">
        <v>41050900</v>
      </c>
      <c r="B88" s="18" t="s">
        <v>161</v>
      </c>
      <c r="C88" s="9">
        <f>D88+E88</f>
        <v>4231735</v>
      </c>
      <c r="D88" s="9">
        <v>4231735</v>
      </c>
      <c r="E88" s="9"/>
      <c r="F88" s="9"/>
    </row>
    <row r="89" spans="1:6" ht="31.2" x14ac:dyDescent="0.3">
      <c r="A89" s="4" t="s">
        <v>124</v>
      </c>
      <c r="B89" s="8" t="s">
        <v>125</v>
      </c>
      <c r="C89" s="9">
        <f t="shared" ref="C89:C98" si="26">D89+E89</f>
        <v>3005640</v>
      </c>
      <c r="D89" s="9">
        <v>3005640</v>
      </c>
      <c r="E89" s="9">
        <v>0</v>
      </c>
      <c r="F89" s="9">
        <v>0</v>
      </c>
    </row>
    <row r="90" spans="1:6" ht="31.2" x14ac:dyDescent="0.3">
      <c r="A90" s="4">
        <v>41051100</v>
      </c>
      <c r="B90" s="8" t="s">
        <v>139</v>
      </c>
      <c r="C90" s="9">
        <f t="shared" si="26"/>
        <v>3364219</v>
      </c>
      <c r="D90" s="9"/>
      <c r="E90" s="9">
        <f>1532916+1831303</f>
        <v>3364219</v>
      </c>
      <c r="F90" s="9"/>
    </row>
    <row r="91" spans="1:6" ht="46.8" x14ac:dyDescent="0.3">
      <c r="A91" s="4">
        <v>41051200</v>
      </c>
      <c r="B91" s="18" t="s">
        <v>151</v>
      </c>
      <c r="C91" s="9">
        <f t="shared" si="26"/>
        <v>292110</v>
      </c>
      <c r="D91" s="9">
        <v>292110</v>
      </c>
      <c r="E91" s="9"/>
      <c r="F91" s="9"/>
    </row>
    <row r="92" spans="1:6" ht="46.8" x14ac:dyDescent="0.3">
      <c r="A92" s="21">
        <v>41051400</v>
      </c>
      <c r="B92" s="20" t="s">
        <v>158</v>
      </c>
      <c r="C92" s="9">
        <f t="shared" si="26"/>
        <v>2361528</v>
      </c>
      <c r="D92" s="9">
        <v>2361528</v>
      </c>
      <c r="E92" s="9"/>
      <c r="F92" s="9"/>
    </row>
    <row r="93" spans="1:6" ht="46.8" x14ac:dyDescent="0.3">
      <c r="A93" s="4">
        <v>41051700</v>
      </c>
      <c r="B93" s="14" t="s">
        <v>148</v>
      </c>
      <c r="C93" s="9">
        <f t="shared" si="26"/>
        <v>97284</v>
      </c>
      <c r="D93" s="9">
        <v>97284</v>
      </c>
      <c r="E93" s="9"/>
      <c r="F93" s="9"/>
    </row>
    <row r="94" spans="1:6" ht="22.95" customHeight="1" x14ac:dyDescent="0.3">
      <c r="A94" s="4">
        <v>41053400</v>
      </c>
      <c r="B94" s="8" t="s">
        <v>140</v>
      </c>
      <c r="C94" s="9">
        <f t="shared" si="26"/>
        <v>26891342</v>
      </c>
      <c r="D94" s="9"/>
      <c r="E94" s="9">
        <f>26491442+399900</f>
        <v>26891342</v>
      </c>
      <c r="F94" s="9">
        <f>26491442+399900</f>
        <v>26891342</v>
      </c>
    </row>
    <row r="95" spans="1:6" ht="34.5" customHeight="1" x14ac:dyDescent="0.3">
      <c r="A95" s="4" t="s">
        <v>126</v>
      </c>
      <c r="B95" s="8" t="s">
        <v>127</v>
      </c>
      <c r="C95" s="9">
        <f t="shared" si="26"/>
        <v>21247383</v>
      </c>
      <c r="D95" s="9">
        <f>3794465+15100000+38890+314028</f>
        <v>19247383</v>
      </c>
      <c r="E95" s="9">
        <v>2000000</v>
      </c>
      <c r="F95" s="9">
        <v>2000000</v>
      </c>
    </row>
    <row r="96" spans="1:6" ht="54.6" customHeight="1" x14ac:dyDescent="0.3">
      <c r="A96" s="4">
        <v>41057700</v>
      </c>
      <c r="B96" s="8" t="s">
        <v>149</v>
      </c>
      <c r="C96" s="9">
        <f t="shared" si="26"/>
        <v>103944</v>
      </c>
      <c r="D96" s="9">
        <v>103944</v>
      </c>
      <c r="E96" s="9"/>
      <c r="F96" s="9"/>
    </row>
    <row r="97" spans="1:6" ht="22.2" customHeight="1" x14ac:dyDescent="0.3">
      <c r="A97" s="5" t="s">
        <v>141</v>
      </c>
      <c r="B97" s="16" t="s">
        <v>142</v>
      </c>
      <c r="C97" s="7">
        <f t="shared" si="26"/>
        <v>420801.44</v>
      </c>
      <c r="D97" s="7">
        <f>D98</f>
        <v>0</v>
      </c>
      <c r="E97" s="7">
        <f t="shared" ref="E97:F97" si="27">E98</f>
        <v>420801.44</v>
      </c>
      <c r="F97" s="7">
        <f t="shared" si="27"/>
        <v>0</v>
      </c>
    </row>
    <row r="98" spans="1:6" ht="22.2" customHeight="1" x14ac:dyDescent="0.3">
      <c r="A98" s="17" t="s">
        <v>143</v>
      </c>
      <c r="B98" s="8" t="s">
        <v>144</v>
      </c>
      <c r="C98" s="9">
        <f t="shared" si="26"/>
        <v>420801.44</v>
      </c>
      <c r="D98" s="9"/>
      <c r="E98" s="9">
        <v>420801.44</v>
      </c>
      <c r="F98" s="9"/>
    </row>
    <row r="99" spans="1:6" ht="38.25" customHeight="1" x14ac:dyDescent="0.3">
      <c r="A99" s="12" t="s">
        <v>129</v>
      </c>
      <c r="B99" s="10" t="s">
        <v>128</v>
      </c>
      <c r="C99" s="11">
        <f>D99 + E99</f>
        <v>1237653350.73</v>
      </c>
      <c r="D99" s="11">
        <f>D76+D77</f>
        <v>1182899842</v>
      </c>
      <c r="E99" s="11">
        <f>E76+E77</f>
        <v>54753508.730000004</v>
      </c>
      <c r="F99" s="11">
        <f>F76+F77</f>
        <v>31640342</v>
      </c>
    </row>
    <row r="101" spans="1:6" x14ac:dyDescent="0.3">
      <c r="A101" s="22" t="s">
        <v>134</v>
      </c>
      <c r="B101" s="22"/>
      <c r="C101" s="22"/>
      <c r="D101" s="22"/>
      <c r="E101" s="22"/>
      <c r="F101" s="22"/>
    </row>
    <row r="104" spans="1:6" x14ac:dyDescent="0.3">
      <c r="C104" s="19"/>
      <c r="D104" s="19"/>
      <c r="E104" s="19"/>
      <c r="F104" s="19"/>
    </row>
    <row r="105" spans="1:6" x14ac:dyDescent="0.3">
      <c r="B105" s="3"/>
      <c r="C105" s="15"/>
      <c r="D105" s="15"/>
      <c r="E105" s="15"/>
      <c r="F105" s="15"/>
    </row>
    <row r="106" spans="1:6" x14ac:dyDescent="0.3">
      <c r="B106" s="3"/>
      <c r="C106" s="15"/>
      <c r="D106" s="15"/>
      <c r="E106" s="15"/>
      <c r="F106" s="15"/>
    </row>
  </sheetData>
  <mergeCells count="9">
    <mergeCell ref="A101:F101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2" fitToHeight="4" orientation="portrait" r:id="rId1"/>
  <headerFooter differentFirst="1">
    <oddHeader>&amp;C&amp;P</oddHeader>
  </headerFooter>
  <rowBreaks count="2" manualBreakCount="2">
    <brk id="53" max="5" man="1"/>
    <brk id="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2024-10-28T11:47:17Z</cp:lastPrinted>
  <dcterms:created xsi:type="dcterms:W3CDTF">2023-12-17T10:55:25Z</dcterms:created>
  <dcterms:modified xsi:type="dcterms:W3CDTF">2024-10-31T08:09:37Z</dcterms:modified>
</cp:coreProperties>
</file>