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3 сесія 27.11.2024\№723 Зміни до бюджету\"/>
    </mc:Choice>
  </mc:AlternateContent>
  <xr:revisionPtr revIDLastSave="0" documentId="13_ncr:1_{2FA78288-83D8-47DD-9A8C-5D9530B3A194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2024" sheetId="2" r:id="rId1"/>
  </sheets>
  <definedNames>
    <definedName name="_xlnm.Print_Titles" localSheetId="0">'2024'!$9:$10</definedName>
    <definedName name="_xlnm.Print_Area" localSheetId="0">'2024'!$A$1:$P$73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2" l="1"/>
  <c r="O12" i="2" l="1"/>
  <c r="F51" i="2"/>
  <c r="G51" i="2"/>
  <c r="I51" i="2"/>
  <c r="J51" i="2"/>
  <c r="K51" i="2"/>
  <c r="L51" i="2"/>
  <c r="M51" i="2"/>
  <c r="N51" i="2"/>
  <c r="O51" i="2"/>
  <c r="F44" i="2"/>
  <c r="G44" i="2"/>
  <c r="I44" i="2"/>
  <c r="J44" i="2"/>
  <c r="K44" i="2"/>
  <c r="L44" i="2"/>
  <c r="M44" i="2"/>
  <c r="N44" i="2"/>
  <c r="O44" i="2"/>
  <c r="F32" i="2"/>
  <c r="P32" i="2" s="1"/>
  <c r="G32" i="2"/>
  <c r="I32" i="2"/>
  <c r="J32" i="2"/>
  <c r="K32" i="2"/>
  <c r="L32" i="2"/>
  <c r="M32" i="2"/>
  <c r="N32" i="2"/>
  <c r="O32" i="2"/>
  <c r="F19" i="2"/>
  <c r="G19" i="2"/>
  <c r="I19" i="2"/>
  <c r="J19" i="2"/>
  <c r="K19" i="2"/>
  <c r="L19" i="2"/>
  <c r="M19" i="2"/>
  <c r="N19" i="2"/>
  <c r="O19" i="2"/>
  <c r="E51" i="2"/>
  <c r="E44" i="2"/>
  <c r="E32" i="2"/>
  <c r="E19" i="2"/>
  <c r="J16" i="2" l="1"/>
  <c r="L16" i="2"/>
  <c r="F16" i="2"/>
  <c r="L57" i="2"/>
  <c r="J57" i="2"/>
  <c r="F57" i="2"/>
  <c r="K55" i="2"/>
  <c r="L55" i="2"/>
  <c r="F55" i="2"/>
  <c r="O16" i="2"/>
  <c r="J12" i="2" l="1"/>
  <c r="E12" i="2" l="1"/>
  <c r="F12" i="2"/>
  <c r="P19" i="2" l="1"/>
  <c r="H43" i="2" l="1"/>
  <c r="O65" i="2" l="1"/>
  <c r="O64" i="2"/>
  <c r="O63" i="2"/>
  <c r="O62" i="2"/>
  <c r="M62" i="2"/>
  <c r="N62" i="2"/>
  <c r="O61" i="2"/>
  <c r="L61" i="2"/>
  <c r="O60" i="2"/>
  <c r="L60" i="2"/>
  <c r="O59" i="2"/>
  <c r="N59" i="2"/>
  <c r="P47" i="2" l="1"/>
  <c r="H53" i="2" l="1"/>
  <c r="H52" i="2"/>
  <c r="H51" i="2" s="1"/>
  <c r="H46" i="2"/>
  <c r="H44" i="2" s="1"/>
  <c r="H42" i="2"/>
  <c r="H41" i="2"/>
  <c r="H40" i="2"/>
  <c r="H39" i="2"/>
  <c r="H38" i="2"/>
  <c r="H37" i="2"/>
  <c r="H36" i="2"/>
  <c r="H35" i="2"/>
  <c r="H34" i="2"/>
  <c r="H33" i="2"/>
  <c r="H30" i="2"/>
  <c r="H29" i="2"/>
  <c r="H28" i="2"/>
  <c r="H26" i="2"/>
  <c r="H23" i="2"/>
  <c r="H32" i="2" l="1"/>
  <c r="H20" i="2"/>
  <c r="H48" i="2"/>
  <c r="H22" i="2"/>
  <c r="H27" i="2"/>
  <c r="H25" i="2"/>
  <c r="H24" i="2"/>
  <c r="H21" i="2"/>
  <c r="H31" i="2"/>
  <c r="P70" i="2"/>
  <c r="P69" i="2" s="1"/>
  <c r="F69" i="2"/>
  <c r="G69" i="2"/>
  <c r="H69" i="2"/>
  <c r="I69" i="2"/>
  <c r="J69" i="2"/>
  <c r="K69" i="2"/>
  <c r="L69" i="2"/>
  <c r="M69" i="2"/>
  <c r="N69" i="2"/>
  <c r="O69" i="2"/>
  <c r="E69" i="2"/>
  <c r="H19" i="2" l="1"/>
  <c r="P68" i="2"/>
  <c r="P67" i="2" s="1"/>
  <c r="F67" i="2"/>
  <c r="G67" i="2"/>
  <c r="G71" i="2" s="1"/>
  <c r="H67" i="2"/>
  <c r="I67" i="2"/>
  <c r="J67" i="2"/>
  <c r="K67" i="2"/>
  <c r="L67" i="2"/>
  <c r="M67" i="2"/>
  <c r="N67" i="2"/>
  <c r="O67" i="2"/>
  <c r="E67" i="2"/>
  <c r="P45" i="2" l="1"/>
  <c r="M17" i="2" l="1"/>
  <c r="H18" i="2"/>
  <c r="H50" i="2"/>
  <c r="H49" i="2"/>
  <c r="F54" i="2" l="1"/>
  <c r="I54" i="2"/>
  <c r="J54" i="2"/>
  <c r="K54" i="2"/>
  <c r="L54" i="2"/>
  <c r="M54" i="2"/>
  <c r="N54" i="2"/>
  <c r="O54" i="2"/>
  <c r="E54" i="2"/>
  <c r="P57" i="2"/>
  <c r="P18" i="2"/>
  <c r="P43" i="2"/>
  <c r="I58" i="2" l="1"/>
  <c r="J58" i="2"/>
  <c r="K58" i="2"/>
  <c r="L58" i="2"/>
  <c r="M58" i="2"/>
  <c r="N58" i="2"/>
  <c r="O58" i="2"/>
  <c r="F58" i="2"/>
  <c r="E58" i="2"/>
  <c r="P59" i="2"/>
  <c r="P60" i="2"/>
  <c r="P61" i="2"/>
  <c r="P62" i="2"/>
  <c r="P63" i="2"/>
  <c r="P64" i="2"/>
  <c r="P65" i="2"/>
  <c r="P66" i="2"/>
  <c r="P55" i="2"/>
  <c r="P56" i="2"/>
  <c r="P52" i="2"/>
  <c r="P53" i="2"/>
  <c r="P49" i="2"/>
  <c r="P48" i="2"/>
  <c r="P46" i="2"/>
  <c r="P44" i="2" s="1"/>
  <c r="P50" i="2"/>
  <c r="P33" i="2"/>
  <c r="P34" i="2"/>
  <c r="P35" i="2"/>
  <c r="P36" i="2"/>
  <c r="P37" i="2"/>
  <c r="P38" i="2"/>
  <c r="P39" i="2"/>
  <c r="P40" i="2"/>
  <c r="P41" i="2"/>
  <c r="P42" i="2"/>
  <c r="P21" i="2"/>
  <c r="P22" i="2"/>
  <c r="P24" i="2"/>
  <c r="P25" i="2"/>
  <c r="P27" i="2"/>
  <c r="P29" i="2"/>
  <c r="P30" i="2"/>
  <c r="P31" i="2"/>
  <c r="P28" i="2"/>
  <c r="P26" i="2"/>
  <c r="P23" i="2"/>
  <c r="P20" i="2"/>
  <c r="P13" i="2"/>
  <c r="P14" i="2"/>
  <c r="P15" i="2"/>
  <c r="P16" i="2"/>
  <c r="P12" i="2"/>
  <c r="I11" i="2"/>
  <c r="J11" i="2"/>
  <c r="K11" i="2"/>
  <c r="L11" i="2"/>
  <c r="M11" i="2"/>
  <c r="N11" i="2"/>
  <c r="O11" i="2"/>
  <c r="F11" i="2"/>
  <c r="E11" i="2"/>
  <c r="M71" i="2" l="1"/>
  <c r="P54" i="2"/>
  <c r="J17" i="2"/>
  <c r="J71" i="2" s="1"/>
  <c r="I17" i="2"/>
  <c r="I71" i="2" s="1"/>
  <c r="K17" i="2"/>
  <c r="K71" i="2" s="1"/>
  <c r="N17" i="2"/>
  <c r="N71" i="2" s="1"/>
  <c r="L17" i="2"/>
  <c r="L71" i="2" s="1"/>
  <c r="O17" i="2"/>
  <c r="O71" i="2" s="1"/>
  <c r="E17" i="2"/>
  <c r="E71" i="2" s="1"/>
  <c r="F17" i="2"/>
  <c r="F71" i="2" s="1"/>
  <c r="P58" i="2"/>
  <c r="P51" i="2"/>
  <c r="P11" i="2"/>
  <c r="H17" i="2" l="1"/>
  <c r="H71" i="2" s="1"/>
  <c r="P17" i="2"/>
  <c r="P71" i="2" s="1"/>
</calcChain>
</file>

<file path=xl/sharedStrings.xml><?xml version="1.0" encoding="utf-8"?>
<sst xmlns="http://schemas.openxmlformats.org/spreadsheetml/2006/main" count="151" uniqueCount="120">
  <si>
    <t>Всього</t>
  </si>
  <si>
    <t xml:space="preserve"> 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</si>
  <si>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</si>
  <si>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</si>
  <si>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</si>
  <si>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</si>
  <si>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</si>
  <si>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</si>
  <si>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</si>
  <si>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</si>
  <si>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</si>
  <si>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</si>
  <si>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</si>
  <si>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</si>
  <si>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</si>
  <si>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</si>
  <si>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</si>
  <si>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</si>
  <si>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</si>
  <si>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</si>
  <si>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</si>
  <si>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</si>
  <si>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</si>
  <si>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</si>
  <si>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</si>
  <si>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</si>
  <si>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</si>
  <si>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</si>
  <si>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</si>
  <si>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</si>
  <si>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</si>
  <si>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</si>
  <si>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</si>
  <si>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</si>
  <si>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</si>
  <si>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</si>
  <si>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РАЗОМ</t>
  </si>
  <si>
    <t>Теплопостачання 
(КЕКВ 2271)</t>
  </si>
  <si>
    <t>Електроенергія
(КЕКВ 2273)</t>
  </si>
  <si>
    <t>Інші енергоносії та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</si>
  <si>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</si>
  <si>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Начальник фінансового управління</t>
  </si>
  <si>
    <t>Ольга ЯКОВЕНКО</t>
  </si>
  <si>
    <t>0611021</t>
  </si>
  <si>
    <t>0611022</t>
  </si>
  <si>
    <t>0611070</t>
  </si>
  <si>
    <t>0611141</t>
  </si>
  <si>
    <t>0611151</t>
  </si>
  <si>
    <t>Чорноморська спеціальна школа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</si>
  <si>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</si>
  <si>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</si>
  <si>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</si>
  <si>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</si>
  <si>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</si>
  <si>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</si>
  <si>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</si>
  <si>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</si>
  <si>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</si>
  <si>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</si>
  <si>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</si>
  <si>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</si>
  <si>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</si>
  <si>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</si>
  <si>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</si>
  <si>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</si>
  <si>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</si>
  <si>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Водопостачання та водовідведення
(КЕКВ 2272)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</si>
  <si>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</si>
  <si>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</si>
  <si>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</si>
  <si>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</si>
  <si>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</si>
  <si>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Чорноморський ліцей № 7 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</si>
  <si>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</si>
  <si>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</si>
  <si>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</si>
  <si>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</si>
  <si>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</si>
  <si>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</si>
  <si>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</si>
  <si>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Чорноморський академічний ліцей імені Тараса Шевченка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</si>
  <si>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</si>
  <si>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</si>
  <si>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</si>
  <si>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</si>
  <si>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</si>
  <si>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</si>
  <si>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</si>
  <si>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</si>
  <si>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</si>
  <si>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</si>
  <si>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</si>
  <si>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</si>
  <si>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</si>
  <si>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</si>
  <si>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</si>
  <si>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</si>
  <si>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</si>
  <si>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</si>
  <si>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</si>
  <si>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</si>
  <si>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</si>
  <si>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Управління освіти Чорноморської  міської ради Одеського району Одеської області</t>
  </si>
  <si>
    <t>Природний газ
(КЕКВ 2274)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</si>
  <si>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</si>
  <si>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</si>
  <si>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</si>
  <si>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</si>
  <si>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</si>
  <si>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</si>
  <si>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</si>
  <si>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</si>
  <si>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</si>
  <si>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>Стадіон (вул. Набережна,2,  м. Чорноморськ, Одеського району Одеської області)</t>
  </si>
  <si>
    <t>Ліміти споживання енергоносіїв у натуральних показниках в розрізі головних розпорядників та бюджетних установ, які фінансуються з бюджету Чорноморської міської територіальної громади на 2024 рік</t>
  </si>
  <si>
    <t>від 22.12.2023 № 522 - VIII"</t>
  </si>
  <si>
    <t>до  рішення Чорноморської міської ради</t>
  </si>
  <si>
    <t>Додаток 9</t>
  </si>
  <si>
    <t>"Додаток 10</t>
  </si>
  <si>
    <t>від  27.11.2024 № 723 -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</si>
</sst>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р.&quot;;[Red]\-#,##0&quot;р.&quot;"/>
    <numFmt numFmtId="165" formatCode="#,##0.000"/>
    <numFmt numFmtId="166" formatCode="#,##0.0"/>
    <numFmt numFmtId="167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5" fillId="0" borderId="0"/>
  </cellStyleXfs>
  <cellXfs count="7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2" borderId="0" xfId="0" applyFont="1" applyFill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3" fontId="3" fillId="2" borderId="1" xfId="0" applyNumberFormat="1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/>
    <xf numFmtId="3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/>
    <xf numFmtId="3" fontId="1" fillId="0" borderId="0" xfId="0" applyNumberFormat="1" applyFont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3" fontId="6" fillId="3" borderId="1" xfId="0" applyNumberFormat="1" applyFont="1" applyFill="1" applyBorder="1"/>
    <xf numFmtId="165" fontId="4" fillId="0" borderId="4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/>
    <xf numFmtId="165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11" fillId="0" borderId="1" xfId="1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/>
    <xf numFmtId="166" fontId="4" fillId="3" borderId="1" xfId="0" applyNumberFormat="1" applyFont="1" applyFill="1" applyBorder="1"/>
    <xf numFmtId="166" fontId="1" fillId="2" borderId="1" xfId="0" applyNumberFormat="1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/>
    <xf numFmtId="166" fontId="12" fillId="2" borderId="1" xfId="0" applyNumberFormat="1" applyFont="1" applyFill="1" applyBorder="1"/>
    <xf numFmtId="166" fontId="4" fillId="2" borderId="1" xfId="0" applyNumberFormat="1" applyFont="1" applyFill="1" applyBorder="1"/>
    <xf numFmtId="166" fontId="6" fillId="2" borderId="1" xfId="0" applyNumberFormat="1" applyFont="1" applyFill="1" applyBorder="1"/>
    <xf numFmtId="4" fontId="1" fillId="2" borderId="1" xfId="0" applyNumberFormat="1" applyFont="1" applyFill="1" applyBorder="1"/>
    <xf numFmtId="165" fontId="3" fillId="0" borderId="1" xfId="0" applyNumberFormat="1" applyFont="1" applyBorder="1"/>
    <xf numFmtId="4" fontId="3" fillId="0" borderId="1" xfId="0" applyNumberFormat="1" applyFont="1" applyBorder="1"/>
    <xf numFmtId="165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167" fontId="1" fillId="2" borderId="1" xfId="0" applyNumberFormat="1" applyFont="1" applyFill="1" applyBorder="1"/>
    <xf numFmtId="167" fontId="3" fillId="2" borderId="1" xfId="0" applyNumberFormat="1" applyFont="1" applyFill="1" applyBorder="1"/>
    <xf numFmtId="167" fontId="1" fillId="2" borderId="1" xfId="0" applyNumberFormat="1" applyFont="1" applyFill="1" applyBorder="1" applyAlignment="1">
      <alignment wrapText="1"/>
    </xf>
    <xf numFmtId="167" fontId="1" fillId="2" borderId="1" xfId="0" quotePrefix="1" applyNumberFormat="1" applyFont="1" applyFill="1" applyBorder="1"/>
    <xf numFmtId="167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 2" xfId="3" xr:uid="{00000000-0005-0000-0000-000001000000}"/>
    <cellStyle name="Обычный 3" xfId="2" xr:uid="{00000000-0005-0000-0000-000002000000}"/>
    <cellStyle name="Обычный_до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7"/>
  <sheetViews>
    <sheetView tabSelected="1" view="pageBreakPreview" topLeftCell="E1" zoomScaleNormal="100" zoomScaleSheetLayoutView="100" workbookViewId="0">
      <selection activeCell="N3" sqref="N3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61.6640625" style="1" customWidth="1"/>
    <col min="5" max="5" width="12.44140625" style="6" customWidth="1"/>
    <col min="6" max="6" width="16.6640625" style="26" customWidth="1"/>
    <col min="7" max="8" width="13" style="26" hidden="1" customWidth="1"/>
    <col min="9" max="9" width="12.109375" style="6" customWidth="1"/>
    <col min="10" max="10" width="14.33203125" style="6" bestFit="1" customWidth="1"/>
    <col min="11" max="11" width="14.88671875" style="26" customWidth="1"/>
    <col min="12" max="12" width="14.6640625" style="26" customWidth="1"/>
    <col min="13" max="13" width="15.33203125" style="26" customWidth="1"/>
    <col min="14" max="14" width="14.6640625" style="26" customWidth="1"/>
    <col min="15" max="15" width="12.6640625" style="6" customWidth="1"/>
    <col min="16" max="16" width="15" style="6" bestFit="1" customWidth="1"/>
    <col min="17" max="17" width="9.109375" style="1"/>
    <col min="18" max="18" width="16.33203125" style="1" bestFit="1" customWidth="1"/>
    <col min="19" max="16384" width="9.109375" style="1"/>
  </cols>
  <sheetData>
    <row r="1" spans="1:18" x14ac:dyDescent="0.3">
      <c r="N1" s="29" t="s">
        <v>117</v>
      </c>
      <c r="O1" s="29"/>
      <c r="P1" s="29"/>
    </row>
    <row r="2" spans="1:18" x14ac:dyDescent="0.3">
      <c r="N2" s="29" t="s">
        <v>116</v>
      </c>
      <c r="O2" s="29"/>
      <c r="P2" s="29"/>
    </row>
    <row r="3" spans="1:18" x14ac:dyDescent="0.3">
      <c r="N3" s="27" t="s">
        <v>119</v>
      </c>
      <c r="O3" s="27"/>
      <c r="P3" s="27"/>
    </row>
    <row r="4" spans="1:18" x14ac:dyDescent="0.3">
      <c r="N4" s="27"/>
      <c r="O4" s="27"/>
      <c r="P4" s="27"/>
    </row>
    <row r="5" spans="1:18" x14ac:dyDescent="0.3">
      <c r="N5" s="29" t="s">
        <v>118</v>
      </c>
      <c r="O5" s="27"/>
      <c r="P5" s="27"/>
    </row>
    <row r="6" spans="1:18" x14ac:dyDescent="0.3">
      <c r="N6" s="29" t="s">
        <v>116</v>
      </c>
      <c r="O6" s="27"/>
      <c r="P6" s="27"/>
    </row>
    <row r="7" spans="1:18" ht="21.6" customHeight="1" x14ac:dyDescent="0.3">
      <c r="A7" s="2"/>
      <c r="B7" s="2"/>
      <c r="C7" s="2"/>
      <c r="D7" s="3"/>
      <c r="E7" s="7"/>
      <c r="F7" s="27"/>
      <c r="G7" s="27"/>
      <c r="H7" s="27"/>
      <c r="I7" s="1"/>
      <c r="J7" s="1"/>
      <c r="N7" s="27" t="s">
        <v>115</v>
      </c>
      <c r="O7" s="27"/>
      <c r="P7" s="27"/>
    </row>
    <row r="8" spans="1:18" ht="25.95" customHeight="1" x14ac:dyDescent="0.3">
      <c r="A8" s="72" t="s">
        <v>114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8" ht="154.19999999999999" customHeight="1" x14ac:dyDescent="0.3">
      <c r="A9" s="73" t="s">
        <v>4</v>
      </c>
      <c r="B9" s="74" t="s">
        <v>28</v>
      </c>
      <c r="C9" s="74" t="s">
        <v>5</v>
      </c>
      <c r="D9" s="75" t="s">
        <v>29</v>
      </c>
      <c r="E9" s="76" t="s">
        <v>37</v>
      </c>
      <c r="F9" s="77"/>
      <c r="G9" s="42"/>
      <c r="H9" s="42"/>
      <c r="I9" s="76" t="s">
        <v>66</v>
      </c>
      <c r="J9" s="77"/>
      <c r="K9" s="76" t="s">
        <v>38</v>
      </c>
      <c r="L9" s="77"/>
      <c r="M9" s="76" t="s">
        <v>103</v>
      </c>
      <c r="N9" s="77"/>
      <c r="O9" s="30" t="s">
        <v>39</v>
      </c>
      <c r="P9" s="45" t="s">
        <v>36</v>
      </c>
    </row>
    <row r="10" spans="1:18" ht="46.2" customHeight="1" x14ac:dyDescent="0.3">
      <c r="A10" s="73"/>
      <c r="B10" s="74"/>
      <c r="C10" s="74"/>
      <c r="D10" s="75"/>
      <c r="E10" s="31" t="s">
        <v>2</v>
      </c>
      <c r="F10" s="32" t="s">
        <v>35</v>
      </c>
      <c r="G10" s="32"/>
      <c r="H10" s="32"/>
      <c r="I10" s="31" t="s">
        <v>25</v>
      </c>
      <c r="J10" s="31" t="s">
        <v>35</v>
      </c>
      <c r="K10" s="32" t="s">
        <v>26</v>
      </c>
      <c r="L10" s="32" t="s">
        <v>35</v>
      </c>
      <c r="M10" s="32" t="s">
        <v>3</v>
      </c>
      <c r="N10" s="32" t="s">
        <v>35</v>
      </c>
      <c r="O10" s="31" t="s">
        <v>35</v>
      </c>
      <c r="P10" s="31" t="s">
        <v>35</v>
      </c>
    </row>
    <row r="11" spans="1:18" ht="31.2" x14ac:dyDescent="0.3">
      <c r="A11" s="22" t="s">
        <v>32</v>
      </c>
      <c r="B11" s="22"/>
      <c r="C11" s="22"/>
      <c r="D11" s="24" t="s">
        <v>49</v>
      </c>
      <c r="E11" s="14">
        <f>E12+E13+E14+E15+E16</f>
        <v>491.76000000000005</v>
      </c>
      <c r="F11" s="15">
        <f>F12+F13+F14+F15+F16</f>
        <v>1824300</v>
      </c>
      <c r="G11" s="15"/>
      <c r="H11" s="15"/>
      <c r="I11" s="54">
        <f t="shared" ref="I11:P11" si="0">I12+I13+I14+I15+I16</f>
        <v>2752.6</v>
      </c>
      <c r="J11" s="15">
        <f t="shared" si="0"/>
        <v>160615</v>
      </c>
      <c r="K11" s="15">
        <f t="shared" si="0"/>
        <v>310925</v>
      </c>
      <c r="L11" s="15">
        <f t="shared" si="0"/>
        <v>2726992</v>
      </c>
      <c r="M11" s="15">
        <f t="shared" si="0"/>
        <v>11445</v>
      </c>
      <c r="N11" s="15">
        <f t="shared" si="0"/>
        <v>227600</v>
      </c>
      <c r="O11" s="15">
        <f t="shared" si="0"/>
        <v>63945</v>
      </c>
      <c r="P11" s="15">
        <f t="shared" si="0"/>
        <v>5003452</v>
      </c>
    </row>
    <row r="12" spans="1:18" s="4" customFormat="1" ht="31.2" x14ac:dyDescent="0.3">
      <c r="A12" s="19" t="s">
        <v>17</v>
      </c>
      <c r="B12" s="19" t="s">
        <v>16</v>
      </c>
      <c r="C12" s="19" t="s">
        <v>6</v>
      </c>
      <c r="D12" s="33" t="s">
        <v>49</v>
      </c>
      <c r="E12" s="53">
        <f>505-26.9</f>
        <v>478.1</v>
      </c>
      <c r="F12" s="53">
        <f>1877000-100000</f>
        <v>1777000</v>
      </c>
      <c r="G12" s="53"/>
      <c r="H12" s="53"/>
      <c r="I12" s="53">
        <v>2500</v>
      </c>
      <c r="J12" s="53">
        <f>165500-11500</f>
        <v>154000</v>
      </c>
      <c r="K12" s="53">
        <v>284000</v>
      </c>
      <c r="L12" s="53">
        <v>2500000</v>
      </c>
      <c r="M12" s="53"/>
      <c r="N12" s="53"/>
      <c r="O12" s="53">
        <f>68400-28200</f>
        <v>40200</v>
      </c>
      <c r="P12" s="11">
        <f t="shared" ref="P12:P53" si="1">F12+J12+L12+N12+O12</f>
        <v>4471200</v>
      </c>
    </row>
    <row r="13" spans="1:18" s="4" customFormat="1" ht="31.2" x14ac:dyDescent="0.3">
      <c r="A13" s="19" t="s">
        <v>17</v>
      </c>
      <c r="B13" s="19" t="s">
        <v>16</v>
      </c>
      <c r="C13" s="19" t="s">
        <v>6</v>
      </c>
      <c r="D13" s="34" t="s">
        <v>50</v>
      </c>
      <c r="E13" s="53"/>
      <c r="F13" s="53"/>
      <c r="G13" s="53"/>
      <c r="H13" s="53"/>
      <c r="I13" s="53">
        <v>60</v>
      </c>
      <c r="J13" s="53">
        <v>1500</v>
      </c>
      <c r="K13" s="53">
        <v>5800</v>
      </c>
      <c r="L13" s="53">
        <v>42400</v>
      </c>
      <c r="M13" s="53">
        <v>6200</v>
      </c>
      <c r="N13" s="53">
        <v>122800</v>
      </c>
      <c r="O13" s="53">
        <v>5000</v>
      </c>
      <c r="P13" s="11">
        <f t="shared" si="1"/>
        <v>171700</v>
      </c>
    </row>
    <row r="14" spans="1:18" s="4" customFormat="1" ht="31.2" x14ac:dyDescent="0.3">
      <c r="A14" s="19" t="s">
        <v>17</v>
      </c>
      <c r="B14" s="19" t="s">
        <v>16</v>
      </c>
      <c r="C14" s="19" t="s">
        <v>6</v>
      </c>
      <c r="D14" s="34" t="s">
        <v>51</v>
      </c>
      <c r="E14" s="53"/>
      <c r="F14" s="53"/>
      <c r="G14" s="53"/>
      <c r="H14" s="53"/>
      <c r="I14" s="53">
        <v>98.6</v>
      </c>
      <c r="J14" s="53">
        <v>2450</v>
      </c>
      <c r="K14" s="53">
        <v>3825</v>
      </c>
      <c r="L14" s="53">
        <v>38550</v>
      </c>
      <c r="M14" s="53">
        <v>1845</v>
      </c>
      <c r="N14" s="53">
        <v>37100</v>
      </c>
      <c r="O14" s="53">
        <v>13500</v>
      </c>
      <c r="P14" s="11">
        <f t="shared" si="1"/>
        <v>91600</v>
      </c>
    </row>
    <row r="15" spans="1:18" s="4" customFormat="1" ht="31.2" x14ac:dyDescent="0.3">
      <c r="A15" s="19" t="s">
        <v>17</v>
      </c>
      <c r="B15" s="19" t="s">
        <v>16</v>
      </c>
      <c r="C15" s="19" t="s">
        <v>6</v>
      </c>
      <c r="D15" s="34" t="s">
        <v>52</v>
      </c>
      <c r="E15" s="53"/>
      <c r="F15" s="53"/>
      <c r="G15" s="53"/>
      <c r="H15" s="53"/>
      <c r="I15" s="53">
        <v>84</v>
      </c>
      <c r="J15" s="53">
        <v>2100</v>
      </c>
      <c r="K15" s="53">
        <v>5100</v>
      </c>
      <c r="L15" s="53">
        <v>37300</v>
      </c>
      <c r="M15" s="53">
        <v>3400</v>
      </c>
      <c r="N15" s="53">
        <v>67700</v>
      </c>
      <c r="O15" s="53">
        <v>5000</v>
      </c>
      <c r="P15" s="11">
        <f t="shared" si="1"/>
        <v>112100</v>
      </c>
      <c r="R15" s="25"/>
    </row>
    <row r="16" spans="1:18" s="4" customFormat="1" ht="31.2" x14ac:dyDescent="0.3">
      <c r="A16" s="19" t="s">
        <v>30</v>
      </c>
      <c r="B16" s="18">
        <v>8210</v>
      </c>
      <c r="C16" s="19" t="s">
        <v>27</v>
      </c>
      <c r="D16" s="35" t="s">
        <v>53</v>
      </c>
      <c r="E16" s="44">
        <v>13.66</v>
      </c>
      <c r="F16" s="53">
        <f>47800-500</f>
        <v>47300</v>
      </c>
      <c r="G16" s="53"/>
      <c r="H16" s="53"/>
      <c r="I16" s="53">
        <v>10</v>
      </c>
      <c r="J16" s="53">
        <f>3500-2935</f>
        <v>565</v>
      </c>
      <c r="K16" s="53">
        <v>12200</v>
      </c>
      <c r="L16" s="53">
        <f>274800-146497-19561</f>
        <v>108742</v>
      </c>
      <c r="M16" s="53"/>
      <c r="N16" s="53"/>
      <c r="O16" s="53">
        <f>900-655</f>
        <v>245</v>
      </c>
      <c r="P16" s="11">
        <f t="shared" si="1"/>
        <v>156852</v>
      </c>
    </row>
    <row r="17" spans="1:16" ht="31.2" x14ac:dyDescent="0.3">
      <c r="A17" s="22" t="s">
        <v>33</v>
      </c>
      <c r="B17" s="22"/>
      <c r="C17" s="22"/>
      <c r="D17" s="24" t="s">
        <v>97</v>
      </c>
      <c r="E17" s="54">
        <f>E18+E19+E32+E43+E44+E50+E48+E49+E51</f>
        <v>3893.8420000000001</v>
      </c>
      <c r="F17" s="54">
        <f>F18+F19+F32+F43+F44+F50+F48+F49+F51</f>
        <v>19014632</v>
      </c>
      <c r="G17" s="59"/>
      <c r="H17" s="59">
        <f>F17/E17</f>
        <v>4883.2572045809766</v>
      </c>
      <c r="I17" s="54">
        <f t="shared" ref="I17:O17" si="2">I18+I19+I32+I43+I44+I50+I48+I49+I51</f>
        <v>25014</v>
      </c>
      <c r="J17" s="54">
        <f t="shared" si="2"/>
        <v>1271899</v>
      </c>
      <c r="K17" s="54">
        <f t="shared" si="2"/>
        <v>991182</v>
      </c>
      <c r="L17" s="54">
        <f t="shared" si="2"/>
        <v>8629900</v>
      </c>
      <c r="M17" s="54">
        <f t="shared" si="2"/>
        <v>50498</v>
      </c>
      <c r="N17" s="54">
        <f t="shared" si="2"/>
        <v>853600</v>
      </c>
      <c r="O17" s="54">
        <f t="shared" si="2"/>
        <v>1000970</v>
      </c>
      <c r="P17" s="15">
        <f t="shared" si="1"/>
        <v>30771001</v>
      </c>
    </row>
    <row r="18" spans="1:16" s="5" customFormat="1" ht="31.2" x14ac:dyDescent="0.3">
      <c r="A18" s="17" t="s">
        <v>20</v>
      </c>
      <c r="B18" s="17" t="s">
        <v>19</v>
      </c>
      <c r="C18" s="17" t="s">
        <v>6</v>
      </c>
      <c r="D18" s="51" t="s">
        <v>102</v>
      </c>
      <c r="E18" s="64">
        <v>25</v>
      </c>
      <c r="F18" s="61">
        <v>199800</v>
      </c>
      <c r="G18" s="55"/>
      <c r="H18" s="59">
        <f>F18/E18</f>
        <v>7992</v>
      </c>
      <c r="I18" s="67">
        <v>132.00000000000003</v>
      </c>
      <c r="J18" s="61">
        <v>7660</v>
      </c>
      <c r="K18" s="55">
        <v>19000</v>
      </c>
      <c r="L18" s="61">
        <v>127000</v>
      </c>
      <c r="M18" s="70"/>
      <c r="N18" s="61"/>
      <c r="O18" s="44">
        <v>8300</v>
      </c>
      <c r="P18" s="56">
        <f t="shared" si="1"/>
        <v>342760</v>
      </c>
    </row>
    <row r="19" spans="1:16" s="5" customFormat="1" ht="46.8" x14ac:dyDescent="0.3">
      <c r="A19" s="17" t="s">
        <v>21</v>
      </c>
      <c r="B19" s="13">
        <v>1010</v>
      </c>
      <c r="C19" s="17" t="s">
        <v>8</v>
      </c>
      <c r="D19" s="36" t="s">
        <v>98</v>
      </c>
      <c r="E19" s="61">
        <f t="shared" ref="E19:O19" si="3">E20+E21+E22+E23+E24+E25+E26+E27+E28+E29+E30+E31</f>
        <v>1421</v>
      </c>
      <c r="F19" s="61">
        <f t="shared" si="3"/>
        <v>6430319</v>
      </c>
      <c r="G19" s="61">
        <f t="shared" si="3"/>
        <v>4375877.3826174829</v>
      </c>
      <c r="H19" s="61" t="e">
        <f t="shared" si="3"/>
        <v>#DIV/0!</v>
      </c>
      <c r="I19" s="61">
        <f t="shared" si="3"/>
        <v>8436</v>
      </c>
      <c r="J19" s="61">
        <f t="shared" si="3"/>
        <v>491100</v>
      </c>
      <c r="K19" s="61">
        <f t="shared" si="3"/>
        <v>318901</v>
      </c>
      <c r="L19" s="61">
        <f t="shared" si="3"/>
        <v>3579700</v>
      </c>
      <c r="M19" s="61">
        <f t="shared" si="3"/>
        <v>6498</v>
      </c>
      <c r="N19" s="61">
        <f t="shared" si="3"/>
        <v>114300</v>
      </c>
      <c r="O19" s="61">
        <f t="shared" si="3"/>
        <v>317700</v>
      </c>
      <c r="P19" s="56">
        <f>F19+J19+L19+N19+O19</f>
        <v>10933119</v>
      </c>
    </row>
    <row r="20" spans="1:16" s="4" customFormat="1" ht="46.8" x14ac:dyDescent="0.3">
      <c r="A20" s="18"/>
      <c r="B20" s="18"/>
      <c r="C20" s="19"/>
      <c r="D20" s="37" t="s">
        <v>108</v>
      </c>
      <c r="E20" s="8">
        <v>92</v>
      </c>
      <c r="F20" s="44">
        <v>331040</v>
      </c>
      <c r="G20" s="58">
        <v>189217.24596</v>
      </c>
      <c r="H20" s="59">
        <f>F20/E20</f>
        <v>3598.2608695652175</v>
      </c>
      <c r="I20" s="68">
        <v>990</v>
      </c>
      <c r="J20" s="44">
        <v>55670</v>
      </c>
      <c r="K20" s="53">
        <v>39769</v>
      </c>
      <c r="L20" s="44">
        <v>440000</v>
      </c>
      <c r="M20" s="68"/>
      <c r="N20" s="44"/>
      <c r="O20" s="44">
        <v>35880</v>
      </c>
      <c r="P20" s="44">
        <f>F20+J20+L20+N20+O20</f>
        <v>862590</v>
      </c>
    </row>
    <row r="21" spans="1:16" s="4" customFormat="1" ht="46.8" x14ac:dyDescent="0.3">
      <c r="A21" s="19"/>
      <c r="B21" s="18"/>
      <c r="C21" s="19"/>
      <c r="D21" s="37" t="s">
        <v>82</v>
      </c>
      <c r="E21" s="8">
        <v>136</v>
      </c>
      <c r="F21" s="44">
        <v>670130</v>
      </c>
      <c r="G21" s="58">
        <v>343542.59164903808</v>
      </c>
      <c r="H21" s="59">
        <f t="shared" ref="H21:H31" si="4">F21/E21</f>
        <v>4927.4264705882351</v>
      </c>
      <c r="I21" s="68">
        <v>260</v>
      </c>
      <c r="J21" s="44">
        <v>15640</v>
      </c>
      <c r="K21" s="53">
        <v>10844</v>
      </c>
      <c r="L21" s="44">
        <v>122000</v>
      </c>
      <c r="M21" s="68"/>
      <c r="N21" s="44"/>
      <c r="O21" s="44">
        <v>21808</v>
      </c>
      <c r="P21" s="44">
        <f t="shared" si="1"/>
        <v>829578</v>
      </c>
    </row>
    <row r="22" spans="1:16" s="4" customFormat="1" ht="46.8" x14ac:dyDescent="0.3">
      <c r="A22" s="19"/>
      <c r="B22" s="18"/>
      <c r="C22" s="19"/>
      <c r="D22" s="37" t="s">
        <v>83</v>
      </c>
      <c r="E22" s="8">
        <v>193</v>
      </c>
      <c r="F22" s="44">
        <v>710279</v>
      </c>
      <c r="G22" s="58">
        <v>387096.97248</v>
      </c>
      <c r="H22" s="59">
        <f t="shared" si="4"/>
        <v>3680.2020725388602</v>
      </c>
      <c r="I22" s="68">
        <v>1467</v>
      </c>
      <c r="J22" s="44">
        <v>84880</v>
      </c>
      <c r="K22" s="53">
        <v>53333</v>
      </c>
      <c r="L22" s="44">
        <v>600000</v>
      </c>
      <c r="M22" s="68"/>
      <c r="N22" s="44"/>
      <c r="O22" s="44">
        <v>24180</v>
      </c>
      <c r="P22" s="44">
        <f t="shared" si="1"/>
        <v>1419339</v>
      </c>
    </row>
    <row r="23" spans="1:16" s="4" customFormat="1" ht="46.8" x14ac:dyDescent="0.3">
      <c r="A23" s="18"/>
      <c r="B23" s="18"/>
      <c r="C23" s="19"/>
      <c r="D23" s="37" t="s">
        <v>107</v>
      </c>
      <c r="E23" s="8">
        <v>95</v>
      </c>
      <c r="F23" s="44">
        <v>468810</v>
      </c>
      <c r="G23" s="58">
        <v>331146.09460000007</v>
      </c>
      <c r="H23" s="59">
        <f>F23/E23</f>
        <v>4934.8421052631575</v>
      </c>
      <c r="I23" s="68">
        <v>85</v>
      </c>
      <c r="J23" s="44">
        <v>5729</v>
      </c>
      <c r="K23" s="53">
        <v>8000</v>
      </c>
      <c r="L23" s="44">
        <v>90000</v>
      </c>
      <c r="M23" s="68"/>
      <c r="N23" s="44"/>
      <c r="O23" s="44">
        <v>29332</v>
      </c>
      <c r="P23" s="44">
        <f>F23+J23+L23+N23+O23</f>
        <v>593871</v>
      </c>
    </row>
    <row r="24" spans="1:16" s="4" customFormat="1" ht="46.8" x14ac:dyDescent="0.3">
      <c r="A24" s="19"/>
      <c r="B24" s="18"/>
      <c r="C24" s="19"/>
      <c r="D24" s="37" t="s">
        <v>84</v>
      </c>
      <c r="E24" s="8">
        <v>128</v>
      </c>
      <c r="F24" s="44">
        <v>715410</v>
      </c>
      <c r="G24" s="58">
        <v>545366.22383999999</v>
      </c>
      <c r="H24" s="59">
        <f t="shared" si="4"/>
        <v>5589.140625</v>
      </c>
      <c r="I24" s="68">
        <v>574</v>
      </c>
      <c r="J24" s="44">
        <v>35200</v>
      </c>
      <c r="K24" s="53">
        <v>24035</v>
      </c>
      <c r="L24" s="44">
        <v>270400</v>
      </c>
      <c r="M24" s="68"/>
      <c r="N24" s="44"/>
      <c r="O24" s="44">
        <v>26820</v>
      </c>
      <c r="P24" s="44">
        <f t="shared" si="1"/>
        <v>1047830</v>
      </c>
    </row>
    <row r="25" spans="1:16" s="4" customFormat="1" ht="46.8" x14ac:dyDescent="0.3">
      <c r="A25" s="19"/>
      <c r="B25" s="18"/>
      <c r="C25" s="19"/>
      <c r="D25" s="37" t="s">
        <v>85</v>
      </c>
      <c r="E25" s="8">
        <v>58</v>
      </c>
      <c r="F25" s="44">
        <v>237020</v>
      </c>
      <c r="G25" s="58">
        <v>276874.44048000005</v>
      </c>
      <c r="H25" s="59">
        <f t="shared" si="4"/>
        <v>4086.5517241379312</v>
      </c>
      <c r="I25" s="68">
        <v>222</v>
      </c>
      <c r="J25" s="44">
        <v>14180</v>
      </c>
      <c r="K25" s="53">
        <v>14222</v>
      </c>
      <c r="L25" s="44">
        <v>160000</v>
      </c>
      <c r="M25" s="68"/>
      <c r="N25" s="44"/>
      <c r="O25" s="44">
        <v>34610</v>
      </c>
      <c r="P25" s="44">
        <f t="shared" si="1"/>
        <v>445810</v>
      </c>
    </row>
    <row r="26" spans="1:16" s="4" customFormat="1" ht="46.8" x14ac:dyDescent="0.3">
      <c r="A26" s="18"/>
      <c r="B26" s="18"/>
      <c r="C26" s="19"/>
      <c r="D26" s="37" t="s">
        <v>106</v>
      </c>
      <c r="E26" s="8">
        <v>0</v>
      </c>
      <c r="F26" s="44">
        <v>0</v>
      </c>
      <c r="G26" s="58">
        <v>0</v>
      </c>
      <c r="H26" s="59" t="e">
        <f>F26/E26</f>
        <v>#DIV/0!</v>
      </c>
      <c r="I26" s="68">
        <v>9</v>
      </c>
      <c r="J26" s="44">
        <v>782</v>
      </c>
      <c r="K26" s="53">
        <v>1386</v>
      </c>
      <c r="L26" s="44">
        <v>15000</v>
      </c>
      <c r="M26" s="71">
        <v>6498</v>
      </c>
      <c r="N26" s="44">
        <v>114300</v>
      </c>
      <c r="O26" s="44">
        <v>15090</v>
      </c>
      <c r="P26" s="44">
        <f>F26+J26+L26+N26+O26</f>
        <v>145172</v>
      </c>
    </row>
    <row r="27" spans="1:16" s="4" customFormat="1" ht="46.8" x14ac:dyDescent="0.3">
      <c r="A27" s="19"/>
      <c r="B27" s="18"/>
      <c r="C27" s="19"/>
      <c r="D27" s="38" t="s">
        <v>86</v>
      </c>
      <c r="E27" s="8">
        <v>117</v>
      </c>
      <c r="F27" s="44">
        <v>505590</v>
      </c>
      <c r="G27" s="58">
        <v>448944.84384000005</v>
      </c>
      <c r="H27" s="59">
        <f t="shared" si="4"/>
        <v>4321.2820512820517</v>
      </c>
      <c r="I27" s="68">
        <v>647.00000000000023</v>
      </c>
      <c r="J27" s="44">
        <v>39200</v>
      </c>
      <c r="K27" s="53">
        <v>18488</v>
      </c>
      <c r="L27" s="44">
        <v>208000</v>
      </c>
      <c r="M27" s="68"/>
      <c r="N27" s="44"/>
      <c r="O27" s="44">
        <v>26700</v>
      </c>
      <c r="P27" s="44">
        <f t="shared" si="1"/>
        <v>779490</v>
      </c>
    </row>
    <row r="28" spans="1:16" s="4" customFormat="1" ht="46.8" x14ac:dyDescent="0.3">
      <c r="A28" s="18"/>
      <c r="B28" s="18"/>
      <c r="C28" s="19"/>
      <c r="D28" s="37" t="s">
        <v>105</v>
      </c>
      <c r="E28" s="8">
        <v>72</v>
      </c>
      <c r="F28" s="44">
        <v>362550</v>
      </c>
      <c r="G28" s="58">
        <v>449211.27216000005</v>
      </c>
      <c r="H28" s="59">
        <f>F28/E28</f>
        <v>5035.416666666667</v>
      </c>
      <c r="I28" s="68">
        <v>493</v>
      </c>
      <c r="J28" s="44">
        <v>26445</v>
      </c>
      <c r="K28" s="53">
        <v>22577</v>
      </c>
      <c r="L28" s="44">
        <v>254000</v>
      </c>
      <c r="M28" s="68"/>
      <c r="N28" s="44"/>
      <c r="O28" s="44">
        <v>30730</v>
      </c>
      <c r="P28" s="44">
        <f>F28+J28+L28+N28+O28</f>
        <v>673725</v>
      </c>
    </row>
    <row r="29" spans="1:16" s="4" customFormat="1" ht="46.8" x14ac:dyDescent="0.3">
      <c r="A29" s="18"/>
      <c r="B29" s="18"/>
      <c r="C29" s="19"/>
      <c r="D29" s="37" t="s">
        <v>87</v>
      </c>
      <c r="E29" s="8">
        <v>162</v>
      </c>
      <c r="F29" s="44">
        <v>855480</v>
      </c>
      <c r="G29" s="58">
        <v>501617.47835999995</v>
      </c>
      <c r="H29" s="59">
        <f t="shared" si="4"/>
        <v>5280.7407407407409</v>
      </c>
      <c r="I29" s="68">
        <v>458</v>
      </c>
      <c r="J29" s="44">
        <v>26445</v>
      </c>
      <c r="K29" s="53">
        <v>18577</v>
      </c>
      <c r="L29" s="44">
        <v>209000</v>
      </c>
      <c r="M29" s="68"/>
      <c r="N29" s="44"/>
      <c r="O29" s="44">
        <v>29880</v>
      </c>
      <c r="P29" s="44">
        <f t="shared" si="1"/>
        <v>1120805</v>
      </c>
    </row>
    <row r="30" spans="1:16" s="4" customFormat="1" ht="46.8" x14ac:dyDescent="0.3">
      <c r="A30" s="19"/>
      <c r="B30" s="18"/>
      <c r="C30" s="19"/>
      <c r="D30" s="37" t="s">
        <v>88</v>
      </c>
      <c r="E30" s="8">
        <v>158</v>
      </c>
      <c r="F30" s="44">
        <v>680910</v>
      </c>
      <c r="G30" s="58">
        <v>419668.54204844398</v>
      </c>
      <c r="H30" s="59">
        <f t="shared" si="4"/>
        <v>4309.5569620253164</v>
      </c>
      <c r="I30" s="68">
        <v>1814</v>
      </c>
      <c r="J30" s="44">
        <v>105724</v>
      </c>
      <c r="K30" s="53">
        <v>39697</v>
      </c>
      <c r="L30" s="44">
        <v>446600</v>
      </c>
      <c r="M30" s="68"/>
      <c r="N30" s="44"/>
      <c r="O30" s="44">
        <v>16160</v>
      </c>
      <c r="P30" s="44">
        <f t="shared" si="1"/>
        <v>1249394</v>
      </c>
    </row>
    <row r="31" spans="1:16" s="4" customFormat="1" ht="46.8" x14ac:dyDescent="0.3">
      <c r="A31" s="18"/>
      <c r="B31" s="18"/>
      <c r="C31" s="19"/>
      <c r="D31" s="37" t="s">
        <v>104</v>
      </c>
      <c r="E31" s="8">
        <v>210</v>
      </c>
      <c r="F31" s="44">
        <v>893100</v>
      </c>
      <c r="G31" s="58">
        <v>483191.67719999998</v>
      </c>
      <c r="H31" s="59">
        <f t="shared" si="4"/>
        <v>4252.8571428571431</v>
      </c>
      <c r="I31" s="68">
        <v>1417</v>
      </c>
      <c r="J31" s="44">
        <v>81205</v>
      </c>
      <c r="K31" s="53">
        <v>67973</v>
      </c>
      <c r="L31" s="44">
        <v>764700</v>
      </c>
      <c r="M31" s="68"/>
      <c r="N31" s="44"/>
      <c r="O31" s="44">
        <v>26510</v>
      </c>
      <c r="P31" s="44">
        <f t="shared" si="1"/>
        <v>1765515</v>
      </c>
    </row>
    <row r="32" spans="1:16" ht="50.4" customHeight="1" x14ac:dyDescent="0.3">
      <c r="A32" s="17" t="s">
        <v>43</v>
      </c>
      <c r="B32" s="13">
        <v>1021</v>
      </c>
      <c r="C32" s="17" t="s">
        <v>7</v>
      </c>
      <c r="D32" s="36" t="s">
        <v>99</v>
      </c>
      <c r="E32" s="61">
        <f t="shared" ref="E32:O32" si="5">E33+E34+E35+E36+E37+E38+E39+E40+E41+E42</f>
        <v>2019</v>
      </c>
      <c r="F32" s="61">
        <f t="shared" si="5"/>
        <v>9588713</v>
      </c>
      <c r="G32" s="61">
        <f t="shared" si="5"/>
        <v>5289194.6148840003</v>
      </c>
      <c r="H32" s="61" t="e">
        <f t="shared" si="5"/>
        <v>#DIV/0!</v>
      </c>
      <c r="I32" s="61">
        <f t="shared" si="5"/>
        <v>7413</v>
      </c>
      <c r="J32" s="61">
        <f t="shared" si="5"/>
        <v>430670</v>
      </c>
      <c r="K32" s="61">
        <f t="shared" si="5"/>
        <v>415223</v>
      </c>
      <c r="L32" s="61">
        <f t="shared" si="5"/>
        <v>2792000</v>
      </c>
      <c r="M32" s="61">
        <f t="shared" si="5"/>
        <v>44000</v>
      </c>
      <c r="N32" s="61">
        <f t="shared" si="5"/>
        <v>739300</v>
      </c>
      <c r="O32" s="61">
        <f t="shared" si="5"/>
        <v>438870</v>
      </c>
      <c r="P32" s="56">
        <f>F32+J32+L32+N32+O32</f>
        <v>13989553</v>
      </c>
    </row>
    <row r="33" spans="1:16" s="4" customFormat="1" ht="46.8" x14ac:dyDescent="0.3">
      <c r="A33" s="19"/>
      <c r="B33" s="18"/>
      <c r="C33" s="19"/>
      <c r="D33" s="37" t="s">
        <v>67</v>
      </c>
      <c r="E33" s="8">
        <v>194</v>
      </c>
      <c r="F33" s="44">
        <v>838000</v>
      </c>
      <c r="G33" s="58">
        <v>522740.76335999998</v>
      </c>
      <c r="H33" s="59">
        <f t="shared" ref="H33:H53" si="6">F33/E33</f>
        <v>4319.5876288659792</v>
      </c>
      <c r="I33" s="68">
        <v>610</v>
      </c>
      <c r="J33" s="44">
        <v>37558</v>
      </c>
      <c r="K33" s="53">
        <v>24472</v>
      </c>
      <c r="L33" s="44">
        <v>123850</v>
      </c>
      <c r="M33" s="68"/>
      <c r="N33" s="44"/>
      <c r="O33" s="44">
        <v>29600</v>
      </c>
      <c r="P33" s="44">
        <f t="shared" si="1"/>
        <v>1029008</v>
      </c>
    </row>
    <row r="34" spans="1:16" s="4" customFormat="1" ht="31.2" x14ac:dyDescent="0.3">
      <c r="A34" s="19"/>
      <c r="B34" s="18"/>
      <c r="C34" s="19"/>
      <c r="D34" s="37" t="s">
        <v>68</v>
      </c>
      <c r="E34" s="8">
        <v>240</v>
      </c>
      <c r="F34" s="44">
        <v>1297000</v>
      </c>
      <c r="G34" s="58">
        <v>765850.54812000017</v>
      </c>
      <c r="H34" s="59">
        <f t="shared" si="6"/>
        <v>5404.166666666667</v>
      </c>
      <c r="I34" s="68">
        <v>1007</v>
      </c>
      <c r="J34" s="44">
        <v>59421</v>
      </c>
      <c r="K34" s="53">
        <v>47597</v>
      </c>
      <c r="L34" s="44">
        <v>341380</v>
      </c>
      <c r="M34" s="68"/>
      <c r="N34" s="44"/>
      <c r="O34" s="44">
        <v>32050</v>
      </c>
      <c r="P34" s="44">
        <f t="shared" si="1"/>
        <v>1729851</v>
      </c>
    </row>
    <row r="35" spans="1:16" s="4" customFormat="1" ht="31.2" x14ac:dyDescent="0.3">
      <c r="A35" s="19"/>
      <c r="B35" s="18"/>
      <c r="C35" s="19"/>
      <c r="D35" s="37" t="s">
        <v>69</v>
      </c>
      <c r="E35" s="8">
        <v>233</v>
      </c>
      <c r="F35" s="44">
        <v>1144000</v>
      </c>
      <c r="G35" s="58">
        <v>652194.71267999988</v>
      </c>
      <c r="H35" s="59">
        <f t="shared" si="6"/>
        <v>4909.8712446351929</v>
      </c>
      <c r="I35" s="68">
        <v>440</v>
      </c>
      <c r="J35" s="44">
        <v>26821</v>
      </c>
      <c r="K35" s="53">
        <v>27230</v>
      </c>
      <c r="L35" s="44">
        <v>157250</v>
      </c>
      <c r="M35" s="68"/>
      <c r="N35" s="44"/>
      <c r="O35" s="44">
        <v>49450</v>
      </c>
      <c r="P35" s="44">
        <f t="shared" si="1"/>
        <v>1377521</v>
      </c>
    </row>
    <row r="36" spans="1:16" s="4" customFormat="1" ht="31.2" x14ac:dyDescent="0.3">
      <c r="A36" s="19"/>
      <c r="B36" s="18"/>
      <c r="C36" s="19"/>
      <c r="D36" s="37" t="s">
        <v>70</v>
      </c>
      <c r="E36" s="8">
        <v>286</v>
      </c>
      <c r="F36" s="44">
        <v>1233000</v>
      </c>
      <c r="G36" s="58">
        <v>790752.80952000001</v>
      </c>
      <c r="H36" s="59">
        <f t="shared" si="6"/>
        <v>4311.1888111888111</v>
      </c>
      <c r="I36" s="68">
        <v>970</v>
      </c>
      <c r="J36" s="44">
        <v>56158</v>
      </c>
      <c r="K36" s="53">
        <v>45585</v>
      </c>
      <c r="L36" s="44">
        <v>296510</v>
      </c>
      <c r="M36" s="68"/>
      <c r="N36" s="44"/>
      <c r="O36" s="44">
        <v>34300</v>
      </c>
      <c r="P36" s="44">
        <f t="shared" si="1"/>
        <v>1619968</v>
      </c>
    </row>
    <row r="37" spans="1:16" s="4" customFormat="1" ht="31.2" x14ac:dyDescent="0.3">
      <c r="A37" s="19"/>
      <c r="B37" s="18"/>
      <c r="C37" s="19"/>
      <c r="D37" s="37" t="s">
        <v>71</v>
      </c>
      <c r="E37" s="8">
        <v>265</v>
      </c>
      <c r="F37" s="44">
        <v>1463000</v>
      </c>
      <c r="G37" s="58">
        <v>828032.80067999999</v>
      </c>
      <c r="H37" s="59">
        <f t="shared" si="6"/>
        <v>5520.7547169811323</v>
      </c>
      <c r="I37" s="68">
        <v>1711</v>
      </c>
      <c r="J37" s="44">
        <v>96911</v>
      </c>
      <c r="K37" s="53">
        <v>80164</v>
      </c>
      <c r="L37" s="44">
        <v>512820</v>
      </c>
      <c r="M37" s="68"/>
      <c r="N37" s="44"/>
      <c r="O37" s="44">
        <v>83200</v>
      </c>
      <c r="P37" s="44">
        <f t="shared" si="1"/>
        <v>2155931</v>
      </c>
    </row>
    <row r="38" spans="1:16" s="4" customFormat="1" ht="31.2" x14ac:dyDescent="0.3">
      <c r="A38" s="19"/>
      <c r="B38" s="18"/>
      <c r="C38" s="19"/>
      <c r="D38" s="37" t="s">
        <v>72</v>
      </c>
      <c r="E38" s="8">
        <v>511</v>
      </c>
      <c r="F38" s="44">
        <v>2165000</v>
      </c>
      <c r="G38" s="58">
        <v>997698.5369399999</v>
      </c>
      <c r="H38" s="59">
        <f t="shared" si="6"/>
        <v>4236.7906066536207</v>
      </c>
      <c r="I38" s="68">
        <v>963</v>
      </c>
      <c r="J38" s="44">
        <v>54540</v>
      </c>
      <c r="K38" s="53">
        <v>65489</v>
      </c>
      <c r="L38" s="44">
        <v>398810</v>
      </c>
      <c r="M38" s="68"/>
      <c r="N38" s="44"/>
      <c r="O38" s="44">
        <v>52300</v>
      </c>
      <c r="P38" s="44">
        <f t="shared" si="1"/>
        <v>2670650</v>
      </c>
    </row>
    <row r="39" spans="1:16" s="4" customFormat="1" ht="46.8" x14ac:dyDescent="0.3">
      <c r="A39" s="19"/>
      <c r="B39" s="18"/>
      <c r="C39" s="19"/>
      <c r="D39" s="37" t="s">
        <v>80</v>
      </c>
      <c r="E39" s="8">
        <v>75</v>
      </c>
      <c r="F39" s="44">
        <v>571000</v>
      </c>
      <c r="G39" s="58">
        <v>311678.87015999993</v>
      </c>
      <c r="H39" s="59">
        <f t="shared" si="6"/>
        <v>7613.333333333333</v>
      </c>
      <c r="I39" s="68">
        <v>301</v>
      </c>
      <c r="J39" s="44">
        <v>17568</v>
      </c>
      <c r="K39" s="53">
        <v>21437</v>
      </c>
      <c r="L39" s="44">
        <v>165550</v>
      </c>
      <c r="M39" s="68"/>
      <c r="N39" s="44"/>
      <c r="O39" s="44">
        <v>15000</v>
      </c>
      <c r="P39" s="44">
        <f t="shared" si="1"/>
        <v>769118</v>
      </c>
    </row>
    <row r="40" spans="1:16" s="4" customFormat="1" ht="46.8" x14ac:dyDescent="0.3">
      <c r="A40" s="19"/>
      <c r="B40" s="18"/>
      <c r="C40" s="19"/>
      <c r="D40" s="37" t="s">
        <v>73</v>
      </c>
      <c r="E40" s="8">
        <v>0</v>
      </c>
      <c r="F40" s="44"/>
      <c r="G40" s="53"/>
      <c r="H40" s="59" t="e">
        <f t="shared" si="6"/>
        <v>#DIV/0!</v>
      </c>
      <c r="I40" s="68">
        <v>812</v>
      </c>
      <c r="J40" s="44">
        <v>46734</v>
      </c>
      <c r="K40" s="53">
        <v>46856</v>
      </c>
      <c r="L40" s="44">
        <v>314980</v>
      </c>
      <c r="M40" s="71">
        <v>32245</v>
      </c>
      <c r="N40" s="44">
        <v>560077.5</v>
      </c>
      <c r="O40" s="44">
        <v>88000</v>
      </c>
      <c r="P40" s="44">
        <f t="shared" si="1"/>
        <v>1009791.5</v>
      </c>
    </row>
    <row r="41" spans="1:16" s="4" customFormat="1" ht="46.8" x14ac:dyDescent="0.3">
      <c r="A41" s="19"/>
      <c r="B41" s="18"/>
      <c r="C41" s="19"/>
      <c r="D41" s="37" t="s">
        <v>74</v>
      </c>
      <c r="E41" s="8">
        <v>215</v>
      </c>
      <c r="F41" s="44">
        <v>877713</v>
      </c>
      <c r="G41" s="58">
        <v>420245.573424</v>
      </c>
      <c r="H41" s="59">
        <f t="shared" si="6"/>
        <v>4082.3860465116277</v>
      </c>
      <c r="I41" s="68">
        <v>552</v>
      </c>
      <c r="J41" s="44">
        <v>33205</v>
      </c>
      <c r="K41" s="53">
        <v>48393</v>
      </c>
      <c r="L41" s="44">
        <v>429200</v>
      </c>
      <c r="M41" s="68"/>
      <c r="N41" s="44"/>
      <c r="O41" s="44">
        <v>29300</v>
      </c>
      <c r="P41" s="44">
        <f t="shared" si="1"/>
        <v>1369418</v>
      </c>
    </row>
    <row r="42" spans="1:16" s="4" customFormat="1" ht="31.2" x14ac:dyDescent="0.3">
      <c r="A42" s="19"/>
      <c r="B42" s="18"/>
      <c r="C42" s="19"/>
      <c r="D42" s="35" t="s">
        <v>75</v>
      </c>
      <c r="E42" s="62">
        <v>0</v>
      </c>
      <c r="F42" s="63"/>
      <c r="G42" s="53"/>
      <c r="H42" s="59" t="e">
        <f t="shared" si="6"/>
        <v>#DIV/0!</v>
      </c>
      <c r="I42" s="68">
        <v>47</v>
      </c>
      <c r="J42" s="44">
        <v>1754</v>
      </c>
      <c r="K42" s="53">
        <v>8000</v>
      </c>
      <c r="L42" s="44">
        <v>51650</v>
      </c>
      <c r="M42" s="71">
        <v>11755</v>
      </c>
      <c r="N42" s="44">
        <v>179222.5</v>
      </c>
      <c r="O42" s="44">
        <v>25670</v>
      </c>
      <c r="P42" s="44">
        <f t="shared" si="1"/>
        <v>258296.5</v>
      </c>
    </row>
    <row r="43" spans="1:16" ht="31.2" x14ac:dyDescent="0.3">
      <c r="A43" s="17" t="s">
        <v>44</v>
      </c>
      <c r="B43" s="13">
        <v>1022</v>
      </c>
      <c r="C43" s="17" t="s">
        <v>9</v>
      </c>
      <c r="D43" s="43" t="s">
        <v>48</v>
      </c>
      <c r="E43" s="8">
        <v>180</v>
      </c>
      <c r="F43" s="44">
        <v>996400</v>
      </c>
      <c r="G43" s="55"/>
      <c r="H43" s="59">
        <f t="shared" si="6"/>
        <v>5535.5555555555557</v>
      </c>
      <c r="I43" s="67">
        <v>1153</v>
      </c>
      <c r="J43" s="61">
        <v>65500</v>
      </c>
      <c r="K43" s="55">
        <v>62426</v>
      </c>
      <c r="L43" s="61">
        <v>702300</v>
      </c>
      <c r="M43" s="67"/>
      <c r="N43" s="61"/>
      <c r="O43" s="44">
        <v>32800</v>
      </c>
      <c r="P43" s="56">
        <f t="shared" si="1"/>
        <v>1797000</v>
      </c>
    </row>
    <row r="44" spans="1:16" ht="46.8" x14ac:dyDescent="0.3">
      <c r="A44" s="17" t="s">
        <v>45</v>
      </c>
      <c r="B44" s="13">
        <v>1070</v>
      </c>
      <c r="C44" s="17" t="s">
        <v>10</v>
      </c>
      <c r="D44" s="36" t="s">
        <v>100</v>
      </c>
      <c r="E44" s="61">
        <f t="shared" ref="E44:O44" si="7">E45+E46+E47</f>
        <v>52</v>
      </c>
      <c r="F44" s="61">
        <f t="shared" si="7"/>
        <v>203100</v>
      </c>
      <c r="G44" s="61">
        <f t="shared" si="7"/>
        <v>0</v>
      </c>
      <c r="H44" s="61" t="e">
        <f t="shared" si="7"/>
        <v>#DIV/0!</v>
      </c>
      <c r="I44" s="61">
        <f t="shared" si="7"/>
        <v>7169</v>
      </c>
      <c r="J44" s="61">
        <f t="shared" si="7"/>
        <v>231730</v>
      </c>
      <c r="K44" s="61">
        <f t="shared" si="7"/>
        <v>59497</v>
      </c>
      <c r="L44" s="61">
        <f t="shared" si="7"/>
        <v>650100</v>
      </c>
      <c r="M44" s="61">
        <f t="shared" si="7"/>
        <v>0</v>
      </c>
      <c r="N44" s="61">
        <f t="shared" si="7"/>
        <v>0</v>
      </c>
      <c r="O44" s="61">
        <f t="shared" si="7"/>
        <v>109000</v>
      </c>
      <c r="P44" s="57">
        <f t="shared" ref="P44" si="8">SUM(P45:P47)</f>
        <v>1193930</v>
      </c>
    </row>
    <row r="45" spans="1:16" s="4" customFormat="1" ht="31.8" x14ac:dyDescent="0.35">
      <c r="A45" s="19"/>
      <c r="B45" s="18"/>
      <c r="C45" s="19" t="s">
        <v>10</v>
      </c>
      <c r="D45" s="37" t="s">
        <v>54</v>
      </c>
      <c r="E45" s="8">
        <v>52</v>
      </c>
      <c r="F45" s="44">
        <v>203100</v>
      </c>
      <c r="G45" s="53"/>
      <c r="H45" s="60"/>
      <c r="I45" s="67">
        <v>331</v>
      </c>
      <c r="J45" s="44">
        <v>19160</v>
      </c>
      <c r="K45" s="53">
        <v>17200</v>
      </c>
      <c r="L45" s="44">
        <v>174250</v>
      </c>
      <c r="M45" s="68"/>
      <c r="N45" s="44"/>
      <c r="O45" s="44">
        <v>63350</v>
      </c>
      <c r="P45" s="44">
        <f t="shared" si="1"/>
        <v>459860</v>
      </c>
    </row>
    <row r="46" spans="1:16" s="4" customFormat="1" ht="31.2" x14ac:dyDescent="0.3">
      <c r="A46" s="19"/>
      <c r="B46" s="18"/>
      <c r="C46" s="19" t="s">
        <v>10</v>
      </c>
      <c r="D46" s="37" t="s">
        <v>76</v>
      </c>
      <c r="E46" s="8"/>
      <c r="F46" s="44"/>
      <c r="G46" s="53"/>
      <c r="H46" s="59" t="e">
        <f t="shared" ref="H46:H48" si="9">F46/E46</f>
        <v>#DIV/0!</v>
      </c>
      <c r="I46" s="68">
        <v>6810</v>
      </c>
      <c r="J46" s="44">
        <v>210110</v>
      </c>
      <c r="K46" s="53">
        <v>38991</v>
      </c>
      <c r="L46" s="44">
        <v>438650</v>
      </c>
      <c r="M46" s="68"/>
      <c r="N46" s="44"/>
      <c r="O46" s="44">
        <v>31800</v>
      </c>
      <c r="P46" s="44">
        <f t="shared" si="1"/>
        <v>680560</v>
      </c>
    </row>
    <row r="47" spans="1:16" s="4" customFormat="1" ht="31.2" x14ac:dyDescent="0.3">
      <c r="A47" s="19"/>
      <c r="B47" s="18"/>
      <c r="C47" s="19" t="s">
        <v>10</v>
      </c>
      <c r="D47" s="38" t="s">
        <v>113</v>
      </c>
      <c r="E47" s="8"/>
      <c r="F47" s="44"/>
      <c r="G47" s="53"/>
      <c r="H47" s="59"/>
      <c r="I47" s="68">
        <v>28</v>
      </c>
      <c r="J47" s="44">
        <v>2460</v>
      </c>
      <c r="K47" s="53">
        <v>3306</v>
      </c>
      <c r="L47" s="44">
        <v>37200</v>
      </c>
      <c r="M47" s="68"/>
      <c r="N47" s="44"/>
      <c r="O47" s="44">
        <v>13850</v>
      </c>
      <c r="P47" s="44">
        <f t="shared" si="1"/>
        <v>53510</v>
      </c>
    </row>
    <row r="48" spans="1:16" ht="31.2" x14ac:dyDescent="0.3">
      <c r="A48" s="17" t="s">
        <v>46</v>
      </c>
      <c r="B48" s="13">
        <v>1141</v>
      </c>
      <c r="C48" s="17" t="s">
        <v>11</v>
      </c>
      <c r="D48" s="36" t="s">
        <v>101</v>
      </c>
      <c r="E48" s="64">
        <v>90</v>
      </c>
      <c r="F48" s="61">
        <v>870600</v>
      </c>
      <c r="G48" s="55"/>
      <c r="H48" s="59">
        <f t="shared" si="9"/>
        <v>9673.3333333333339</v>
      </c>
      <c r="I48" s="67">
        <v>403</v>
      </c>
      <c r="J48" s="61">
        <v>26289</v>
      </c>
      <c r="K48" s="55">
        <v>99273</v>
      </c>
      <c r="L48" s="61">
        <f>751300-160000</f>
        <v>591300</v>
      </c>
      <c r="M48" s="67"/>
      <c r="N48" s="61"/>
      <c r="O48" s="44">
        <v>76900</v>
      </c>
      <c r="P48" s="56">
        <f t="shared" si="1"/>
        <v>1565089</v>
      </c>
    </row>
    <row r="49" spans="1:17" ht="31.2" x14ac:dyDescent="0.3">
      <c r="A49" s="17" t="s">
        <v>47</v>
      </c>
      <c r="B49" s="21">
        <v>1151</v>
      </c>
      <c r="C49" s="21" t="s">
        <v>11</v>
      </c>
      <c r="D49" s="36" t="s">
        <v>40</v>
      </c>
      <c r="E49" s="64">
        <v>22.841999999999999</v>
      </c>
      <c r="F49" s="61">
        <v>101600</v>
      </c>
      <c r="G49" s="55"/>
      <c r="H49" s="59">
        <f t="shared" si="6"/>
        <v>4447.9467647316351</v>
      </c>
      <c r="I49" s="67">
        <v>53</v>
      </c>
      <c r="J49" s="61">
        <v>3570</v>
      </c>
      <c r="K49" s="55">
        <v>4088</v>
      </c>
      <c r="L49" s="61">
        <v>46000</v>
      </c>
      <c r="M49" s="67"/>
      <c r="N49" s="61"/>
      <c r="O49" s="44">
        <v>2200</v>
      </c>
      <c r="P49" s="56">
        <f t="shared" si="1"/>
        <v>153370</v>
      </c>
    </row>
    <row r="50" spans="1:17" ht="46.8" x14ac:dyDescent="0.3">
      <c r="A50" s="17" t="s">
        <v>90</v>
      </c>
      <c r="B50" s="13">
        <v>1160</v>
      </c>
      <c r="C50" s="17" t="s">
        <v>11</v>
      </c>
      <c r="D50" s="36" t="s">
        <v>55</v>
      </c>
      <c r="E50" s="64">
        <v>5</v>
      </c>
      <c r="F50" s="61">
        <v>27200</v>
      </c>
      <c r="G50" s="55"/>
      <c r="H50" s="59">
        <f>F50/E50</f>
        <v>5440</v>
      </c>
      <c r="I50" s="67">
        <v>42</v>
      </c>
      <c r="J50" s="61">
        <v>2300</v>
      </c>
      <c r="K50" s="55">
        <v>1964</v>
      </c>
      <c r="L50" s="61">
        <v>22100</v>
      </c>
      <c r="M50" s="67"/>
      <c r="N50" s="61"/>
      <c r="O50" s="44">
        <v>2200</v>
      </c>
      <c r="P50" s="56">
        <f>F50+J50+L50+N50+O50</f>
        <v>53800</v>
      </c>
      <c r="Q50" s="1" t="s">
        <v>1</v>
      </c>
    </row>
    <row r="51" spans="1:17" x14ac:dyDescent="0.3">
      <c r="A51" s="17" t="s">
        <v>24</v>
      </c>
      <c r="B51" s="13">
        <v>5031</v>
      </c>
      <c r="C51" s="17" t="s">
        <v>15</v>
      </c>
      <c r="D51" s="39" t="s">
        <v>31</v>
      </c>
      <c r="E51" s="61">
        <f t="shared" ref="E51:O51" si="10">E52+E53</f>
        <v>79</v>
      </c>
      <c r="F51" s="61">
        <f t="shared" si="10"/>
        <v>596900</v>
      </c>
      <c r="G51" s="61">
        <f t="shared" si="10"/>
        <v>366982.65349903994</v>
      </c>
      <c r="H51" s="61">
        <f t="shared" si="10"/>
        <v>12621.830985915494</v>
      </c>
      <c r="I51" s="61">
        <f t="shared" si="10"/>
        <v>213.00000000000003</v>
      </c>
      <c r="J51" s="61">
        <f t="shared" si="10"/>
        <v>13080</v>
      </c>
      <c r="K51" s="61">
        <f t="shared" si="10"/>
        <v>10810</v>
      </c>
      <c r="L51" s="61">
        <f t="shared" si="10"/>
        <v>119400</v>
      </c>
      <c r="M51" s="61">
        <f t="shared" si="10"/>
        <v>0</v>
      </c>
      <c r="N51" s="61">
        <f t="shared" si="10"/>
        <v>0</v>
      </c>
      <c r="O51" s="61">
        <f t="shared" si="10"/>
        <v>13000</v>
      </c>
      <c r="P51" s="56">
        <f t="shared" si="1"/>
        <v>742380</v>
      </c>
    </row>
    <row r="52" spans="1:17" s="4" customFormat="1" ht="46.8" x14ac:dyDescent="0.3">
      <c r="A52" s="19"/>
      <c r="B52" s="18"/>
      <c r="C52" s="19"/>
      <c r="D52" s="37" t="s">
        <v>77</v>
      </c>
      <c r="E52" s="8">
        <v>71</v>
      </c>
      <c r="F52" s="44">
        <v>558900</v>
      </c>
      <c r="G52" s="58">
        <v>350850.09907999996</v>
      </c>
      <c r="H52" s="59">
        <f t="shared" si="6"/>
        <v>7871.8309859154933</v>
      </c>
      <c r="I52" s="67">
        <v>195.00000000000003</v>
      </c>
      <c r="J52" s="44">
        <v>11505</v>
      </c>
      <c r="K52" s="53">
        <v>8300</v>
      </c>
      <c r="L52" s="44">
        <v>89550</v>
      </c>
      <c r="M52" s="68"/>
      <c r="N52" s="44"/>
      <c r="O52" s="44">
        <v>11450</v>
      </c>
      <c r="P52" s="44">
        <f t="shared" si="1"/>
        <v>671405</v>
      </c>
    </row>
    <row r="53" spans="1:17" s="4" customFormat="1" ht="46.8" x14ac:dyDescent="0.3">
      <c r="A53" s="19"/>
      <c r="B53" s="18"/>
      <c r="C53" s="19"/>
      <c r="D53" s="40" t="s">
        <v>78</v>
      </c>
      <c r="E53" s="65">
        <v>8</v>
      </c>
      <c r="F53" s="66">
        <v>38000</v>
      </c>
      <c r="G53" s="58">
        <v>16132.554419039996</v>
      </c>
      <c r="H53" s="59">
        <f t="shared" si="6"/>
        <v>4750</v>
      </c>
      <c r="I53" s="69">
        <v>18</v>
      </c>
      <c r="J53" s="66">
        <v>1575</v>
      </c>
      <c r="K53" s="53">
        <v>2510</v>
      </c>
      <c r="L53" s="44">
        <v>29850</v>
      </c>
      <c r="M53" s="68"/>
      <c r="N53" s="44"/>
      <c r="O53" s="44">
        <v>1550</v>
      </c>
      <c r="P53" s="44">
        <f t="shared" si="1"/>
        <v>70975</v>
      </c>
    </row>
    <row r="54" spans="1:17" ht="31.2" x14ac:dyDescent="0.3">
      <c r="A54" s="22" t="s">
        <v>34</v>
      </c>
      <c r="B54" s="22"/>
      <c r="C54" s="22"/>
      <c r="D54" s="24" t="s">
        <v>56</v>
      </c>
      <c r="E54" s="14">
        <f>E55+E56+E57</f>
        <v>137.886146</v>
      </c>
      <c r="F54" s="15">
        <f t="shared" ref="F54:P54" si="11">F55+F56+F57</f>
        <v>621000</v>
      </c>
      <c r="G54" s="14"/>
      <c r="H54" s="14"/>
      <c r="I54" s="15">
        <f t="shared" si="11"/>
        <v>614</v>
      </c>
      <c r="J54" s="15">
        <f t="shared" si="11"/>
        <v>32200</v>
      </c>
      <c r="K54" s="15">
        <f t="shared" si="11"/>
        <v>55100</v>
      </c>
      <c r="L54" s="15">
        <f t="shared" si="11"/>
        <v>456300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1109500</v>
      </c>
    </row>
    <row r="55" spans="1:17" s="4" customFormat="1" ht="31.2" x14ac:dyDescent="0.3">
      <c r="A55" s="19" t="s">
        <v>18</v>
      </c>
      <c r="B55" s="19" t="s">
        <v>19</v>
      </c>
      <c r="C55" s="19" t="s">
        <v>6</v>
      </c>
      <c r="D55" s="34" t="s">
        <v>57</v>
      </c>
      <c r="E55" s="8">
        <v>81.401349999999994</v>
      </c>
      <c r="F55" s="11">
        <f>483900-105000</f>
        <v>378900</v>
      </c>
      <c r="G55" s="11"/>
      <c r="H55" s="11"/>
      <c r="I55" s="11">
        <v>263</v>
      </c>
      <c r="J55" s="11">
        <v>13000</v>
      </c>
      <c r="K55" s="11">
        <f>30000-13000</f>
        <v>17000</v>
      </c>
      <c r="L55" s="11">
        <f>274000-102000</f>
        <v>172000</v>
      </c>
      <c r="M55" s="11"/>
      <c r="N55" s="11"/>
      <c r="O55" s="11"/>
      <c r="P55" s="11">
        <f t="shared" ref="P55:P70" si="12">F55+J55+L55+N55+O55</f>
        <v>563900</v>
      </c>
    </row>
    <row r="56" spans="1:17" s="4" customFormat="1" ht="46.8" x14ac:dyDescent="0.3">
      <c r="A56" s="19" t="s">
        <v>23</v>
      </c>
      <c r="B56" s="18">
        <v>3104</v>
      </c>
      <c r="C56" s="18">
        <v>1020</v>
      </c>
      <c r="D56" s="37" t="s">
        <v>89</v>
      </c>
      <c r="E56" s="8">
        <v>37.671999999999997</v>
      </c>
      <c r="F56" s="11">
        <v>154300</v>
      </c>
      <c r="G56" s="11"/>
      <c r="H56" s="11"/>
      <c r="I56" s="11">
        <v>200</v>
      </c>
      <c r="J56" s="11">
        <v>9400</v>
      </c>
      <c r="K56" s="11">
        <v>20000</v>
      </c>
      <c r="L56" s="11">
        <v>181600</v>
      </c>
      <c r="M56" s="11"/>
      <c r="N56" s="11"/>
      <c r="O56" s="11"/>
      <c r="P56" s="11">
        <f t="shared" si="12"/>
        <v>345300</v>
      </c>
    </row>
    <row r="57" spans="1:17" s="4" customFormat="1" ht="46.8" x14ac:dyDescent="0.3">
      <c r="A57" s="19" t="s">
        <v>22</v>
      </c>
      <c r="B57" s="18">
        <v>3121</v>
      </c>
      <c r="C57" s="18">
        <v>1040</v>
      </c>
      <c r="D57" s="35" t="s">
        <v>79</v>
      </c>
      <c r="E57" s="8">
        <v>18.812795999999999</v>
      </c>
      <c r="F57" s="11">
        <f>107800-20000</f>
        <v>87800</v>
      </c>
      <c r="G57" s="11"/>
      <c r="H57" s="11"/>
      <c r="I57" s="11">
        <v>151</v>
      </c>
      <c r="J57" s="11">
        <f>11800-2000</f>
        <v>9800</v>
      </c>
      <c r="K57" s="11">
        <v>18100</v>
      </c>
      <c r="L57" s="11">
        <f>127700-25000</f>
        <v>102700</v>
      </c>
      <c r="M57" s="11"/>
      <c r="N57" s="11"/>
      <c r="O57" s="11"/>
      <c r="P57" s="11">
        <f t="shared" si="12"/>
        <v>200300</v>
      </c>
    </row>
    <row r="58" spans="1:17" ht="31.8" x14ac:dyDescent="0.35">
      <c r="A58" s="23">
        <v>1010000</v>
      </c>
      <c r="B58" s="23"/>
      <c r="C58" s="23"/>
      <c r="D58" s="16" t="s">
        <v>58</v>
      </c>
      <c r="E58" s="14">
        <f>SUM(E59:E66)</f>
        <v>272</v>
      </c>
      <c r="F58" s="15">
        <f>SUM(F59:F66)</f>
        <v>1029000</v>
      </c>
      <c r="G58" s="15"/>
      <c r="H58" s="15"/>
      <c r="I58" s="15">
        <f t="shared" ref="I58:O58" si="13">SUM(I59:I66)</f>
        <v>1700</v>
      </c>
      <c r="J58" s="15">
        <f t="shared" si="13"/>
        <v>67800</v>
      </c>
      <c r="K58" s="15">
        <f t="shared" si="13"/>
        <v>134000</v>
      </c>
      <c r="L58" s="15">
        <f t="shared" si="13"/>
        <v>1152300</v>
      </c>
      <c r="M58" s="15">
        <f t="shared" si="13"/>
        <v>38600</v>
      </c>
      <c r="N58" s="15">
        <f t="shared" si="13"/>
        <v>761800</v>
      </c>
      <c r="O58" s="15">
        <f t="shared" si="13"/>
        <v>185100</v>
      </c>
      <c r="P58" s="41">
        <f t="shared" si="12"/>
        <v>3196000</v>
      </c>
    </row>
    <row r="59" spans="1:17" s="4" customFormat="1" ht="31.2" x14ac:dyDescent="0.3">
      <c r="A59" s="18">
        <v>1011080</v>
      </c>
      <c r="B59" s="18">
        <v>1100</v>
      </c>
      <c r="C59" s="19" t="s">
        <v>10</v>
      </c>
      <c r="D59" s="35" t="s">
        <v>81</v>
      </c>
      <c r="E59" s="8"/>
      <c r="F59" s="11"/>
      <c r="G59" s="11"/>
      <c r="H59" s="11"/>
      <c r="I59" s="11">
        <v>340</v>
      </c>
      <c r="J59" s="11">
        <v>16000</v>
      </c>
      <c r="K59" s="11">
        <v>35000</v>
      </c>
      <c r="L59" s="11">
        <v>302100</v>
      </c>
      <c r="M59" s="11">
        <v>16000</v>
      </c>
      <c r="N59" s="11">
        <f>315000-500</f>
        <v>314500</v>
      </c>
      <c r="O59" s="11">
        <f>3000+500</f>
        <v>3500</v>
      </c>
      <c r="P59" s="11">
        <f t="shared" si="12"/>
        <v>636100</v>
      </c>
    </row>
    <row r="60" spans="1:17" s="4" customFormat="1" ht="31.2" x14ac:dyDescent="0.3">
      <c r="A60" s="18">
        <v>1014030</v>
      </c>
      <c r="B60" s="18">
        <v>4030</v>
      </c>
      <c r="C60" s="19" t="s">
        <v>12</v>
      </c>
      <c r="D60" s="37" t="s">
        <v>59</v>
      </c>
      <c r="E60" s="8">
        <v>173</v>
      </c>
      <c r="F60" s="11">
        <v>667600</v>
      </c>
      <c r="G60" s="11"/>
      <c r="H60" s="11"/>
      <c r="I60" s="11">
        <v>280</v>
      </c>
      <c r="J60" s="11">
        <v>13200</v>
      </c>
      <c r="K60" s="11">
        <v>36000</v>
      </c>
      <c r="L60" s="11">
        <f>310700-2700</f>
        <v>308000</v>
      </c>
      <c r="M60" s="11">
        <v>2000</v>
      </c>
      <c r="N60" s="11">
        <v>37200</v>
      </c>
      <c r="O60" s="11">
        <f>1000+2700</f>
        <v>3700</v>
      </c>
      <c r="P60" s="11">
        <f t="shared" si="12"/>
        <v>1029700</v>
      </c>
    </row>
    <row r="61" spans="1:17" s="4" customFormat="1" ht="31.2" x14ac:dyDescent="0.3">
      <c r="A61" s="18">
        <v>1014040</v>
      </c>
      <c r="B61" s="18">
        <v>4040</v>
      </c>
      <c r="C61" s="19" t="s">
        <v>12</v>
      </c>
      <c r="D61" s="37" t="s">
        <v>60</v>
      </c>
      <c r="E61" s="8">
        <v>95</v>
      </c>
      <c r="F61" s="11">
        <v>333600</v>
      </c>
      <c r="G61" s="11"/>
      <c r="H61" s="11"/>
      <c r="I61" s="11">
        <v>140</v>
      </c>
      <c r="J61" s="11">
        <v>6600</v>
      </c>
      <c r="K61" s="11">
        <v>11000</v>
      </c>
      <c r="L61" s="11">
        <f>95000-1600</f>
        <v>93400</v>
      </c>
      <c r="M61" s="11"/>
      <c r="N61" s="11"/>
      <c r="O61" s="11">
        <f>800+1600</f>
        <v>2400</v>
      </c>
      <c r="P61" s="11">
        <f t="shared" si="12"/>
        <v>436000</v>
      </c>
    </row>
    <row r="62" spans="1:17" s="4" customFormat="1" ht="31.2" x14ac:dyDescent="0.3">
      <c r="A62" s="18">
        <v>1014060</v>
      </c>
      <c r="B62" s="18">
        <v>4060</v>
      </c>
      <c r="C62" s="19" t="s">
        <v>13</v>
      </c>
      <c r="D62" s="37" t="s">
        <v>61</v>
      </c>
      <c r="E62" s="8"/>
      <c r="F62" s="11"/>
      <c r="G62" s="11"/>
      <c r="H62" s="11"/>
      <c r="I62" s="11">
        <v>340</v>
      </c>
      <c r="J62" s="11">
        <v>16000</v>
      </c>
      <c r="K62" s="11">
        <v>35000</v>
      </c>
      <c r="L62" s="11">
        <v>302100</v>
      </c>
      <c r="M62" s="11">
        <f>16000-400</f>
        <v>15600</v>
      </c>
      <c r="N62" s="11">
        <f>315000-6000</f>
        <v>309000</v>
      </c>
      <c r="O62" s="11">
        <f>3000+3000</f>
        <v>6000</v>
      </c>
      <c r="P62" s="11">
        <f t="shared" si="12"/>
        <v>633100</v>
      </c>
    </row>
    <row r="63" spans="1:17" s="4" customFormat="1" ht="31.2" x14ac:dyDescent="0.3">
      <c r="A63" s="18">
        <v>1014060</v>
      </c>
      <c r="B63" s="18">
        <v>4060</v>
      </c>
      <c r="C63" s="19" t="s">
        <v>13</v>
      </c>
      <c r="D63" s="37" t="s">
        <v>62</v>
      </c>
      <c r="E63" s="8"/>
      <c r="F63" s="11"/>
      <c r="G63" s="11"/>
      <c r="H63" s="11"/>
      <c r="I63" s="11">
        <v>20</v>
      </c>
      <c r="J63" s="11">
        <v>1000</v>
      </c>
      <c r="K63" s="11">
        <v>4000</v>
      </c>
      <c r="L63" s="11">
        <v>34500</v>
      </c>
      <c r="M63" s="11"/>
      <c r="N63" s="11"/>
      <c r="O63" s="11">
        <f>1500+1000</f>
        <v>2500</v>
      </c>
      <c r="P63" s="11">
        <f t="shared" si="12"/>
        <v>38000</v>
      </c>
    </row>
    <row r="64" spans="1:17" s="4" customFormat="1" ht="31.2" x14ac:dyDescent="0.3">
      <c r="A64" s="18">
        <v>1014060</v>
      </c>
      <c r="B64" s="18">
        <v>4060</v>
      </c>
      <c r="C64" s="19" t="s">
        <v>13</v>
      </c>
      <c r="D64" s="37" t="s">
        <v>63</v>
      </c>
      <c r="E64" s="8"/>
      <c r="F64" s="11"/>
      <c r="G64" s="11"/>
      <c r="H64" s="11"/>
      <c r="I64" s="11">
        <v>220</v>
      </c>
      <c r="J64" s="11">
        <v>5500</v>
      </c>
      <c r="K64" s="11">
        <v>7500</v>
      </c>
      <c r="L64" s="11">
        <v>64700</v>
      </c>
      <c r="M64" s="11"/>
      <c r="N64" s="11"/>
      <c r="O64" s="11">
        <f>163500+1000</f>
        <v>164500</v>
      </c>
      <c r="P64" s="11">
        <f t="shared" si="12"/>
        <v>234700</v>
      </c>
    </row>
    <row r="65" spans="1:16" s="4" customFormat="1" ht="31.2" x14ac:dyDescent="0.3">
      <c r="A65" s="18">
        <v>1014060</v>
      </c>
      <c r="B65" s="18">
        <v>4060</v>
      </c>
      <c r="C65" s="19" t="s">
        <v>13</v>
      </c>
      <c r="D65" s="37" t="s">
        <v>64</v>
      </c>
      <c r="E65" s="8"/>
      <c r="F65" s="11"/>
      <c r="G65" s="11"/>
      <c r="H65" s="11"/>
      <c r="I65" s="11">
        <v>340</v>
      </c>
      <c r="J65" s="11">
        <v>8500</v>
      </c>
      <c r="K65" s="11">
        <v>1500</v>
      </c>
      <c r="L65" s="11">
        <v>13000</v>
      </c>
      <c r="M65" s="11">
        <v>5000</v>
      </c>
      <c r="N65" s="11">
        <v>101100</v>
      </c>
      <c r="O65" s="11">
        <f>1500+1000</f>
        <v>2500</v>
      </c>
      <c r="P65" s="11">
        <f t="shared" si="12"/>
        <v>125100</v>
      </c>
    </row>
    <row r="66" spans="1:16" s="4" customFormat="1" ht="31.2" x14ac:dyDescent="0.3">
      <c r="A66" s="18">
        <v>1014081</v>
      </c>
      <c r="B66" s="18">
        <v>4081</v>
      </c>
      <c r="C66" s="19" t="s">
        <v>14</v>
      </c>
      <c r="D66" s="37" t="s">
        <v>65</v>
      </c>
      <c r="E66" s="8">
        <v>4</v>
      </c>
      <c r="F66" s="11">
        <v>27800</v>
      </c>
      <c r="G66" s="11"/>
      <c r="H66" s="11"/>
      <c r="I66" s="11">
        <v>20</v>
      </c>
      <c r="J66" s="11">
        <v>1000</v>
      </c>
      <c r="K66" s="11">
        <v>4000</v>
      </c>
      <c r="L66" s="11">
        <v>34500</v>
      </c>
      <c r="M66" s="11"/>
      <c r="N66" s="11"/>
      <c r="O66" s="11"/>
      <c r="P66" s="11">
        <f t="shared" si="12"/>
        <v>63300</v>
      </c>
    </row>
    <row r="67" spans="1:16" s="4" customFormat="1" ht="31.2" x14ac:dyDescent="0.3">
      <c r="A67" s="22" t="s">
        <v>91</v>
      </c>
      <c r="B67" s="46"/>
      <c r="C67" s="47"/>
      <c r="D67" s="48" t="s">
        <v>92</v>
      </c>
      <c r="E67" s="50">
        <f>E68</f>
        <v>8.6118500000000004</v>
      </c>
      <c r="F67" s="15">
        <f t="shared" ref="F67:P67" si="14">F68</f>
        <v>43300</v>
      </c>
      <c r="G67" s="14">
        <f t="shared" si="14"/>
        <v>0</v>
      </c>
      <c r="H67" s="14">
        <f t="shared" si="14"/>
        <v>0</v>
      </c>
      <c r="I67" s="15">
        <f t="shared" si="14"/>
        <v>24</v>
      </c>
      <c r="J67" s="15">
        <f t="shared" si="14"/>
        <v>1100</v>
      </c>
      <c r="K67" s="15">
        <f t="shared" si="14"/>
        <v>1500</v>
      </c>
      <c r="L67" s="15">
        <f t="shared" si="14"/>
        <v>13600</v>
      </c>
      <c r="M67" s="15">
        <f t="shared" si="14"/>
        <v>0</v>
      </c>
      <c r="N67" s="15">
        <f t="shared" si="14"/>
        <v>0</v>
      </c>
      <c r="O67" s="15">
        <f t="shared" si="14"/>
        <v>0</v>
      </c>
      <c r="P67" s="15">
        <f t="shared" si="14"/>
        <v>58000</v>
      </c>
    </row>
    <row r="68" spans="1:16" s="4" customFormat="1" ht="46.8" x14ac:dyDescent="0.3">
      <c r="A68" s="49" t="s">
        <v>93</v>
      </c>
      <c r="B68" s="49" t="s">
        <v>94</v>
      </c>
      <c r="C68" s="49" t="s">
        <v>95</v>
      </c>
      <c r="D68" s="37" t="s">
        <v>96</v>
      </c>
      <c r="E68" s="44">
        <v>8.6118500000000004</v>
      </c>
      <c r="F68" s="11">
        <v>43300</v>
      </c>
      <c r="G68" s="11"/>
      <c r="H68" s="11"/>
      <c r="I68" s="11">
        <v>24</v>
      </c>
      <c r="J68" s="11">
        <v>1100</v>
      </c>
      <c r="K68" s="11">
        <v>1500</v>
      </c>
      <c r="L68" s="11">
        <v>13600</v>
      </c>
      <c r="M68" s="11"/>
      <c r="N68" s="11"/>
      <c r="O68" s="11"/>
      <c r="P68" s="11">
        <f t="shared" si="12"/>
        <v>58000</v>
      </c>
    </row>
    <row r="69" spans="1:16" s="4" customFormat="1" ht="46.8" x14ac:dyDescent="0.3">
      <c r="A69" s="22" t="s">
        <v>109</v>
      </c>
      <c r="B69" s="52"/>
      <c r="C69" s="52"/>
      <c r="D69" s="48" t="s">
        <v>110</v>
      </c>
      <c r="E69" s="50">
        <f>E70</f>
        <v>1.0476000000000001</v>
      </c>
      <c r="F69" s="50">
        <f t="shared" ref="F69:P69" si="15">F70</f>
        <v>8600</v>
      </c>
      <c r="G69" s="50">
        <f t="shared" si="15"/>
        <v>0</v>
      </c>
      <c r="H69" s="50">
        <f t="shared" si="15"/>
        <v>0</v>
      </c>
      <c r="I69" s="50">
        <f t="shared" si="15"/>
        <v>12.12</v>
      </c>
      <c r="J69" s="50">
        <f t="shared" si="15"/>
        <v>600</v>
      </c>
      <c r="K69" s="50">
        <f t="shared" si="15"/>
        <v>613</v>
      </c>
      <c r="L69" s="50">
        <f t="shared" si="15"/>
        <v>5200</v>
      </c>
      <c r="M69" s="50">
        <f t="shared" si="15"/>
        <v>0</v>
      </c>
      <c r="N69" s="50">
        <f t="shared" si="15"/>
        <v>0</v>
      </c>
      <c r="O69" s="50">
        <f t="shared" si="15"/>
        <v>0</v>
      </c>
      <c r="P69" s="50">
        <f t="shared" si="15"/>
        <v>14400</v>
      </c>
    </row>
    <row r="70" spans="1:16" s="4" customFormat="1" ht="46.8" x14ac:dyDescent="0.3">
      <c r="A70" s="19" t="s">
        <v>111</v>
      </c>
      <c r="B70" s="19" t="s">
        <v>19</v>
      </c>
      <c r="C70" s="19" t="s">
        <v>6</v>
      </c>
      <c r="D70" s="37" t="s">
        <v>112</v>
      </c>
      <c r="E70" s="44">
        <v>1.0476000000000001</v>
      </c>
      <c r="F70" s="11">
        <v>8600</v>
      </c>
      <c r="G70" s="11"/>
      <c r="H70" s="11"/>
      <c r="I70" s="53">
        <v>12.12</v>
      </c>
      <c r="J70" s="11">
        <v>600</v>
      </c>
      <c r="K70" s="11">
        <v>613</v>
      </c>
      <c r="L70" s="11">
        <v>5200</v>
      </c>
      <c r="M70" s="11"/>
      <c r="N70" s="11"/>
      <c r="O70" s="11"/>
      <c r="P70" s="11">
        <f t="shared" si="12"/>
        <v>14400</v>
      </c>
    </row>
    <row r="71" spans="1:16" x14ac:dyDescent="0.3">
      <c r="A71" s="23"/>
      <c r="B71" s="23"/>
      <c r="C71" s="23"/>
      <c r="D71" s="20" t="s">
        <v>0</v>
      </c>
      <c r="E71" s="50">
        <f t="shared" ref="E71:P71" si="16">E11+E17+E54+E58+E67+E69</f>
        <v>4805.1475959999998</v>
      </c>
      <c r="F71" s="50">
        <f t="shared" si="16"/>
        <v>22540832</v>
      </c>
      <c r="G71" s="50">
        <f t="shared" si="16"/>
        <v>0</v>
      </c>
      <c r="H71" s="50">
        <f t="shared" si="16"/>
        <v>4883.2572045809766</v>
      </c>
      <c r="I71" s="50">
        <f t="shared" si="16"/>
        <v>30116.719999999998</v>
      </c>
      <c r="J71" s="50">
        <f t="shared" si="16"/>
        <v>1534214</v>
      </c>
      <c r="K71" s="50">
        <f t="shared" si="16"/>
        <v>1493320</v>
      </c>
      <c r="L71" s="50">
        <f t="shared" si="16"/>
        <v>12984292</v>
      </c>
      <c r="M71" s="50">
        <f t="shared" si="16"/>
        <v>100543</v>
      </c>
      <c r="N71" s="50">
        <f t="shared" si="16"/>
        <v>1843000</v>
      </c>
      <c r="O71" s="50">
        <f t="shared" si="16"/>
        <v>1250015</v>
      </c>
      <c r="P71" s="50">
        <f t="shared" si="16"/>
        <v>40152353</v>
      </c>
    </row>
    <row r="72" spans="1:16" x14ac:dyDescent="0.3">
      <c r="A72" s="12"/>
      <c r="B72" s="12"/>
      <c r="C72" s="12"/>
      <c r="D72" s="5"/>
      <c r="E72" s="9"/>
      <c r="F72" s="28"/>
      <c r="G72" s="28"/>
      <c r="H72" s="28"/>
      <c r="I72" s="9"/>
      <c r="J72" s="9"/>
      <c r="K72" s="28"/>
      <c r="L72" s="28"/>
      <c r="M72" s="28"/>
      <c r="N72" s="28"/>
      <c r="O72" s="9"/>
      <c r="P72" s="9"/>
    </row>
    <row r="73" spans="1:16" x14ac:dyDescent="0.3">
      <c r="A73" s="12"/>
      <c r="B73" s="12"/>
      <c r="C73" s="12"/>
      <c r="D73" s="5" t="s">
        <v>41</v>
      </c>
      <c r="E73" s="9" t="s">
        <v>42</v>
      </c>
      <c r="F73" s="28"/>
      <c r="G73" s="28"/>
      <c r="H73" s="28"/>
      <c r="I73" s="9"/>
      <c r="J73" s="9"/>
      <c r="K73" s="1"/>
      <c r="L73" s="28"/>
      <c r="M73" s="28"/>
      <c r="N73" s="28"/>
      <c r="O73" s="9"/>
      <c r="P73" s="9"/>
    </row>
    <row r="74" spans="1:16" x14ac:dyDescent="0.3">
      <c r="A74" s="10"/>
      <c r="B74" s="12"/>
      <c r="C74" s="12"/>
      <c r="D74" s="5"/>
      <c r="E74" s="9"/>
      <c r="F74" s="28"/>
      <c r="G74" s="28"/>
      <c r="H74" s="28"/>
      <c r="I74" s="9"/>
      <c r="J74" s="9"/>
      <c r="K74" s="28"/>
      <c r="L74" s="28"/>
      <c r="M74" s="28"/>
      <c r="N74" s="28"/>
      <c r="O74" s="9"/>
      <c r="P74" s="9"/>
    </row>
    <row r="75" spans="1:16" x14ac:dyDescent="0.3">
      <c r="A75" s="12"/>
      <c r="B75" s="12"/>
      <c r="C75" s="12"/>
      <c r="D75" s="5"/>
      <c r="E75" s="9"/>
      <c r="F75" s="28"/>
      <c r="G75" s="28"/>
      <c r="H75" s="28"/>
      <c r="I75" s="9"/>
      <c r="J75" s="9"/>
      <c r="K75" s="28"/>
      <c r="L75" s="28"/>
      <c r="M75" s="28"/>
      <c r="N75" s="28"/>
      <c r="O75" s="9"/>
      <c r="P75" s="9"/>
    </row>
    <row r="76" spans="1:16" x14ac:dyDescent="0.3">
      <c r="P76" s="26"/>
    </row>
    <row r="77" spans="1:16" x14ac:dyDescent="0.3">
      <c r="P77" s="26"/>
    </row>
  </sheetData>
  <mergeCells count="9">
    <mergeCell ref="A8:P8"/>
    <mergeCell ref="A9:A10"/>
    <mergeCell ref="B9:B10"/>
    <mergeCell ref="C9:C10"/>
    <mergeCell ref="D9:D10"/>
    <mergeCell ref="E9:F9"/>
    <mergeCell ref="I9:J9"/>
    <mergeCell ref="K9:L9"/>
    <mergeCell ref="M9:N9"/>
  </mergeCells>
  <printOptions horizontalCentered="1"/>
  <pageMargins left="0.19685039370078741" right="0.19685039370078741" top="0.59055118110236227" bottom="0.19685039370078741" header="0.15748031496062992" footer="0.19685039370078741"/>
  <pageSetup paperSize="9" scale="51" fitToHeight="3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Бюджетный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Admin</cp:lastModifiedBy>
  <cp:lastPrinted>2024-11-22T12:22:47Z</cp:lastPrinted>
  <dcterms:created xsi:type="dcterms:W3CDTF">2002-01-03T07:12:49Z</dcterms:created>
  <dcterms:modified xsi:type="dcterms:W3CDTF">2024-11-28T06:35:55Z</dcterms:modified>
</cp:coreProperties>
</file>