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bookViews>
  <sheets>
    <sheet name="2025" sheetId="11" r:id="rId1"/>
  </sheets>
  <definedNames>
    <definedName name="_xlnm.Print_Titles" localSheetId="0">'2025'!$10:$12</definedName>
    <definedName name="_xlnm.Print_Area" localSheetId="0">'2025'!$A$1:$J$132</definedName>
  </definedNames>
  <calcPr calcId="152511"/>
</workbook>
</file>

<file path=xl/calcChain.xml><?xml version="1.0" encoding="utf-8"?>
<calcChain xmlns="http://schemas.openxmlformats.org/spreadsheetml/2006/main">
  <c r="H108" i="11" l="1"/>
  <c r="I108" i="11"/>
  <c r="J108" i="11"/>
  <c r="G108" i="11"/>
  <c r="I14" i="11"/>
  <c r="G23" i="11"/>
  <c r="H124" i="11" l="1"/>
  <c r="H126" i="11" l="1"/>
  <c r="H120" i="11" l="1"/>
  <c r="H32" i="11"/>
  <c r="H104" i="11"/>
  <c r="H113" i="11"/>
  <c r="G49" i="11"/>
  <c r="I114" i="11"/>
  <c r="H119" i="11"/>
  <c r="H125" i="11"/>
  <c r="H129" i="11"/>
  <c r="H123" i="11"/>
  <c r="H122" i="11"/>
  <c r="G122" i="11" s="1"/>
  <c r="I124" i="11" l="1"/>
  <c r="J124" i="11"/>
  <c r="H26" i="11"/>
  <c r="G26" i="11" l="1"/>
  <c r="G124" i="11" s="1"/>
  <c r="H35" i="11"/>
  <c r="I110" i="11" l="1"/>
  <c r="J110" i="11"/>
  <c r="H30" i="11"/>
  <c r="G40" i="11" l="1"/>
  <c r="J114" i="11"/>
  <c r="H42" i="11" l="1"/>
  <c r="I126" i="11"/>
  <c r="J126" i="11"/>
  <c r="I127" i="11"/>
  <c r="J127" i="11"/>
  <c r="G21" i="11"/>
  <c r="H24" i="11"/>
  <c r="H110" i="11" s="1"/>
  <c r="H19" i="11"/>
  <c r="H127" i="11" s="1"/>
  <c r="H18" i="11"/>
  <c r="G19" i="11" l="1"/>
  <c r="G127" i="11" s="1"/>
  <c r="G24" i="11"/>
  <c r="H14" i="11"/>
  <c r="H68" i="11"/>
  <c r="H66" i="11"/>
  <c r="H114" i="11" l="1"/>
  <c r="G56" i="11"/>
  <c r="G39" i="11"/>
  <c r="G22" i="11"/>
  <c r="I121" i="11"/>
  <c r="G121" i="11" s="1"/>
  <c r="J115" i="11"/>
  <c r="I115" i="11"/>
  <c r="H115" i="11"/>
  <c r="J116" i="11"/>
  <c r="I116" i="11"/>
  <c r="H116" i="11"/>
  <c r="H59" i="11"/>
  <c r="H58" i="11" s="1"/>
  <c r="G61" i="11"/>
  <c r="G60" i="11"/>
  <c r="G123" i="11" s="1"/>
  <c r="H63" i="11"/>
  <c r="G70" i="11"/>
  <c r="G69" i="11"/>
  <c r="H72" i="11" l="1"/>
  <c r="G77" i="11"/>
  <c r="H79" i="11"/>
  <c r="J121" i="11"/>
  <c r="H98" i="11"/>
  <c r="G99" i="11"/>
  <c r="H89" i="11"/>
  <c r="H88" i="11" s="1"/>
  <c r="G90" i="11"/>
  <c r="G89" i="11" s="1"/>
  <c r="H92" i="11"/>
  <c r="G94" i="11"/>
  <c r="G93" i="11"/>
  <c r="G119" i="11" s="1"/>
  <c r="G88" i="11" l="1"/>
  <c r="G85" i="11" l="1"/>
  <c r="G80" i="11"/>
  <c r="G120" i="11" s="1"/>
  <c r="G55" i="11" l="1"/>
  <c r="H107" i="11" l="1"/>
  <c r="I107" i="11"/>
  <c r="J107" i="11"/>
  <c r="H106" i="11" l="1"/>
  <c r="I106" i="11"/>
  <c r="J106" i="11"/>
  <c r="H109" i="11" l="1"/>
  <c r="G64" i="11" l="1"/>
  <c r="G66" i="11" l="1"/>
  <c r="G67" i="11"/>
  <c r="G68" i="11"/>
  <c r="G114" i="11" l="1"/>
  <c r="I129" i="11"/>
  <c r="J129" i="11"/>
  <c r="I125" i="11"/>
  <c r="J125" i="11"/>
  <c r="I113" i="11"/>
  <c r="J113" i="11"/>
  <c r="H111" i="11"/>
  <c r="I111" i="11"/>
  <c r="J111" i="11"/>
  <c r="H105" i="11"/>
  <c r="I105" i="11"/>
  <c r="J105" i="11"/>
  <c r="I58" i="11"/>
  <c r="J58" i="11"/>
  <c r="J35" i="11" l="1"/>
  <c r="I35" i="11"/>
  <c r="J109" i="11" l="1"/>
  <c r="J30" i="11"/>
  <c r="I109" i="11"/>
  <c r="I30" i="11"/>
  <c r="G35" i="11"/>
  <c r="G102" i="11" l="1"/>
  <c r="H57" i="11" l="1"/>
  <c r="I57" i="11"/>
  <c r="J57" i="11"/>
  <c r="G59" i="11"/>
  <c r="G58" i="11" s="1"/>
  <c r="G57" i="11" l="1"/>
  <c r="I119" i="11" l="1"/>
  <c r="J128" i="11"/>
  <c r="I128" i="11"/>
  <c r="H128" i="11"/>
  <c r="J118" i="11"/>
  <c r="I118" i="11"/>
  <c r="J117" i="11"/>
  <c r="J130" i="11" s="1"/>
  <c r="I117" i="11"/>
  <c r="H117" i="11"/>
  <c r="H112" i="11"/>
  <c r="G101" i="11"/>
  <c r="G129" i="11" s="1"/>
  <c r="G100" i="11"/>
  <c r="G98" i="11" s="1"/>
  <c r="G96" i="11"/>
  <c r="J92" i="11"/>
  <c r="J91" i="11" s="1"/>
  <c r="G86" i="11"/>
  <c r="G84" i="11"/>
  <c r="G82" i="11"/>
  <c r="G76" i="11"/>
  <c r="G75" i="11"/>
  <c r="G74" i="11"/>
  <c r="G73" i="11"/>
  <c r="G72" i="11" s="1"/>
  <c r="G65" i="11"/>
  <c r="G63" i="11" s="1"/>
  <c r="J63" i="11"/>
  <c r="J62" i="11" s="1"/>
  <c r="G54" i="11"/>
  <c r="G53" i="11"/>
  <c r="G52" i="11"/>
  <c r="G51" i="11"/>
  <c r="G48" i="11"/>
  <c r="G47" i="11"/>
  <c r="G46" i="11"/>
  <c r="G45" i="11"/>
  <c r="G44" i="11"/>
  <c r="G43" i="11"/>
  <c r="J42" i="11"/>
  <c r="J41" i="11" s="1"/>
  <c r="G37" i="11"/>
  <c r="G104" i="11" s="1"/>
  <c r="G36" i="11"/>
  <c r="G34" i="11"/>
  <c r="G117" i="11" s="1"/>
  <c r="G33" i="11"/>
  <c r="G112" i="11" s="1"/>
  <c r="G31" i="11"/>
  <c r="J29" i="11"/>
  <c r="G28" i="11"/>
  <c r="H118" i="11"/>
  <c r="G20" i="11"/>
  <c r="G18" i="11"/>
  <c r="G17" i="11"/>
  <c r="G115" i="11" l="1"/>
  <c r="H130" i="11"/>
  <c r="G116" i="11"/>
  <c r="H133" i="11"/>
  <c r="I133" i="11"/>
  <c r="J133" i="11"/>
  <c r="G113" i="11"/>
  <c r="G106" i="11"/>
  <c r="G128" i="11"/>
  <c r="I130" i="11"/>
  <c r="J14" i="11"/>
  <c r="J13" i="11" s="1"/>
  <c r="G81" i="11"/>
  <c r="J79" i="11"/>
  <c r="J78" i="11" s="1"/>
  <c r="G25" i="11"/>
  <c r="G111" i="11" s="1"/>
  <c r="H13" i="11"/>
  <c r="I98" i="11"/>
  <c r="I97" i="11" s="1"/>
  <c r="G50" i="11"/>
  <c r="G42" i="11" s="1"/>
  <c r="J98" i="11"/>
  <c r="J97" i="11" s="1"/>
  <c r="G95" i="11"/>
  <c r="I42" i="11"/>
  <c r="I41" i="11" s="1"/>
  <c r="G62" i="11"/>
  <c r="H78" i="11"/>
  <c r="G32" i="11"/>
  <c r="G109" i="11" s="1"/>
  <c r="G38" i="11"/>
  <c r="I63" i="11"/>
  <c r="I62" i="11" s="1"/>
  <c r="G71" i="11"/>
  <c r="I29" i="11"/>
  <c r="G27" i="11"/>
  <c r="G118" i="11" s="1"/>
  <c r="G87" i="11"/>
  <c r="G110" i="11" s="1"/>
  <c r="I92" i="11"/>
  <c r="I91" i="11" s="1"/>
  <c r="H41" i="11"/>
  <c r="H29" i="11"/>
  <c r="H91" i="11"/>
  <c r="H62" i="11"/>
  <c r="G15" i="11"/>
  <c r="H71" i="11"/>
  <c r="G130" i="11" l="1"/>
  <c r="J103" i="11"/>
  <c r="J138" i="11" s="1"/>
  <c r="G107" i="11"/>
  <c r="G30" i="11"/>
  <c r="G29" i="11" s="1"/>
  <c r="G105" i="11"/>
  <c r="G92" i="11"/>
  <c r="G91" i="11" s="1"/>
  <c r="G125" i="11"/>
  <c r="I13" i="11"/>
  <c r="G16" i="11"/>
  <c r="G14" i="11" s="1"/>
  <c r="G83" i="11"/>
  <c r="G126" i="11" s="1"/>
  <c r="I79" i="11"/>
  <c r="I78" i="11" s="1"/>
  <c r="G41" i="11"/>
  <c r="I103" i="11" l="1"/>
  <c r="I138" i="11" s="1"/>
  <c r="G13" i="11"/>
  <c r="G133" i="11"/>
  <c r="G79" i="11"/>
  <c r="G78" i="11" s="1"/>
  <c r="J134" i="11"/>
  <c r="I134" i="11" l="1"/>
  <c r="H97" i="11"/>
  <c r="H103" i="11" s="1"/>
  <c r="G97" i="11"/>
  <c r="G103" i="11" s="1"/>
  <c r="G138" i="11" s="1"/>
  <c r="G134" i="11" l="1"/>
  <c r="H134" i="11"/>
  <c r="H138" i="11"/>
</calcChain>
</file>

<file path=xl/sharedStrings.xml><?xml version="1.0" encoding="utf-8"?>
<sst xmlns="http://schemas.openxmlformats.org/spreadsheetml/2006/main" count="519" uniqueCount="281">
  <si>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</si>
  <si>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</si>
  <si>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</si>
  <si>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</si>
  <si>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</si>
  <si>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</si>
  <si>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</si>
  <si>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</si>
  <si>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</si>
  <si>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</si>
  <si>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</si>
  <si>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</si>
  <si>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</si>
  <si>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</si>
  <si>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</si>
  <si>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</si>
  <si>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</si>
  <si>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</si>
  <si>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</si>
  <si>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</si>
  <si>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</si>
  <si>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</si>
  <si>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</si>
  <si>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</si>
  <si>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</si>
  <si>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</si>
  <si>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</si>
  <si>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</si>
  <si>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</si>
  <si>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</si>
  <si>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</si>
  <si>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</si>
  <si>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</si>
  <si>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</si>
  <si>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</si>
  <si>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</si>
  <si>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</si>
  <si>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</si>
  <si>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</si>
  <si>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</si>
  <si>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</si>
  <si>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</si>
  <si>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</si>
  <si>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</si>
  <si>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</si>
  <si>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</si>
  <si>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</si>
  <si>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</si>
  <si>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</si>
  <si>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</si>
  <si>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</si>
  <si>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</si>
  <si>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</si>
  <si>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</si>
  <si>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</si>
  <si>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</si>
  <si>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</si>
  <si>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</si>
  <si>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</si>
  <si>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</si>
  <si>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</si>
  <si>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</si>
  <si>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</si>
  <si>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</si>
  <si>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</si>
  <si>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</si>
  <si>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</si>
  <si>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</si>
  <si>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</si>
  <si>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</si>
  <si>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</si>
  <si>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</si>
  <si>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</si>
  <si>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</si>
  <si>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</si>
  <si>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</si>
  <si>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</si>
  <si>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</si>
  <si>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</si>
  <si>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</si>
  <si>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</si>
  <si>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</si>
  <si>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</si>
  <si>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</si>
  <si>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</si>
  <si>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</si>
  <si>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</si>
  <si>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</si>
  <si>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</si>
  <si>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</si>
  <si>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</si>
  <si>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</si>
  <si>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</si>
  <si>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</si>
  <si>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</si>
  <si>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</si>
  <si>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</si>
  <si>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</si>
  <si>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</si>
  <si>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</si>
  <si>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</si>
  <si>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</si>
  <si>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</si>
  <si>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</si>
  <si>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</si>
  <si>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</si>
  <si>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</si>
  <si>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</si>
  <si>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</si>
  <si>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</si>
  <si>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</si>
  <si>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</si>
  <si>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</si>
  <si>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</si>
  <si>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</si>
  <si>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</si>
  <si>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</si>
  <si>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</si>
  <si>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</si>
  <si>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</si>
  <si>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</si>
  <si>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</si>
  <si>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</si>
  <si>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</si>
  <si>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</si>
  <si>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</si>
  <si>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</si>
  <si>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</si>
  <si>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</si>
  <si>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</si>
  <si>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</si>
  <si>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</si>
  <si>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</si>
  <si>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</si>
  <si>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</si>
  <si>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</si>
  <si>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</si>
  <si>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</si>
  <si>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</si>
  <si>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</si>
  <si>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</si>
  <si>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</si>
  <si>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</si>
  <si>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</si>
  <si>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</si>
  <si>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</si>
  <si>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</si>
  <si>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</si>
  <si>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</si>
  <si>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</si>
  <si>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</si>
  <si>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</si>
  <si>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</si>
  <si>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</si>
  <si>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</si>
  <si>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</si>
  <si>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</si>
  <si>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</si>
  <si>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</si>
  <si>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</si>
  <si>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</si>
  <si>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</si>
  <si>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</si>
  <si>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</si>
  <si>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</si>
  <si>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</si>
  <si>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</si>
  <si>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</si>
  <si>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</si>
  <si>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</si>
  <si>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</si>
  <si>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</si>
  <si>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</si>
  <si>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</si>
  <si>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</si>
  <si>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</si>
  <si>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</si>
  <si>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</si>
  <si>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</si>
  <si>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</si>
  <si>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</si>
  <si>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</si>
  <si>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</si>
  <si>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</si>
  <si>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</si>
  <si>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</si>
  <si>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</si>
  <si>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</si>
  <si>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</si>
  <si>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</si>
  <si>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</si>
  <si>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</si>
  <si>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</si>
  <si>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</si>
  <si>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</si>
  <si>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</si>
  <si>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</si>
  <si>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</si>
  <si>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</si>
  <si>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</si>
  <si>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</si>
  <si>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</si>
  <si>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</si>
  <si>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</si>
  <si>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</si>
  <si>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</si>
  <si>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</si>
  <si>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</si>
  <si>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</si>
  <si>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</si>
  <si>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</si>
  <si>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</si>
  <si>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</si>
  <si>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</si>
  <si>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</si>
  <si>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</si>
  <si>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</si>
  <si>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</si>
  <si>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відхилення</t>
  </si>
  <si>
    <t>перевірка</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</si>
  <si>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</si>
  <si>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</si>
  <si>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</si>
  <si>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</si>
  <si>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</si>
  <si>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</si>
  <si>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</si>
  <si>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</si>
  <si>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</si>
  <si>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</si>
  <si>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</si>
  <si>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</si>
  <si>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</si>
  <si>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</si>
  <si>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</si>
  <si>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</si>
  <si>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</si>
  <si>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</si>
  <si>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</si>
  <si>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</si>
  <si>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</si>
  <si>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</si>
  <si>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</si>
  <si>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</si>
  <si>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</si>
  <si>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</si>
  <si>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</si>
  <si>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</si>
  <si>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</si>
  <si>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</si>
  <si>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12.04.2024р.
 №562-VIII</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</si>
  <si>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</si>
  <si>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</si>
  <si>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</si>
  <si>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</si>
  <si>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</si>
  <si>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</si>
  <si>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</si>
  <si>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</si>
  <si>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</si>
  <si>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</si>
  <si>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</si>
  <si>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</si>
  <si>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</si>
  <si>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</si>
  <si>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</si>
  <si>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</si>
  <si>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</si>
  <si>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23.12.2024р.</t>
  </si>
  <si>
    <t>Міська цільова програма розвитку житлово-комунального господарства Чорноморської міської територіальної громади на 2025-2027 роки</t>
  </si>
  <si>
    <t xml:space="preserve"> </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</si>
  <si>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</si>
  <si>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</si>
  <si>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</si>
  <si>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</si>
  <si>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від          .12.2024 №              - VIII</t>
  </si>
  <si>
    <t>Додаток 7</t>
  </si>
  <si>
    <t>0217640</t>
  </si>
  <si>
    <t>7640</t>
  </si>
  <si>
    <t>0470</t>
  </si>
  <si>
    <t>Заходи з енергозбереження</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</si>
</sst>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23">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0" fontId="0" fillId="2" borderId="0" xfId="0" applyFill="1" applyBorder="1" applyAlignment="1">
      <alignment horizontal="left"/>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0" fontId="2" fillId="2" borderId="0" xfId="0" applyFont="1" applyFill="1" applyAlignment="1">
      <alignment horizontal="center"/>
    </xf>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Border="1"/>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quotePrefix="1" applyFont="1" applyFill="1" applyBorder="1" applyAlignment="1">
      <alignment vertical="center" wrapText="1"/>
    </xf>
    <xf numFmtId="0" fontId="2"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xf>
    <xf numFmtId="0" fontId="2" fillId="3" borderId="0" xfId="0" applyFont="1" applyFill="1"/>
    <xf numFmtId="0" fontId="3" fillId="3" borderId="0" xfId="0" applyFont="1" applyFill="1"/>
    <xf numFmtId="3" fontId="2" fillId="3" borderId="0" xfId="0" applyNumberFormat="1"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4" fontId="2" fillId="2" borderId="1" xfId="0" applyNumberFormat="1" applyFont="1" applyFill="1" applyBorder="1" applyAlignment="1">
      <alignment vertical="center"/>
    </xf>
    <xf numFmtId="0" fontId="14" fillId="2" borderId="0" xfId="0" applyFont="1" applyFill="1" applyBorder="1"/>
    <xf numFmtId="0" fontId="14" fillId="2" borderId="0" xfId="0" applyFont="1" applyFill="1"/>
    <xf numFmtId="0" fontId="4" fillId="0" borderId="4" xfId="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4" fontId="14" fillId="2" borderId="3" xfId="0" applyNumberFormat="1" applyFont="1" applyFill="1" applyBorder="1" applyAlignment="1">
      <alignment horizontal="center" vertical="center"/>
    </xf>
    <xf numFmtId="0" fontId="2" fillId="2" borderId="1" xfId="0" applyFont="1" applyFill="1" applyBorder="1"/>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2" fillId="2" borderId="0" xfId="0" applyFont="1" applyFill="1" applyAlignment="1">
      <alignment horizontal="left" vertical="center"/>
    </xf>
    <xf numFmtId="0" fontId="2" fillId="2" borderId="0" xfId="4" applyFont="1" applyFill="1" applyAlignment="1">
      <alignment horizontal="left"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3" fillId="2" borderId="4" xfId="5" applyNumberFormat="1" applyFont="1" applyFill="1" applyBorder="1" applyAlignment="1" applyProtection="1">
      <alignment horizontal="center" vertical="center" wrapText="1"/>
    </xf>
    <xf numFmtId="0" fontId="3" fillId="2" borderId="5" xfId="5" applyNumberFormat="1" applyFont="1" applyFill="1" applyBorder="1" applyAlignment="1" applyProtection="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4"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1"/>
  <sheetViews>
    <sheetView showZeros="0" tabSelected="1" view="pageBreakPreview" topLeftCell="B1" zoomScale="78" zoomScaleNormal="60" zoomScaleSheetLayoutView="78" workbookViewId="0">
      <pane ySplit="11" topLeftCell="A103" activePane="bottomLeft" state="frozen"/>
      <selection pane="bottomLeft" activeCell="H108" sqref="H108"/>
    </sheetView>
  </sheetViews>
  <sheetFormatPr defaultColWidth="9.140625" defaultRowHeight="15" x14ac:dyDescent="0.25"/>
  <cols>
    <col min="1" max="1" width="13.28515625" style="17" customWidth="1"/>
    <col min="2" max="2" width="12.28515625" style="1" customWidth="1"/>
    <col min="3" max="3" width="14.28515625" style="17" customWidth="1"/>
    <col min="4" max="4" width="60.85546875" style="2" customWidth="1"/>
    <col min="5" max="5" width="58.85546875" style="18" customWidth="1"/>
    <col min="6" max="6" width="25" style="1" customWidth="1"/>
    <col min="7" max="7" width="21.7109375" style="1" customWidth="1"/>
    <col min="8" max="8" width="19.28515625" style="1" customWidth="1"/>
    <col min="9" max="9" width="16.28515625" style="1" customWidth="1"/>
    <col min="10" max="10" width="22.7109375" style="1" customWidth="1"/>
    <col min="11" max="11" width="11.28515625" style="2" bestFit="1" customWidth="1"/>
    <col min="12" max="12" width="9.140625" style="2"/>
    <col min="13" max="13" width="12.28515625" style="2" bestFit="1" customWidth="1"/>
    <col min="14" max="16384" width="9.140625" style="2"/>
  </cols>
  <sheetData>
    <row r="1" spans="1:10" ht="15.75" x14ac:dyDescent="0.25">
      <c r="H1" s="102" t="s">
        <v>276</v>
      </c>
      <c r="I1" s="102"/>
      <c r="J1" s="102"/>
    </row>
    <row r="2" spans="1:10" ht="15.75" x14ac:dyDescent="0.25">
      <c r="H2" s="102" t="s">
        <v>58</v>
      </c>
      <c r="I2" s="102"/>
      <c r="J2" s="102"/>
    </row>
    <row r="3" spans="1:10" ht="15.75" x14ac:dyDescent="0.25">
      <c r="H3" s="102" t="s">
        <v>59</v>
      </c>
      <c r="I3" s="102"/>
      <c r="J3" s="102"/>
    </row>
    <row r="4" spans="1:10" ht="15.75" x14ac:dyDescent="0.25">
      <c r="H4" s="103" t="s">
        <v>275</v>
      </c>
      <c r="I4" s="103"/>
      <c r="J4" s="103"/>
    </row>
    <row r="6" spans="1:10" ht="15.75" x14ac:dyDescent="0.25">
      <c r="A6" s="106" t="s">
        <v>240</v>
      </c>
      <c r="B6" s="106"/>
      <c r="C6" s="106"/>
      <c r="D6" s="106"/>
      <c r="E6" s="106"/>
      <c r="F6" s="106"/>
      <c r="G6" s="106"/>
      <c r="H6" s="106"/>
      <c r="I6" s="106"/>
      <c r="J6" s="106"/>
    </row>
    <row r="7" spans="1:10" ht="18.75" x14ac:dyDescent="0.3">
      <c r="A7" s="109">
        <v>1558900000</v>
      </c>
      <c r="B7" s="109"/>
      <c r="C7" s="14"/>
      <c r="D7" s="3"/>
      <c r="E7" s="4"/>
      <c r="F7" s="13"/>
      <c r="G7" s="13"/>
      <c r="H7" s="13"/>
      <c r="I7" s="13"/>
      <c r="J7" s="13"/>
    </row>
    <row r="8" spans="1:10" x14ac:dyDescent="0.25">
      <c r="A8" s="15" t="s">
        <v>45</v>
      </c>
      <c r="B8" s="5"/>
      <c r="C8" s="15"/>
      <c r="D8" s="6"/>
      <c r="E8" s="7"/>
      <c r="F8" s="5"/>
      <c r="G8" s="5"/>
      <c r="H8" s="5"/>
      <c r="I8" s="5"/>
      <c r="J8" s="5"/>
    </row>
    <row r="9" spans="1:10" x14ac:dyDescent="0.25">
      <c r="A9" s="16"/>
      <c r="B9" s="8"/>
      <c r="C9" s="12"/>
      <c r="D9" s="8"/>
      <c r="E9" s="9"/>
      <c r="F9" s="8"/>
      <c r="G9" s="10"/>
      <c r="H9" s="10"/>
      <c r="I9" s="10"/>
      <c r="J9" s="11" t="s">
        <v>46</v>
      </c>
    </row>
    <row r="10" spans="1:10" x14ac:dyDescent="0.25">
      <c r="A10" s="110" t="s">
        <v>47</v>
      </c>
      <c r="B10" s="104" t="s">
        <v>48</v>
      </c>
      <c r="C10" s="110" t="s">
        <v>9</v>
      </c>
      <c r="D10" s="104" t="s">
        <v>50</v>
      </c>
      <c r="E10" s="107" t="s">
        <v>49</v>
      </c>
      <c r="F10" s="104" t="s">
        <v>51</v>
      </c>
      <c r="G10" s="105" t="s">
        <v>0</v>
      </c>
      <c r="H10" s="105" t="s">
        <v>1</v>
      </c>
      <c r="I10" s="105" t="s">
        <v>2</v>
      </c>
      <c r="J10" s="105"/>
    </row>
    <row r="11" spans="1:10" ht="85.7" customHeight="1" x14ac:dyDescent="0.25">
      <c r="A11" s="110"/>
      <c r="B11" s="104"/>
      <c r="C11" s="110"/>
      <c r="D11" s="104"/>
      <c r="E11" s="108"/>
      <c r="F11" s="104"/>
      <c r="G11" s="105"/>
      <c r="H11" s="105"/>
      <c r="I11" s="54" t="s">
        <v>3</v>
      </c>
      <c r="J11" s="54" t="s">
        <v>4</v>
      </c>
    </row>
    <row r="12" spans="1:10" s="1" customFormat="1" x14ac:dyDescent="0.2">
      <c r="A12" s="55">
        <v>1</v>
      </c>
      <c r="B12" s="53">
        <v>2</v>
      </c>
      <c r="C12" s="55">
        <v>3</v>
      </c>
      <c r="D12" s="53">
        <v>4</v>
      </c>
      <c r="E12" s="53">
        <v>5</v>
      </c>
      <c r="F12" s="53">
        <v>6</v>
      </c>
      <c r="G12" s="54">
        <v>7</v>
      </c>
      <c r="H12" s="54">
        <v>8</v>
      </c>
      <c r="I12" s="54">
        <v>9</v>
      </c>
      <c r="J12" s="54">
        <v>10</v>
      </c>
    </row>
    <row r="13" spans="1:10" s="37" customFormat="1" ht="15.75" x14ac:dyDescent="0.25">
      <c r="A13" s="41" t="s">
        <v>10</v>
      </c>
      <c r="B13" s="42"/>
      <c r="C13" s="42"/>
      <c r="D13" s="111" t="s">
        <v>148</v>
      </c>
      <c r="E13" s="112"/>
      <c r="F13" s="36"/>
      <c r="G13" s="49">
        <f>G14</f>
        <v>79455400</v>
      </c>
      <c r="H13" s="49">
        <f>H14</f>
        <v>77555400</v>
      </c>
      <c r="I13" s="49">
        <f>I14</f>
        <v>1900000</v>
      </c>
      <c r="J13" s="49">
        <f>J14</f>
        <v>1000000</v>
      </c>
    </row>
    <row r="14" spans="1:10" s="37" customFormat="1" ht="15.75" x14ac:dyDescent="0.25">
      <c r="A14" s="43" t="s">
        <v>11</v>
      </c>
      <c r="B14" s="43"/>
      <c r="C14" s="43"/>
      <c r="D14" s="111" t="s">
        <v>148</v>
      </c>
      <c r="E14" s="112"/>
      <c r="F14" s="36"/>
      <c r="G14" s="49">
        <f>SUM(G15:G28)</f>
        <v>79455400</v>
      </c>
      <c r="H14" s="49">
        <f>SUM(H15:H28)</f>
        <v>77555400</v>
      </c>
      <c r="I14" s="49">
        <f>SUM(I15:I28)</f>
        <v>1900000</v>
      </c>
      <c r="J14" s="49">
        <f>SUM(J15:J28)</f>
        <v>1000000</v>
      </c>
    </row>
    <row r="15" spans="1:10" s="26" customFormat="1" ht="47.25" x14ac:dyDescent="0.25">
      <c r="A15" s="22" t="s">
        <v>65</v>
      </c>
      <c r="B15" s="22" t="s">
        <v>66</v>
      </c>
      <c r="C15" s="22" t="s">
        <v>67</v>
      </c>
      <c r="D15" s="23" t="s">
        <v>68</v>
      </c>
      <c r="E15" s="24" t="s">
        <v>227</v>
      </c>
      <c r="F15" s="25" t="s">
        <v>174</v>
      </c>
      <c r="G15" s="50">
        <f>H15+I15</f>
        <v>34002900</v>
      </c>
      <c r="H15" s="50">
        <v>34002900</v>
      </c>
      <c r="I15" s="50"/>
      <c r="J15" s="50"/>
    </row>
    <row r="16" spans="1:10" s="26" customFormat="1" ht="47.25" x14ac:dyDescent="0.25">
      <c r="A16" s="22" t="s">
        <v>69</v>
      </c>
      <c r="B16" s="22" t="s">
        <v>70</v>
      </c>
      <c r="C16" s="22" t="s">
        <v>71</v>
      </c>
      <c r="D16" s="23" t="s">
        <v>72</v>
      </c>
      <c r="E16" s="24" t="s">
        <v>227</v>
      </c>
      <c r="F16" s="25" t="s">
        <v>174</v>
      </c>
      <c r="G16" s="50">
        <f t="shared" ref="G16:G26" si="0">H16+I16</f>
        <v>8701800</v>
      </c>
      <c r="H16" s="50">
        <v>8701800</v>
      </c>
      <c r="I16" s="50"/>
      <c r="J16" s="50"/>
    </row>
    <row r="17" spans="1:10" s="26" customFormat="1" ht="47.25" x14ac:dyDescent="0.25">
      <c r="A17" s="25" t="s">
        <v>154</v>
      </c>
      <c r="B17" s="25">
        <v>2111</v>
      </c>
      <c r="C17" s="25" t="s">
        <v>155</v>
      </c>
      <c r="D17" s="27" t="s">
        <v>156</v>
      </c>
      <c r="E17" s="24" t="s">
        <v>227</v>
      </c>
      <c r="F17" s="25" t="s">
        <v>174</v>
      </c>
      <c r="G17" s="50">
        <f t="shared" si="0"/>
        <v>4545400</v>
      </c>
      <c r="H17" s="50">
        <v>4545400</v>
      </c>
      <c r="I17" s="50"/>
      <c r="J17" s="50"/>
    </row>
    <row r="18" spans="1:10" s="26" customFormat="1" ht="47.25" x14ac:dyDescent="0.25">
      <c r="A18" s="22" t="s">
        <v>73</v>
      </c>
      <c r="B18" s="22" t="s">
        <v>74</v>
      </c>
      <c r="C18" s="22" t="s">
        <v>75</v>
      </c>
      <c r="D18" s="56" t="s">
        <v>76</v>
      </c>
      <c r="E18" s="24" t="s">
        <v>227</v>
      </c>
      <c r="F18" s="25" t="s">
        <v>174</v>
      </c>
      <c r="G18" s="50">
        <f t="shared" si="0"/>
        <v>10335900</v>
      </c>
      <c r="H18" s="50">
        <f>10835900-500000</f>
        <v>10335900</v>
      </c>
      <c r="I18" s="50"/>
      <c r="J18" s="50"/>
    </row>
    <row r="19" spans="1:10" s="26" customFormat="1" ht="63" x14ac:dyDescent="0.25">
      <c r="A19" s="22" t="s">
        <v>73</v>
      </c>
      <c r="B19" s="22" t="s">
        <v>74</v>
      </c>
      <c r="C19" s="22" t="s">
        <v>75</v>
      </c>
      <c r="D19" s="56" t="s">
        <v>76</v>
      </c>
      <c r="E19" s="31" t="s">
        <v>266</v>
      </c>
      <c r="F19" s="76" t="s">
        <v>268</v>
      </c>
      <c r="G19" s="50">
        <f t="shared" si="0"/>
        <v>500000</v>
      </c>
      <c r="H19" s="50">
        <f>500000</f>
        <v>500000</v>
      </c>
      <c r="I19" s="50"/>
      <c r="J19" s="50"/>
    </row>
    <row r="20" spans="1:10" s="26" customFormat="1" ht="47.25" x14ac:dyDescent="0.25">
      <c r="A20" s="28" t="s">
        <v>80</v>
      </c>
      <c r="B20" s="22" t="s">
        <v>81</v>
      </c>
      <c r="C20" s="22" t="s">
        <v>82</v>
      </c>
      <c r="D20" s="30" t="s">
        <v>83</v>
      </c>
      <c r="E20" s="31" t="s">
        <v>79</v>
      </c>
      <c r="F20" s="25" t="s">
        <v>176</v>
      </c>
      <c r="G20" s="51">
        <f t="shared" si="0"/>
        <v>5000000</v>
      </c>
      <c r="H20" s="50">
        <v>5000000</v>
      </c>
      <c r="I20" s="50"/>
      <c r="J20" s="50"/>
    </row>
    <row r="21" spans="1:10" s="26" customFormat="1" ht="47.25" x14ac:dyDescent="0.25">
      <c r="A21" s="73" t="s">
        <v>261</v>
      </c>
      <c r="B21" s="73" t="s">
        <v>54</v>
      </c>
      <c r="C21" s="73" t="s">
        <v>20</v>
      </c>
      <c r="D21" s="81" t="s">
        <v>30</v>
      </c>
      <c r="E21" s="82" t="s">
        <v>269</v>
      </c>
      <c r="F21" s="76" t="s">
        <v>268</v>
      </c>
      <c r="G21" s="51">
        <f t="shared" si="0"/>
        <v>8141500</v>
      </c>
      <c r="H21" s="50">
        <v>8141500</v>
      </c>
      <c r="I21" s="50"/>
      <c r="J21" s="50"/>
    </row>
    <row r="22" spans="1:10" s="26" customFormat="1" ht="31.5" x14ac:dyDescent="0.25">
      <c r="A22" s="28" t="s">
        <v>256</v>
      </c>
      <c r="B22" s="22" t="s">
        <v>237</v>
      </c>
      <c r="C22" s="22" t="s">
        <v>238</v>
      </c>
      <c r="D22" s="23" t="s">
        <v>273</v>
      </c>
      <c r="E22" s="45" t="s">
        <v>272</v>
      </c>
      <c r="F22" s="25" t="s">
        <v>239</v>
      </c>
      <c r="G22" s="51">
        <f t="shared" si="0"/>
        <v>1529300</v>
      </c>
      <c r="H22" s="50">
        <v>1529300</v>
      </c>
      <c r="I22" s="50"/>
      <c r="J22" s="50"/>
    </row>
    <row r="23" spans="1:10" s="26" customFormat="1" ht="47.25" x14ac:dyDescent="0.25">
      <c r="A23" s="32" t="s">
        <v>277</v>
      </c>
      <c r="B23" s="32" t="s">
        <v>278</v>
      </c>
      <c r="C23" s="32" t="s">
        <v>279</v>
      </c>
      <c r="D23" s="27" t="s">
        <v>280</v>
      </c>
      <c r="E23" s="24" t="s">
        <v>227</v>
      </c>
      <c r="F23" s="25" t="s">
        <v>174</v>
      </c>
      <c r="G23" s="51">
        <f t="shared" si="0"/>
        <v>1000000</v>
      </c>
      <c r="H23" s="50"/>
      <c r="I23" s="50">
        <v>1000000</v>
      </c>
      <c r="J23" s="50">
        <v>1000000</v>
      </c>
    </row>
    <row r="24" spans="1:10" s="26" customFormat="1" ht="47.25" x14ac:dyDescent="0.25">
      <c r="A24" s="28" t="s">
        <v>259</v>
      </c>
      <c r="B24" s="22" t="s">
        <v>260</v>
      </c>
      <c r="C24" s="22" t="s">
        <v>166</v>
      </c>
      <c r="D24" s="94" t="s">
        <v>167</v>
      </c>
      <c r="E24" s="24" t="s">
        <v>157</v>
      </c>
      <c r="F24" s="25" t="s">
        <v>177</v>
      </c>
      <c r="G24" s="51">
        <f t="shared" si="0"/>
        <v>42000</v>
      </c>
      <c r="H24" s="50">
        <f>42000</f>
        <v>42000</v>
      </c>
      <c r="I24" s="50"/>
      <c r="J24" s="50"/>
    </row>
    <row r="25" spans="1:10" s="26" customFormat="1" ht="126" x14ac:dyDescent="0.25">
      <c r="A25" s="32" t="s">
        <v>197</v>
      </c>
      <c r="B25" s="25">
        <v>8220</v>
      </c>
      <c r="C25" s="32" t="s">
        <v>86</v>
      </c>
      <c r="D25" s="27" t="s">
        <v>198</v>
      </c>
      <c r="E25" s="33" t="s">
        <v>199</v>
      </c>
      <c r="F25" s="25" t="s">
        <v>200</v>
      </c>
      <c r="G25" s="50">
        <f t="shared" si="0"/>
        <v>2083400</v>
      </c>
      <c r="H25" s="50">
        <v>2083400</v>
      </c>
      <c r="I25" s="50"/>
      <c r="J25" s="50"/>
    </row>
    <row r="26" spans="1:10" s="26" customFormat="1" ht="78.75" x14ac:dyDescent="0.25">
      <c r="A26" s="22" t="s">
        <v>84</v>
      </c>
      <c r="B26" s="22" t="s">
        <v>85</v>
      </c>
      <c r="C26" s="22" t="s">
        <v>86</v>
      </c>
      <c r="D26" s="30" t="s">
        <v>87</v>
      </c>
      <c r="E26" s="33" t="s">
        <v>271</v>
      </c>
      <c r="F26" s="76" t="s">
        <v>268</v>
      </c>
      <c r="G26" s="50">
        <f t="shared" si="0"/>
        <v>403200</v>
      </c>
      <c r="H26" s="50">
        <f>403200</f>
        <v>403200</v>
      </c>
      <c r="I26" s="50"/>
      <c r="J26" s="50"/>
    </row>
    <row r="27" spans="1:10" s="26" customFormat="1" ht="63" x14ac:dyDescent="0.25">
      <c r="A27" s="22" t="s">
        <v>84</v>
      </c>
      <c r="B27" s="22" t="s">
        <v>85</v>
      </c>
      <c r="C27" s="22" t="s">
        <v>86</v>
      </c>
      <c r="D27" s="30" t="s">
        <v>87</v>
      </c>
      <c r="E27" s="33" t="s">
        <v>191</v>
      </c>
      <c r="F27" s="25" t="s">
        <v>203</v>
      </c>
      <c r="G27" s="50">
        <f>H27+I27</f>
        <v>2270000</v>
      </c>
      <c r="H27" s="50">
        <v>2270000</v>
      </c>
      <c r="I27" s="50"/>
      <c r="J27" s="50"/>
    </row>
    <row r="28" spans="1:10" s="26" customFormat="1" ht="78.75" x14ac:dyDescent="0.25">
      <c r="A28" s="22" t="s">
        <v>88</v>
      </c>
      <c r="B28" s="22" t="s">
        <v>89</v>
      </c>
      <c r="C28" s="22" t="s">
        <v>90</v>
      </c>
      <c r="D28" s="30" t="s">
        <v>91</v>
      </c>
      <c r="E28" s="33" t="s">
        <v>222</v>
      </c>
      <c r="F28" s="25" t="s">
        <v>250</v>
      </c>
      <c r="G28" s="50">
        <f>H28+I28</f>
        <v>900000</v>
      </c>
      <c r="H28" s="50"/>
      <c r="I28" s="50">
        <v>900000</v>
      </c>
      <c r="J28" s="50"/>
    </row>
    <row r="29" spans="1:10" s="37" customFormat="1" ht="15.75" x14ac:dyDescent="0.25">
      <c r="A29" s="35" t="s">
        <v>5</v>
      </c>
      <c r="B29" s="35"/>
      <c r="C29" s="35"/>
      <c r="D29" s="113" t="s">
        <v>204</v>
      </c>
      <c r="E29" s="114"/>
      <c r="F29" s="36"/>
      <c r="G29" s="49">
        <f>G30</f>
        <v>36391600</v>
      </c>
      <c r="H29" s="49">
        <f>H30</f>
        <v>34391600</v>
      </c>
      <c r="I29" s="49">
        <f>I30</f>
        <v>2000000</v>
      </c>
      <c r="J29" s="49">
        <f>J30</f>
        <v>2000000</v>
      </c>
    </row>
    <row r="30" spans="1:10" s="37" customFormat="1" ht="15.75" x14ac:dyDescent="0.25">
      <c r="A30" s="35" t="s">
        <v>6</v>
      </c>
      <c r="B30" s="35"/>
      <c r="C30" s="35"/>
      <c r="D30" s="113" t="s">
        <v>204</v>
      </c>
      <c r="E30" s="114"/>
      <c r="F30" s="36"/>
      <c r="G30" s="49">
        <f>SUM(G31:G40)</f>
        <v>36391600</v>
      </c>
      <c r="H30" s="49">
        <f t="shared" ref="H30:J30" si="1">SUM(H31:H40)</f>
        <v>34391600</v>
      </c>
      <c r="I30" s="49">
        <f t="shared" si="1"/>
        <v>2000000</v>
      </c>
      <c r="J30" s="49">
        <f t="shared" si="1"/>
        <v>2000000</v>
      </c>
    </row>
    <row r="31" spans="1:10" s="26" customFormat="1" ht="63" x14ac:dyDescent="0.25">
      <c r="A31" s="22" t="s">
        <v>7</v>
      </c>
      <c r="B31" s="22" t="s">
        <v>29</v>
      </c>
      <c r="C31" s="22" t="s">
        <v>15</v>
      </c>
      <c r="D31" s="23" t="s">
        <v>8</v>
      </c>
      <c r="E31" s="24" t="s">
        <v>96</v>
      </c>
      <c r="F31" s="29" t="s">
        <v>184</v>
      </c>
      <c r="G31" s="50">
        <f t="shared" ref="G31:G36" si="2">H31+I31</f>
        <v>455000</v>
      </c>
      <c r="H31" s="50">
        <v>455000</v>
      </c>
      <c r="I31" s="50"/>
      <c r="J31" s="50"/>
    </row>
    <row r="32" spans="1:10" s="26" customFormat="1" ht="47.25" x14ac:dyDescent="0.25">
      <c r="A32" s="22" t="s">
        <v>61</v>
      </c>
      <c r="B32" s="22" t="s">
        <v>62</v>
      </c>
      <c r="C32" s="22" t="s">
        <v>44</v>
      </c>
      <c r="D32" s="30" t="s">
        <v>60</v>
      </c>
      <c r="E32" s="24" t="s">
        <v>124</v>
      </c>
      <c r="F32" s="25" t="s">
        <v>178</v>
      </c>
      <c r="G32" s="50">
        <f>H32+I32</f>
        <v>24282200</v>
      </c>
      <c r="H32" s="50">
        <f>133000+100000+126700+500000+170000+20800000+652500</f>
        <v>22482200</v>
      </c>
      <c r="I32" s="50">
        <v>1800000</v>
      </c>
      <c r="J32" s="50">
        <v>1800000</v>
      </c>
    </row>
    <row r="33" spans="1:12" s="26" customFormat="1" ht="47.25" x14ac:dyDescent="0.25">
      <c r="A33" s="22" t="s">
        <v>61</v>
      </c>
      <c r="B33" s="22" t="s">
        <v>62</v>
      </c>
      <c r="C33" s="22" t="s">
        <v>44</v>
      </c>
      <c r="D33" s="30" t="s">
        <v>60</v>
      </c>
      <c r="E33" s="24" t="s">
        <v>161</v>
      </c>
      <c r="F33" s="25" t="s">
        <v>162</v>
      </c>
      <c r="G33" s="50">
        <f t="shared" si="2"/>
        <v>200000</v>
      </c>
      <c r="H33" s="50">
        <v>200000</v>
      </c>
      <c r="I33" s="50"/>
      <c r="J33" s="50"/>
    </row>
    <row r="34" spans="1:12" s="26" customFormat="1" ht="63" x14ac:dyDescent="0.25">
      <c r="A34" s="22" t="s">
        <v>61</v>
      </c>
      <c r="B34" s="22" t="s">
        <v>62</v>
      </c>
      <c r="C34" s="22" t="s">
        <v>44</v>
      </c>
      <c r="D34" s="30" t="s">
        <v>60</v>
      </c>
      <c r="E34" s="24" t="s">
        <v>188</v>
      </c>
      <c r="F34" s="25" t="s">
        <v>187</v>
      </c>
      <c r="G34" s="50">
        <f t="shared" si="2"/>
        <v>15000</v>
      </c>
      <c r="H34" s="50">
        <v>15000</v>
      </c>
      <c r="I34" s="50"/>
      <c r="J34" s="50"/>
    </row>
    <row r="35" spans="1:12" s="26" customFormat="1" ht="47.25" x14ac:dyDescent="0.25">
      <c r="A35" s="22" t="s">
        <v>125</v>
      </c>
      <c r="B35" s="22" t="s">
        <v>126</v>
      </c>
      <c r="C35" s="22" t="s">
        <v>127</v>
      </c>
      <c r="D35" s="30" t="s">
        <v>128</v>
      </c>
      <c r="E35" s="24" t="s">
        <v>124</v>
      </c>
      <c r="F35" s="25" t="s">
        <v>178</v>
      </c>
      <c r="G35" s="50">
        <f>H35+I35</f>
        <v>2000000</v>
      </c>
      <c r="H35" s="50">
        <f>2000000</f>
        <v>2000000</v>
      </c>
      <c r="I35" s="50">
        <f>2915000-2915000</f>
        <v>0</v>
      </c>
      <c r="J35" s="50">
        <f>2915000-2915000</f>
        <v>0</v>
      </c>
    </row>
    <row r="36" spans="1:12" s="26" customFormat="1" ht="63" x14ac:dyDescent="0.25">
      <c r="A36" s="22" t="s">
        <v>185</v>
      </c>
      <c r="B36" s="22" t="s">
        <v>26</v>
      </c>
      <c r="C36" s="22" t="s">
        <v>27</v>
      </c>
      <c r="D36" s="98" t="s">
        <v>16</v>
      </c>
      <c r="E36" s="24" t="s">
        <v>186</v>
      </c>
      <c r="F36" s="25" t="s">
        <v>211</v>
      </c>
      <c r="G36" s="50">
        <f t="shared" si="2"/>
        <v>4638400</v>
      </c>
      <c r="H36" s="50">
        <v>4638400</v>
      </c>
      <c r="I36" s="50"/>
      <c r="J36" s="50"/>
    </row>
    <row r="37" spans="1:12" s="46" customFormat="1" ht="47.25" x14ac:dyDescent="0.25">
      <c r="A37" s="32" t="s">
        <v>24</v>
      </c>
      <c r="B37" s="25">
        <v>3242</v>
      </c>
      <c r="C37" s="25">
        <v>1090</v>
      </c>
      <c r="D37" s="24" t="s">
        <v>14</v>
      </c>
      <c r="E37" s="24" t="s">
        <v>28</v>
      </c>
      <c r="F37" s="25" t="s">
        <v>180</v>
      </c>
      <c r="G37" s="50">
        <f t="shared" ref="G37:G40" si="3">H37+I37</f>
        <v>300000</v>
      </c>
      <c r="H37" s="50">
        <v>300000</v>
      </c>
      <c r="I37" s="50"/>
      <c r="J37" s="50"/>
    </row>
    <row r="38" spans="1:12" s="46" customFormat="1" ht="47.25" x14ac:dyDescent="0.25">
      <c r="A38" s="32" t="s">
        <v>24</v>
      </c>
      <c r="B38" s="25">
        <v>3242</v>
      </c>
      <c r="C38" s="25">
        <v>1090</v>
      </c>
      <c r="D38" s="24" t="s">
        <v>14</v>
      </c>
      <c r="E38" s="24" t="s">
        <v>79</v>
      </c>
      <c r="F38" s="25" t="s">
        <v>176</v>
      </c>
      <c r="G38" s="50">
        <f t="shared" si="3"/>
        <v>3801000</v>
      </c>
      <c r="H38" s="50">
        <v>3801000</v>
      </c>
      <c r="I38" s="50"/>
      <c r="J38" s="50"/>
    </row>
    <row r="39" spans="1:12" s="46" customFormat="1" ht="31.5" x14ac:dyDescent="0.25">
      <c r="A39" s="28" t="s">
        <v>257</v>
      </c>
      <c r="B39" s="22" t="s">
        <v>237</v>
      </c>
      <c r="C39" s="22" t="s">
        <v>238</v>
      </c>
      <c r="D39" s="23" t="s">
        <v>273</v>
      </c>
      <c r="E39" s="45" t="s">
        <v>272</v>
      </c>
      <c r="F39" s="25" t="s">
        <v>239</v>
      </c>
      <c r="G39" s="50">
        <f t="shared" si="3"/>
        <v>500000</v>
      </c>
      <c r="H39" s="50">
        <v>500000</v>
      </c>
      <c r="I39" s="50"/>
      <c r="J39" s="50"/>
    </row>
    <row r="40" spans="1:12" s="46" customFormat="1" ht="47.25" x14ac:dyDescent="0.25">
      <c r="A40" s="28" t="s">
        <v>262</v>
      </c>
      <c r="B40" s="22" t="s">
        <v>260</v>
      </c>
      <c r="C40" s="22" t="s">
        <v>166</v>
      </c>
      <c r="D40" s="94" t="s">
        <v>167</v>
      </c>
      <c r="E40" s="24" t="s">
        <v>157</v>
      </c>
      <c r="F40" s="25" t="s">
        <v>177</v>
      </c>
      <c r="G40" s="50">
        <f t="shared" si="3"/>
        <v>200000</v>
      </c>
      <c r="H40" s="50"/>
      <c r="I40" s="50">
        <v>200000</v>
      </c>
      <c r="J40" s="50">
        <v>200000</v>
      </c>
    </row>
    <row r="41" spans="1:12" s="63" customFormat="1" ht="15.75" x14ac:dyDescent="0.25">
      <c r="A41" s="35" t="s">
        <v>17</v>
      </c>
      <c r="B41" s="35"/>
      <c r="C41" s="35"/>
      <c r="D41" s="113" t="s">
        <v>149</v>
      </c>
      <c r="E41" s="114"/>
      <c r="F41" s="36"/>
      <c r="G41" s="49">
        <f>G42</f>
        <v>32899600</v>
      </c>
      <c r="H41" s="49">
        <f>H42</f>
        <v>32899600</v>
      </c>
      <c r="I41" s="49">
        <f t="shared" ref="I41:J41" si="4">I42</f>
        <v>0</v>
      </c>
      <c r="J41" s="49">
        <f t="shared" si="4"/>
        <v>0</v>
      </c>
    </row>
    <row r="42" spans="1:12" s="63" customFormat="1" ht="15.75" x14ac:dyDescent="0.25">
      <c r="A42" s="35" t="s">
        <v>18</v>
      </c>
      <c r="B42" s="35"/>
      <c r="C42" s="35"/>
      <c r="D42" s="113" t="s">
        <v>149</v>
      </c>
      <c r="E42" s="114"/>
      <c r="F42" s="36"/>
      <c r="G42" s="49">
        <f>SUM(G43:G56)</f>
        <v>32899600</v>
      </c>
      <c r="H42" s="49">
        <f>SUM(H43:H56)</f>
        <v>32899600</v>
      </c>
      <c r="I42" s="49">
        <f>SUM(I43:I55)</f>
        <v>0</v>
      </c>
      <c r="J42" s="49">
        <f>SUM(J43:J55)</f>
        <v>0</v>
      </c>
    </row>
    <row r="43" spans="1:12" s="62" customFormat="1" ht="47.25" x14ac:dyDescent="0.25">
      <c r="A43" s="22" t="s">
        <v>92</v>
      </c>
      <c r="B43" s="22" t="s">
        <v>93</v>
      </c>
      <c r="C43" s="22" t="s">
        <v>94</v>
      </c>
      <c r="D43" s="95" t="s">
        <v>95</v>
      </c>
      <c r="E43" s="24" t="s">
        <v>79</v>
      </c>
      <c r="F43" s="25" t="s">
        <v>176</v>
      </c>
      <c r="G43" s="50">
        <f>H43+I43</f>
        <v>161000</v>
      </c>
      <c r="H43" s="50">
        <v>161000</v>
      </c>
      <c r="I43" s="50"/>
      <c r="J43" s="50"/>
    </row>
    <row r="44" spans="1:12" s="62" customFormat="1" ht="63" x14ac:dyDescent="0.25">
      <c r="A44" s="22" t="s">
        <v>92</v>
      </c>
      <c r="B44" s="22" t="s">
        <v>93</v>
      </c>
      <c r="C44" s="22" t="s">
        <v>94</v>
      </c>
      <c r="D44" s="95" t="s">
        <v>95</v>
      </c>
      <c r="E44" s="24" t="s">
        <v>96</v>
      </c>
      <c r="F44" s="25" t="s">
        <v>97</v>
      </c>
      <c r="G44" s="50">
        <f t="shared" ref="G44:G56" si="5">H44+I44</f>
        <v>3000000</v>
      </c>
      <c r="H44" s="50">
        <v>3000000</v>
      </c>
      <c r="I44" s="50"/>
      <c r="J44" s="50"/>
    </row>
    <row r="45" spans="1:12" s="62" customFormat="1" ht="47.25" x14ac:dyDescent="0.25">
      <c r="A45" s="22" t="s">
        <v>98</v>
      </c>
      <c r="B45" s="22" t="s">
        <v>99</v>
      </c>
      <c r="C45" s="22" t="s">
        <v>94</v>
      </c>
      <c r="D45" s="95" t="s">
        <v>100</v>
      </c>
      <c r="E45" s="24" t="s">
        <v>79</v>
      </c>
      <c r="F45" s="25" t="s">
        <v>176</v>
      </c>
      <c r="G45" s="50">
        <f t="shared" si="5"/>
        <v>5000</v>
      </c>
      <c r="H45" s="50">
        <v>5000</v>
      </c>
      <c r="I45" s="50"/>
      <c r="J45" s="50"/>
    </row>
    <row r="46" spans="1:12" s="62" customFormat="1" ht="47.25" x14ac:dyDescent="0.25">
      <c r="A46" s="22" t="s">
        <v>25</v>
      </c>
      <c r="B46" s="22" t="s">
        <v>53</v>
      </c>
      <c r="C46" s="22" t="s">
        <v>27</v>
      </c>
      <c r="D46" s="23" t="s">
        <v>63</v>
      </c>
      <c r="E46" s="24" t="s">
        <v>171</v>
      </c>
      <c r="F46" s="25" t="s">
        <v>202</v>
      </c>
      <c r="G46" s="50">
        <f t="shared" si="5"/>
        <v>287200</v>
      </c>
      <c r="H46" s="50">
        <v>287200</v>
      </c>
      <c r="I46" s="50"/>
      <c r="J46" s="50"/>
      <c r="L46" s="64"/>
    </row>
    <row r="47" spans="1:12" s="62" customFormat="1" ht="47.25" x14ac:dyDescent="0.25">
      <c r="A47" s="22" t="s">
        <v>25</v>
      </c>
      <c r="B47" s="22" t="s">
        <v>53</v>
      </c>
      <c r="C47" s="22" t="s">
        <v>27</v>
      </c>
      <c r="D47" s="23" t="s">
        <v>63</v>
      </c>
      <c r="E47" s="24" t="s">
        <v>79</v>
      </c>
      <c r="F47" s="25" t="s">
        <v>179</v>
      </c>
      <c r="G47" s="50">
        <f t="shared" si="5"/>
        <v>343400</v>
      </c>
      <c r="H47" s="50">
        <v>343400</v>
      </c>
      <c r="I47" s="50"/>
      <c r="J47" s="50"/>
      <c r="L47" s="64"/>
    </row>
    <row r="48" spans="1:12" s="62" customFormat="1" ht="47.25" x14ac:dyDescent="0.25">
      <c r="A48" s="22" t="s">
        <v>112</v>
      </c>
      <c r="B48" s="22" t="s">
        <v>113</v>
      </c>
      <c r="C48" s="22" t="s">
        <v>27</v>
      </c>
      <c r="D48" s="38" t="s">
        <v>114</v>
      </c>
      <c r="E48" s="24" t="s">
        <v>79</v>
      </c>
      <c r="F48" s="25" t="s">
        <v>181</v>
      </c>
      <c r="G48" s="50">
        <f>H48+I48</f>
        <v>707500</v>
      </c>
      <c r="H48" s="50">
        <v>707500</v>
      </c>
      <c r="I48" s="50"/>
      <c r="J48" s="50"/>
      <c r="L48" s="64"/>
    </row>
    <row r="49" spans="1:12" s="62" customFormat="1" ht="63" x14ac:dyDescent="0.25">
      <c r="A49" s="22" t="s">
        <v>264</v>
      </c>
      <c r="B49" s="22" t="s">
        <v>26</v>
      </c>
      <c r="C49" s="22" t="s">
        <v>27</v>
      </c>
      <c r="D49" s="98" t="s">
        <v>16</v>
      </c>
      <c r="E49" s="24" t="s">
        <v>186</v>
      </c>
      <c r="F49" s="25" t="s">
        <v>211</v>
      </c>
      <c r="G49" s="50">
        <f>H49+I49</f>
        <v>200000</v>
      </c>
      <c r="H49" s="50">
        <v>200000</v>
      </c>
      <c r="I49" s="50"/>
      <c r="J49" s="50"/>
      <c r="L49" s="64"/>
    </row>
    <row r="50" spans="1:12" s="62" customFormat="1" ht="63" x14ac:dyDescent="0.25">
      <c r="A50" s="22" t="s">
        <v>101</v>
      </c>
      <c r="B50" s="22" t="s">
        <v>102</v>
      </c>
      <c r="C50" s="22" t="s">
        <v>29</v>
      </c>
      <c r="D50" s="23" t="s">
        <v>103</v>
      </c>
      <c r="E50" s="24" t="s">
        <v>79</v>
      </c>
      <c r="F50" s="25" t="s">
        <v>176</v>
      </c>
      <c r="G50" s="50">
        <f t="shared" si="5"/>
        <v>3300000</v>
      </c>
      <c r="H50" s="50">
        <v>3300000</v>
      </c>
      <c r="I50" s="50"/>
      <c r="J50" s="50"/>
      <c r="L50" s="64"/>
    </row>
    <row r="51" spans="1:12" s="62" customFormat="1" ht="63" x14ac:dyDescent="0.25">
      <c r="A51" s="22" t="s">
        <v>104</v>
      </c>
      <c r="B51" s="22" t="s">
        <v>105</v>
      </c>
      <c r="C51" s="22" t="s">
        <v>106</v>
      </c>
      <c r="D51" s="23" t="s">
        <v>107</v>
      </c>
      <c r="E51" s="24" t="s">
        <v>79</v>
      </c>
      <c r="F51" s="25" t="s">
        <v>176</v>
      </c>
      <c r="G51" s="50">
        <f t="shared" si="5"/>
        <v>1000000</v>
      </c>
      <c r="H51" s="50">
        <v>1000000</v>
      </c>
      <c r="I51" s="50"/>
      <c r="J51" s="50"/>
      <c r="L51" s="64"/>
    </row>
    <row r="52" spans="1:12" s="62" customFormat="1" ht="47.25" x14ac:dyDescent="0.25">
      <c r="A52" s="22" t="s">
        <v>108</v>
      </c>
      <c r="B52" s="22" t="s">
        <v>109</v>
      </c>
      <c r="C52" s="22" t="s">
        <v>94</v>
      </c>
      <c r="D52" s="23" t="s">
        <v>110</v>
      </c>
      <c r="E52" s="24" t="s">
        <v>79</v>
      </c>
      <c r="F52" s="25" t="s">
        <v>176</v>
      </c>
      <c r="G52" s="50">
        <f t="shared" si="5"/>
        <v>71000</v>
      </c>
      <c r="H52" s="50">
        <v>71000</v>
      </c>
      <c r="I52" s="50"/>
      <c r="J52" s="50"/>
      <c r="L52" s="64"/>
    </row>
    <row r="53" spans="1:12" s="62" customFormat="1" ht="47.25" x14ac:dyDescent="0.25">
      <c r="A53" s="22" t="s">
        <v>168</v>
      </c>
      <c r="B53" s="22" t="s">
        <v>169</v>
      </c>
      <c r="C53" s="22" t="s">
        <v>129</v>
      </c>
      <c r="D53" s="96" t="s">
        <v>170</v>
      </c>
      <c r="E53" s="24" t="s">
        <v>79</v>
      </c>
      <c r="F53" s="25" t="s">
        <v>176</v>
      </c>
      <c r="G53" s="50">
        <f t="shared" si="5"/>
        <v>497600</v>
      </c>
      <c r="H53" s="50">
        <v>497600</v>
      </c>
      <c r="I53" s="50"/>
      <c r="J53" s="50"/>
      <c r="L53" s="64"/>
    </row>
    <row r="54" spans="1:12" s="62" customFormat="1" ht="47.25" x14ac:dyDescent="0.25">
      <c r="A54" s="22" t="s">
        <v>111</v>
      </c>
      <c r="B54" s="22" t="s">
        <v>81</v>
      </c>
      <c r="C54" s="22" t="s">
        <v>82</v>
      </c>
      <c r="D54" s="97" t="s">
        <v>83</v>
      </c>
      <c r="E54" s="24" t="s">
        <v>79</v>
      </c>
      <c r="F54" s="25" t="s">
        <v>176</v>
      </c>
      <c r="G54" s="50">
        <f t="shared" si="5"/>
        <v>16425600</v>
      </c>
      <c r="H54" s="50">
        <v>16425600</v>
      </c>
      <c r="I54" s="50"/>
      <c r="J54" s="50"/>
      <c r="L54" s="64"/>
    </row>
    <row r="55" spans="1:12" s="62" customFormat="1" ht="63" x14ac:dyDescent="0.25">
      <c r="A55" s="22" t="s">
        <v>111</v>
      </c>
      <c r="B55" s="22" t="s">
        <v>81</v>
      </c>
      <c r="C55" s="22" t="s">
        <v>82</v>
      </c>
      <c r="D55" s="23" t="s">
        <v>83</v>
      </c>
      <c r="E55" s="24" t="s">
        <v>96</v>
      </c>
      <c r="F55" s="25" t="s">
        <v>182</v>
      </c>
      <c r="G55" s="50">
        <f t="shared" si="5"/>
        <v>6622800</v>
      </c>
      <c r="H55" s="50">
        <v>6622800</v>
      </c>
      <c r="I55" s="50"/>
      <c r="J55" s="50"/>
      <c r="L55" s="64"/>
    </row>
    <row r="56" spans="1:12" s="62" customFormat="1" ht="31.5" x14ac:dyDescent="0.25">
      <c r="A56" s="73" t="s">
        <v>258</v>
      </c>
      <c r="B56" s="73" t="s">
        <v>237</v>
      </c>
      <c r="C56" s="73" t="s">
        <v>238</v>
      </c>
      <c r="D56" s="74" t="s">
        <v>273</v>
      </c>
      <c r="E56" s="45" t="s">
        <v>272</v>
      </c>
      <c r="F56" s="76" t="s">
        <v>239</v>
      </c>
      <c r="G56" s="50">
        <f t="shared" si="5"/>
        <v>278500</v>
      </c>
      <c r="H56" s="50">
        <v>278500</v>
      </c>
      <c r="I56" s="50"/>
      <c r="J56" s="50"/>
      <c r="L56" s="64"/>
    </row>
    <row r="57" spans="1:12" s="62" customFormat="1" ht="15.75" x14ac:dyDescent="0.25">
      <c r="A57" s="65" t="s">
        <v>212</v>
      </c>
      <c r="B57" s="66" t="s">
        <v>213</v>
      </c>
      <c r="C57" s="66" t="s">
        <v>213</v>
      </c>
      <c r="D57" s="119" t="s">
        <v>214</v>
      </c>
      <c r="E57" s="120"/>
      <c r="F57" s="25"/>
      <c r="G57" s="49">
        <f>G58</f>
        <v>378300</v>
      </c>
      <c r="H57" s="49">
        <f t="shared" ref="H57:J58" si="6">H58</f>
        <v>378300</v>
      </c>
      <c r="I57" s="49">
        <f t="shared" si="6"/>
        <v>0</v>
      </c>
      <c r="J57" s="49">
        <f t="shared" si="6"/>
        <v>0</v>
      </c>
      <c r="K57" s="64"/>
      <c r="L57" s="64"/>
    </row>
    <row r="58" spans="1:12" s="62" customFormat="1" ht="15.75" x14ac:dyDescent="0.25">
      <c r="A58" s="65" t="s">
        <v>215</v>
      </c>
      <c r="B58" s="66" t="s">
        <v>213</v>
      </c>
      <c r="C58" s="66" t="s">
        <v>213</v>
      </c>
      <c r="D58" s="119" t="s">
        <v>214</v>
      </c>
      <c r="E58" s="120"/>
      <c r="F58" s="25"/>
      <c r="G58" s="49">
        <f>SUM(G59:G61)</f>
        <v>378300</v>
      </c>
      <c r="H58" s="49">
        <f>SUM(H59:H61)</f>
        <v>378300</v>
      </c>
      <c r="I58" s="49">
        <f t="shared" si="6"/>
        <v>0</v>
      </c>
      <c r="J58" s="49">
        <f t="shared" si="6"/>
        <v>0</v>
      </c>
      <c r="K58" s="64"/>
      <c r="L58" s="64"/>
    </row>
    <row r="59" spans="1:12" s="62" customFormat="1" ht="47.25" x14ac:dyDescent="0.25">
      <c r="A59" s="32" t="s">
        <v>216</v>
      </c>
      <c r="B59" s="25" t="s">
        <v>77</v>
      </c>
      <c r="C59" s="25" t="s">
        <v>27</v>
      </c>
      <c r="D59" s="27" t="s">
        <v>78</v>
      </c>
      <c r="E59" s="24" t="s">
        <v>79</v>
      </c>
      <c r="F59" s="29" t="s">
        <v>175</v>
      </c>
      <c r="G59" s="50">
        <f>H59+I59</f>
        <v>263600</v>
      </c>
      <c r="H59" s="50">
        <f>278000-14400</f>
        <v>263600</v>
      </c>
      <c r="I59" s="50"/>
      <c r="J59" s="50"/>
      <c r="K59" s="64"/>
      <c r="L59" s="64"/>
    </row>
    <row r="60" spans="1:12" s="62" customFormat="1" ht="63" x14ac:dyDescent="0.25">
      <c r="A60" s="32" t="s">
        <v>216</v>
      </c>
      <c r="B60" s="25" t="s">
        <v>77</v>
      </c>
      <c r="C60" s="25" t="s">
        <v>27</v>
      </c>
      <c r="D60" s="27" t="s">
        <v>78</v>
      </c>
      <c r="E60" s="93" t="s">
        <v>255</v>
      </c>
      <c r="F60" s="76" t="s">
        <v>268</v>
      </c>
      <c r="G60" s="50">
        <f t="shared" ref="G60:G61" si="7">H60+I60</f>
        <v>14400</v>
      </c>
      <c r="H60" s="50">
        <v>14400</v>
      </c>
      <c r="I60" s="50"/>
      <c r="J60" s="50"/>
      <c r="K60" s="64"/>
      <c r="L60" s="64"/>
    </row>
    <row r="61" spans="1:12" s="62" customFormat="1" ht="31.5" x14ac:dyDescent="0.25">
      <c r="A61" s="73" t="s">
        <v>254</v>
      </c>
      <c r="B61" s="73" t="s">
        <v>237</v>
      </c>
      <c r="C61" s="73" t="s">
        <v>238</v>
      </c>
      <c r="D61" s="74" t="s">
        <v>273</v>
      </c>
      <c r="E61" s="45" t="s">
        <v>272</v>
      </c>
      <c r="F61" s="76" t="s">
        <v>239</v>
      </c>
      <c r="G61" s="50">
        <f t="shared" si="7"/>
        <v>100300</v>
      </c>
      <c r="H61" s="50">
        <v>100300</v>
      </c>
      <c r="I61" s="50"/>
      <c r="J61" s="50"/>
      <c r="K61" s="64"/>
      <c r="L61" s="64"/>
    </row>
    <row r="62" spans="1:12" s="26" customFormat="1" ht="15.75" x14ac:dyDescent="0.25">
      <c r="A62" s="35" t="s">
        <v>130</v>
      </c>
      <c r="B62" s="35"/>
      <c r="C62" s="35"/>
      <c r="D62" s="113" t="s">
        <v>150</v>
      </c>
      <c r="E62" s="114"/>
      <c r="F62" s="36"/>
      <c r="G62" s="49">
        <f>G63</f>
        <v>2287400</v>
      </c>
      <c r="H62" s="49">
        <f>H63</f>
        <v>2012400</v>
      </c>
      <c r="I62" s="49">
        <f>I63</f>
        <v>275000</v>
      </c>
      <c r="J62" s="49">
        <f>J63</f>
        <v>0</v>
      </c>
      <c r="K62" s="39"/>
      <c r="L62" s="39"/>
    </row>
    <row r="63" spans="1:12" s="26" customFormat="1" ht="15.75" x14ac:dyDescent="0.25">
      <c r="A63" s="35" t="s">
        <v>131</v>
      </c>
      <c r="B63" s="35"/>
      <c r="C63" s="35"/>
      <c r="D63" s="113" t="s">
        <v>150</v>
      </c>
      <c r="E63" s="114"/>
      <c r="F63" s="36"/>
      <c r="G63" s="49">
        <f>SUM(G64:G70)</f>
        <v>2287400</v>
      </c>
      <c r="H63" s="49">
        <f>SUM(H64:H70)</f>
        <v>2012400</v>
      </c>
      <c r="I63" s="49">
        <f>SUM(I64:I68)</f>
        <v>275000</v>
      </c>
      <c r="J63" s="49">
        <f>SUM(J64:J68)</f>
        <v>0</v>
      </c>
      <c r="K63" s="39"/>
      <c r="L63" s="39"/>
    </row>
    <row r="64" spans="1:12" s="37" customFormat="1" ht="47.25" x14ac:dyDescent="0.25">
      <c r="A64" s="22" t="s">
        <v>223</v>
      </c>
      <c r="B64" s="22" t="s">
        <v>224</v>
      </c>
      <c r="C64" s="22" t="s">
        <v>225</v>
      </c>
      <c r="D64" s="23" t="s">
        <v>226</v>
      </c>
      <c r="E64" s="45" t="s">
        <v>151</v>
      </c>
      <c r="F64" s="29" t="s">
        <v>201</v>
      </c>
      <c r="G64" s="50">
        <f>H64+I64</f>
        <v>275000</v>
      </c>
      <c r="H64" s="50"/>
      <c r="I64" s="50">
        <v>275000</v>
      </c>
      <c r="J64" s="50"/>
    </row>
    <row r="65" spans="1:10" s="26" customFormat="1" ht="63" x14ac:dyDescent="0.25">
      <c r="A65" s="32" t="s">
        <v>209</v>
      </c>
      <c r="B65" s="25">
        <v>3140</v>
      </c>
      <c r="C65" s="22" t="s">
        <v>27</v>
      </c>
      <c r="D65" s="23" t="s">
        <v>16</v>
      </c>
      <c r="E65" s="24" t="s">
        <v>172</v>
      </c>
      <c r="F65" s="25" t="s">
        <v>211</v>
      </c>
      <c r="G65" s="50">
        <f>H65+I65</f>
        <v>150000</v>
      </c>
      <c r="H65" s="50">
        <v>150000</v>
      </c>
      <c r="I65" s="50"/>
      <c r="J65" s="50"/>
    </row>
    <row r="66" spans="1:10" s="26" customFormat="1" ht="47.25" x14ac:dyDescent="0.25">
      <c r="A66" s="22" t="s">
        <v>133</v>
      </c>
      <c r="B66" s="22" t="s">
        <v>134</v>
      </c>
      <c r="C66" s="22" t="s">
        <v>135</v>
      </c>
      <c r="D66" s="23" t="s">
        <v>136</v>
      </c>
      <c r="E66" s="45" t="s">
        <v>151</v>
      </c>
      <c r="F66" s="29" t="s">
        <v>201</v>
      </c>
      <c r="G66" s="50">
        <f t="shared" ref="G66:G68" si="8">H66+I66</f>
        <v>295000</v>
      </c>
      <c r="H66" s="50">
        <f>95000+200000</f>
        <v>295000</v>
      </c>
      <c r="I66" s="50"/>
      <c r="J66" s="50"/>
    </row>
    <row r="67" spans="1:10" s="26" customFormat="1" ht="47.25" x14ac:dyDescent="0.25">
      <c r="A67" s="22" t="s">
        <v>137</v>
      </c>
      <c r="B67" s="22" t="s">
        <v>138</v>
      </c>
      <c r="C67" s="22" t="s">
        <v>135</v>
      </c>
      <c r="D67" s="23" t="s">
        <v>139</v>
      </c>
      <c r="E67" s="45" t="s">
        <v>151</v>
      </c>
      <c r="F67" s="25" t="s">
        <v>201</v>
      </c>
      <c r="G67" s="50">
        <f t="shared" si="8"/>
        <v>49000</v>
      </c>
      <c r="H67" s="50">
        <v>49000</v>
      </c>
      <c r="I67" s="50"/>
      <c r="J67" s="50"/>
    </row>
    <row r="68" spans="1:10" s="26" customFormat="1" ht="47.25" x14ac:dyDescent="0.25">
      <c r="A68" s="22" t="s">
        <v>140</v>
      </c>
      <c r="B68" s="22" t="s">
        <v>141</v>
      </c>
      <c r="C68" s="22" t="s">
        <v>142</v>
      </c>
      <c r="D68" s="23" t="s">
        <v>143</v>
      </c>
      <c r="E68" s="44" t="s">
        <v>151</v>
      </c>
      <c r="F68" s="29" t="s">
        <v>201</v>
      </c>
      <c r="G68" s="50">
        <f t="shared" si="8"/>
        <v>751400</v>
      </c>
      <c r="H68" s="50">
        <f>191400+500000+60000</f>
        <v>751400</v>
      </c>
      <c r="I68" s="50"/>
      <c r="J68" s="50"/>
    </row>
    <row r="69" spans="1:10" s="26" customFormat="1" ht="47.25" x14ac:dyDescent="0.25">
      <c r="A69" s="22" t="s">
        <v>144</v>
      </c>
      <c r="B69" s="22" t="s">
        <v>145</v>
      </c>
      <c r="C69" s="22" t="s">
        <v>146</v>
      </c>
      <c r="D69" s="23" t="s">
        <v>147</v>
      </c>
      <c r="E69" s="44" t="s">
        <v>151</v>
      </c>
      <c r="F69" s="29" t="s">
        <v>201</v>
      </c>
      <c r="G69" s="50">
        <f t="shared" ref="G69:G70" si="9">H69+I69</f>
        <v>600000</v>
      </c>
      <c r="H69" s="50">
        <v>600000</v>
      </c>
      <c r="I69" s="50"/>
      <c r="J69" s="50"/>
    </row>
    <row r="70" spans="1:10" s="26" customFormat="1" ht="31.5" x14ac:dyDescent="0.25">
      <c r="A70" s="73" t="s">
        <v>253</v>
      </c>
      <c r="B70" s="73" t="s">
        <v>237</v>
      </c>
      <c r="C70" s="73" t="s">
        <v>238</v>
      </c>
      <c r="D70" s="74" t="s">
        <v>273</v>
      </c>
      <c r="E70" s="45" t="s">
        <v>272</v>
      </c>
      <c r="F70" s="76" t="s">
        <v>239</v>
      </c>
      <c r="G70" s="50">
        <f t="shared" si="9"/>
        <v>167000</v>
      </c>
      <c r="H70" s="50">
        <v>167000</v>
      </c>
      <c r="I70" s="50"/>
      <c r="J70" s="50"/>
    </row>
    <row r="71" spans="1:10" s="62" customFormat="1" ht="15.75" x14ac:dyDescent="0.25">
      <c r="A71" s="35" t="s">
        <v>22</v>
      </c>
      <c r="B71" s="35"/>
      <c r="C71" s="35"/>
      <c r="D71" s="113" t="s">
        <v>158</v>
      </c>
      <c r="E71" s="114"/>
      <c r="F71" s="36"/>
      <c r="G71" s="49">
        <f>G72</f>
        <v>6669300</v>
      </c>
      <c r="H71" s="49">
        <f>H72</f>
        <v>6669300</v>
      </c>
      <c r="I71" s="49"/>
      <c r="J71" s="49"/>
    </row>
    <row r="72" spans="1:10" s="63" customFormat="1" ht="15.75" x14ac:dyDescent="0.25">
      <c r="A72" s="35" t="s">
        <v>23</v>
      </c>
      <c r="B72" s="35"/>
      <c r="C72" s="35"/>
      <c r="D72" s="113" t="s">
        <v>158</v>
      </c>
      <c r="E72" s="114"/>
      <c r="F72" s="36"/>
      <c r="G72" s="49">
        <f>SUM(G73:G77)</f>
        <v>6669300</v>
      </c>
      <c r="H72" s="49">
        <f>SUM(H73:H77)</f>
        <v>6669300</v>
      </c>
      <c r="I72" s="49"/>
      <c r="J72" s="49"/>
    </row>
    <row r="73" spans="1:10" s="63" customFormat="1" ht="47.25" x14ac:dyDescent="0.25">
      <c r="A73" s="22" t="s">
        <v>41</v>
      </c>
      <c r="B73" s="22" t="s">
        <v>42</v>
      </c>
      <c r="C73" s="22" t="s">
        <v>27</v>
      </c>
      <c r="D73" s="23" t="s">
        <v>43</v>
      </c>
      <c r="E73" s="24" t="s">
        <v>173</v>
      </c>
      <c r="F73" s="25" t="s">
        <v>202</v>
      </c>
      <c r="G73" s="50">
        <f t="shared" ref="G73:G77" si="10">H73+I73</f>
        <v>1029300</v>
      </c>
      <c r="H73" s="50">
        <v>1029300</v>
      </c>
      <c r="I73" s="50"/>
      <c r="J73" s="50"/>
    </row>
    <row r="74" spans="1:10" s="62" customFormat="1" ht="47.25" x14ac:dyDescent="0.25">
      <c r="A74" s="22" t="s">
        <v>115</v>
      </c>
      <c r="B74" s="22" t="s">
        <v>116</v>
      </c>
      <c r="C74" s="22" t="s">
        <v>37</v>
      </c>
      <c r="D74" s="23" t="s">
        <v>117</v>
      </c>
      <c r="E74" s="24" t="s">
        <v>164</v>
      </c>
      <c r="F74" s="25" t="s">
        <v>190</v>
      </c>
      <c r="G74" s="50">
        <f t="shared" si="10"/>
        <v>1400000</v>
      </c>
      <c r="H74" s="50">
        <v>1400000</v>
      </c>
      <c r="I74" s="50"/>
      <c r="J74" s="50"/>
    </row>
    <row r="75" spans="1:10" s="62" customFormat="1" ht="47.25" x14ac:dyDescent="0.25">
      <c r="A75" s="22" t="s">
        <v>119</v>
      </c>
      <c r="B75" s="22" t="s">
        <v>118</v>
      </c>
      <c r="C75" s="22" t="s">
        <v>37</v>
      </c>
      <c r="D75" s="23" t="s">
        <v>120</v>
      </c>
      <c r="E75" s="24" t="s">
        <v>164</v>
      </c>
      <c r="F75" s="25" t="s">
        <v>190</v>
      </c>
      <c r="G75" s="50">
        <f t="shared" si="10"/>
        <v>990000</v>
      </c>
      <c r="H75" s="50">
        <v>990000</v>
      </c>
      <c r="I75" s="50"/>
      <c r="J75" s="50"/>
    </row>
    <row r="76" spans="1:10" s="62" customFormat="1" ht="47.25" x14ac:dyDescent="0.25">
      <c r="A76" s="22" t="s">
        <v>35</v>
      </c>
      <c r="B76" s="22" t="s">
        <v>36</v>
      </c>
      <c r="C76" s="22" t="s">
        <v>37</v>
      </c>
      <c r="D76" s="30" t="s">
        <v>64</v>
      </c>
      <c r="E76" s="24" t="s">
        <v>164</v>
      </c>
      <c r="F76" s="25" t="s">
        <v>190</v>
      </c>
      <c r="G76" s="50">
        <f t="shared" si="10"/>
        <v>3185000</v>
      </c>
      <c r="H76" s="50">
        <v>3185000</v>
      </c>
      <c r="I76" s="50"/>
      <c r="J76" s="50"/>
    </row>
    <row r="77" spans="1:10" s="62" customFormat="1" ht="31.5" x14ac:dyDescent="0.25">
      <c r="A77" s="73" t="s">
        <v>252</v>
      </c>
      <c r="B77" s="73" t="s">
        <v>237</v>
      </c>
      <c r="C77" s="73" t="s">
        <v>238</v>
      </c>
      <c r="D77" s="74" t="s">
        <v>273</v>
      </c>
      <c r="E77" s="45" t="s">
        <v>272</v>
      </c>
      <c r="F77" s="76" t="s">
        <v>239</v>
      </c>
      <c r="G77" s="77">
        <f t="shared" si="10"/>
        <v>65000</v>
      </c>
      <c r="H77" s="50">
        <v>65000</v>
      </c>
      <c r="I77" s="50"/>
      <c r="J77" s="50"/>
    </row>
    <row r="78" spans="1:10" s="62" customFormat="1" ht="15.75" x14ac:dyDescent="0.25">
      <c r="A78" s="71" t="s">
        <v>12</v>
      </c>
      <c r="B78" s="71"/>
      <c r="C78" s="71"/>
      <c r="D78" s="117" t="s">
        <v>152</v>
      </c>
      <c r="E78" s="118"/>
      <c r="F78" s="83"/>
      <c r="G78" s="72">
        <f>G79</f>
        <v>162565500</v>
      </c>
      <c r="H78" s="72">
        <f>H79</f>
        <v>162565500</v>
      </c>
      <c r="I78" s="72">
        <f>I79</f>
        <v>0</v>
      </c>
      <c r="J78" s="72">
        <f>J79</f>
        <v>0</v>
      </c>
    </row>
    <row r="79" spans="1:10" s="63" customFormat="1" ht="15.75" x14ac:dyDescent="0.25">
      <c r="A79" s="71" t="s">
        <v>13</v>
      </c>
      <c r="B79" s="71"/>
      <c r="C79" s="71"/>
      <c r="D79" s="117" t="s">
        <v>152</v>
      </c>
      <c r="E79" s="118"/>
      <c r="F79" s="83"/>
      <c r="G79" s="72">
        <f>SUM(G80:G87)</f>
        <v>162565500</v>
      </c>
      <c r="H79" s="72">
        <f>SUM(H80:H87)</f>
        <v>162565500</v>
      </c>
      <c r="I79" s="72">
        <f>SUM(I81:I87)</f>
        <v>0</v>
      </c>
      <c r="J79" s="72">
        <f>SUM(J81:J87)</f>
        <v>0</v>
      </c>
    </row>
    <row r="80" spans="1:10" s="63" customFormat="1" ht="47.25" x14ac:dyDescent="0.25">
      <c r="A80" s="73" t="s">
        <v>241</v>
      </c>
      <c r="B80" s="73" t="s">
        <v>232</v>
      </c>
      <c r="C80" s="73" t="s">
        <v>233</v>
      </c>
      <c r="D80" s="87" t="s">
        <v>234</v>
      </c>
      <c r="E80" s="88" t="s">
        <v>235</v>
      </c>
      <c r="F80" s="76" t="s">
        <v>236</v>
      </c>
      <c r="G80" s="77">
        <f>H80+I80</f>
        <v>50000</v>
      </c>
      <c r="H80" s="77">
        <v>50000</v>
      </c>
      <c r="I80" s="77"/>
      <c r="J80" s="72"/>
    </row>
    <row r="81" spans="1:10" s="62" customFormat="1" ht="47.25" x14ac:dyDescent="0.25">
      <c r="A81" s="73" t="s">
        <v>121</v>
      </c>
      <c r="B81" s="73" t="s">
        <v>122</v>
      </c>
      <c r="C81" s="73" t="s">
        <v>20</v>
      </c>
      <c r="D81" s="80" t="s">
        <v>123</v>
      </c>
      <c r="E81" s="24" t="s">
        <v>208</v>
      </c>
      <c r="F81" s="25" t="s">
        <v>205</v>
      </c>
      <c r="G81" s="77">
        <f>H81+I81</f>
        <v>300000</v>
      </c>
      <c r="H81" s="77">
        <v>300000</v>
      </c>
      <c r="I81" s="77"/>
      <c r="J81" s="77"/>
    </row>
    <row r="82" spans="1:10" s="62" customFormat="1" ht="47.25" x14ac:dyDescent="0.25">
      <c r="A82" s="73" t="s">
        <v>31</v>
      </c>
      <c r="B82" s="73" t="s">
        <v>55</v>
      </c>
      <c r="C82" s="73" t="s">
        <v>20</v>
      </c>
      <c r="D82" s="74" t="s">
        <v>56</v>
      </c>
      <c r="E82" s="82" t="s">
        <v>269</v>
      </c>
      <c r="F82" s="76" t="s">
        <v>268</v>
      </c>
      <c r="G82" s="77">
        <f t="shared" ref="G82:G86" si="11">H82+I82</f>
        <v>1720000</v>
      </c>
      <c r="H82" s="77">
        <v>1720000</v>
      </c>
      <c r="I82" s="77"/>
      <c r="J82" s="77"/>
    </row>
    <row r="83" spans="1:10" s="62" customFormat="1" ht="47.25" x14ac:dyDescent="0.25">
      <c r="A83" s="73" t="s">
        <v>19</v>
      </c>
      <c r="B83" s="73" t="s">
        <v>54</v>
      </c>
      <c r="C83" s="73" t="s">
        <v>20</v>
      </c>
      <c r="D83" s="81" t="s">
        <v>30</v>
      </c>
      <c r="E83" s="82" t="s">
        <v>269</v>
      </c>
      <c r="F83" s="76" t="s">
        <v>268</v>
      </c>
      <c r="G83" s="77">
        <f t="shared" si="11"/>
        <v>84160000</v>
      </c>
      <c r="H83" s="77">
        <v>84160000</v>
      </c>
      <c r="I83" s="77"/>
      <c r="J83" s="77"/>
    </row>
    <row r="84" spans="1:10" s="62" customFormat="1" ht="47.25" x14ac:dyDescent="0.25">
      <c r="A84" s="73" t="s">
        <v>270</v>
      </c>
      <c r="B84" s="73" t="s">
        <v>57</v>
      </c>
      <c r="C84" s="73" t="s">
        <v>32</v>
      </c>
      <c r="D84" s="74" t="s">
        <v>33</v>
      </c>
      <c r="E84" s="82" t="s">
        <v>269</v>
      </c>
      <c r="F84" s="76" t="s">
        <v>268</v>
      </c>
      <c r="G84" s="77">
        <f t="shared" si="11"/>
        <v>30000000</v>
      </c>
      <c r="H84" s="77">
        <v>30000000</v>
      </c>
      <c r="I84" s="77"/>
      <c r="J84" s="77"/>
    </row>
    <row r="85" spans="1:10" s="62" customFormat="1" ht="31.5" x14ac:dyDescent="0.25">
      <c r="A85" s="73" t="s">
        <v>242</v>
      </c>
      <c r="B85" s="73" t="s">
        <v>237</v>
      </c>
      <c r="C85" s="73" t="s">
        <v>238</v>
      </c>
      <c r="D85" s="74" t="s">
        <v>273</v>
      </c>
      <c r="E85" s="45" t="s">
        <v>272</v>
      </c>
      <c r="F85" s="76" t="s">
        <v>239</v>
      </c>
      <c r="G85" s="77">
        <f t="shared" si="11"/>
        <v>488300</v>
      </c>
      <c r="H85" s="77">
        <v>488300</v>
      </c>
      <c r="I85" s="77"/>
      <c r="J85" s="77"/>
    </row>
    <row r="86" spans="1:10" s="62" customFormat="1" ht="47.25" x14ac:dyDescent="0.25">
      <c r="A86" s="73" t="s">
        <v>189</v>
      </c>
      <c r="B86" s="73" t="s">
        <v>34</v>
      </c>
      <c r="C86" s="73" t="s">
        <v>21</v>
      </c>
      <c r="D86" s="80" t="s">
        <v>52</v>
      </c>
      <c r="E86" s="75" t="s">
        <v>243</v>
      </c>
      <c r="F86" s="76" t="s">
        <v>268</v>
      </c>
      <c r="G86" s="77">
        <f t="shared" si="11"/>
        <v>43320000</v>
      </c>
      <c r="H86" s="77">
        <v>43320000</v>
      </c>
      <c r="I86" s="77"/>
      <c r="J86" s="77"/>
    </row>
    <row r="87" spans="1:10" s="62" customFormat="1" ht="47.25" x14ac:dyDescent="0.25">
      <c r="A87" s="76">
        <v>1218110</v>
      </c>
      <c r="B87" s="76">
        <v>8110</v>
      </c>
      <c r="C87" s="78" t="s">
        <v>166</v>
      </c>
      <c r="D87" s="79" t="s">
        <v>167</v>
      </c>
      <c r="E87" s="75" t="s">
        <v>157</v>
      </c>
      <c r="F87" s="76" t="s">
        <v>177</v>
      </c>
      <c r="G87" s="77">
        <f>H87+I87</f>
        <v>2527200</v>
      </c>
      <c r="H87" s="77">
        <v>2527200</v>
      </c>
      <c r="I87" s="77"/>
      <c r="J87" s="77"/>
    </row>
    <row r="88" spans="1:10" s="62" customFormat="1" ht="15.75" x14ac:dyDescent="0.25">
      <c r="A88" s="66" t="s">
        <v>247</v>
      </c>
      <c r="B88" s="66" t="s">
        <v>213</v>
      </c>
      <c r="C88" s="66" t="s">
        <v>213</v>
      </c>
      <c r="D88" s="121" t="s">
        <v>248</v>
      </c>
      <c r="E88" s="122"/>
      <c r="F88" s="76"/>
      <c r="G88" s="49">
        <f>G89</f>
        <v>46300</v>
      </c>
      <c r="H88" s="49">
        <f>H89</f>
        <v>46300</v>
      </c>
      <c r="I88" s="77"/>
      <c r="J88" s="77"/>
    </row>
    <row r="89" spans="1:10" s="62" customFormat="1" ht="15.75" x14ac:dyDescent="0.25">
      <c r="A89" s="66" t="s">
        <v>249</v>
      </c>
      <c r="B89" s="66" t="s">
        <v>213</v>
      </c>
      <c r="C89" s="66" t="s">
        <v>213</v>
      </c>
      <c r="D89" s="121" t="s">
        <v>248</v>
      </c>
      <c r="E89" s="122"/>
      <c r="F89" s="76"/>
      <c r="G89" s="49">
        <f>SUM(G90)</f>
        <v>46300</v>
      </c>
      <c r="H89" s="49">
        <f>SUM(H90)</f>
        <v>46300</v>
      </c>
      <c r="I89" s="77"/>
      <c r="J89" s="77"/>
    </row>
    <row r="90" spans="1:10" s="62" customFormat="1" ht="31.5" x14ac:dyDescent="0.25">
      <c r="A90" s="25">
        <v>1517520</v>
      </c>
      <c r="B90" s="25">
        <v>7520</v>
      </c>
      <c r="C90" s="25">
        <v>460</v>
      </c>
      <c r="D90" s="74" t="s">
        <v>273</v>
      </c>
      <c r="E90" s="45" t="s">
        <v>272</v>
      </c>
      <c r="F90" s="76" t="s">
        <v>239</v>
      </c>
      <c r="G90" s="50">
        <f t="shared" ref="G90" si="12">H90+I90</f>
        <v>46300</v>
      </c>
      <c r="H90" s="77">
        <v>46300</v>
      </c>
      <c r="I90" s="77"/>
      <c r="J90" s="77"/>
    </row>
    <row r="91" spans="1:10" s="26" customFormat="1" ht="15.75" x14ac:dyDescent="0.25">
      <c r="A91" s="35" t="s">
        <v>38</v>
      </c>
      <c r="B91" s="35"/>
      <c r="C91" s="35"/>
      <c r="D91" s="113" t="s">
        <v>153</v>
      </c>
      <c r="E91" s="114"/>
      <c r="F91" s="36"/>
      <c r="G91" s="49">
        <f>G92</f>
        <v>21674600</v>
      </c>
      <c r="H91" s="49">
        <f>H92</f>
        <v>21674600</v>
      </c>
      <c r="I91" s="49">
        <f>I92</f>
        <v>0</v>
      </c>
      <c r="J91" s="49">
        <f>J92</f>
        <v>0</v>
      </c>
    </row>
    <row r="92" spans="1:10" s="37" customFormat="1" ht="15.75" x14ac:dyDescent="0.25">
      <c r="A92" s="35" t="s">
        <v>39</v>
      </c>
      <c r="B92" s="35"/>
      <c r="C92" s="35"/>
      <c r="D92" s="113" t="s">
        <v>153</v>
      </c>
      <c r="E92" s="114"/>
      <c r="F92" s="36"/>
      <c r="G92" s="49">
        <f>SUM(G93:G96)</f>
        <v>21674600</v>
      </c>
      <c r="H92" s="49">
        <f>SUM(H93:H96)</f>
        <v>21674600</v>
      </c>
      <c r="I92" s="49">
        <f>SUM(I95:I96)</f>
        <v>0</v>
      </c>
      <c r="J92" s="49">
        <f>SUM(J95:J96)</f>
        <v>0</v>
      </c>
    </row>
    <row r="93" spans="1:10" s="37" customFormat="1" ht="110.25" x14ac:dyDescent="0.25">
      <c r="A93" s="32" t="s">
        <v>244</v>
      </c>
      <c r="B93" s="25">
        <v>6090</v>
      </c>
      <c r="C93" s="32" t="s">
        <v>245</v>
      </c>
      <c r="D93" s="27" t="s">
        <v>246</v>
      </c>
      <c r="E93" s="27" t="s">
        <v>207</v>
      </c>
      <c r="F93" s="34" t="s">
        <v>210</v>
      </c>
      <c r="G93" s="50">
        <f t="shared" ref="G93:G94" si="13">H93+I93</f>
        <v>1500000</v>
      </c>
      <c r="H93" s="50">
        <v>1500000</v>
      </c>
      <c r="I93" s="49"/>
      <c r="J93" s="49"/>
    </row>
    <row r="94" spans="1:10" s="37" customFormat="1" ht="31.5" x14ac:dyDescent="0.25">
      <c r="A94" s="25">
        <v>3117520</v>
      </c>
      <c r="B94" s="25">
        <v>7520</v>
      </c>
      <c r="C94" s="25">
        <v>460</v>
      </c>
      <c r="D94" s="74" t="s">
        <v>273</v>
      </c>
      <c r="E94" s="45" t="s">
        <v>272</v>
      </c>
      <c r="F94" s="76" t="s">
        <v>239</v>
      </c>
      <c r="G94" s="50">
        <f t="shared" si="13"/>
        <v>8600</v>
      </c>
      <c r="H94" s="50">
        <v>8600</v>
      </c>
      <c r="I94" s="49"/>
      <c r="J94" s="49"/>
    </row>
    <row r="95" spans="1:10" s="37" customFormat="1" ht="47.25" x14ac:dyDescent="0.25">
      <c r="A95" s="22" t="s">
        <v>40</v>
      </c>
      <c r="B95" s="22" t="s">
        <v>34</v>
      </c>
      <c r="C95" s="22" t="s">
        <v>21</v>
      </c>
      <c r="D95" s="38" t="s">
        <v>52</v>
      </c>
      <c r="E95" s="24" t="s">
        <v>243</v>
      </c>
      <c r="F95" s="76" t="s">
        <v>268</v>
      </c>
      <c r="G95" s="50">
        <f>H95+I95</f>
        <v>20021000</v>
      </c>
      <c r="H95" s="50">
        <v>20021000</v>
      </c>
      <c r="I95" s="50"/>
      <c r="J95" s="50"/>
    </row>
    <row r="96" spans="1:10" s="26" customFormat="1" ht="78.75" x14ac:dyDescent="0.25">
      <c r="A96" s="22" t="s">
        <v>192</v>
      </c>
      <c r="B96" s="22" t="s">
        <v>159</v>
      </c>
      <c r="C96" s="22" t="s">
        <v>86</v>
      </c>
      <c r="D96" s="30" t="s">
        <v>160</v>
      </c>
      <c r="E96" s="33" t="s">
        <v>265</v>
      </c>
      <c r="F96" s="76" t="s">
        <v>268</v>
      </c>
      <c r="G96" s="50">
        <f>H96+I96</f>
        <v>145000</v>
      </c>
      <c r="H96" s="50">
        <v>145000</v>
      </c>
      <c r="I96" s="50"/>
      <c r="J96" s="50"/>
    </row>
    <row r="97" spans="1:11" s="26" customFormat="1" ht="15.75" x14ac:dyDescent="0.25">
      <c r="A97" s="35" t="s">
        <v>195</v>
      </c>
      <c r="B97" s="35"/>
      <c r="C97" s="35"/>
      <c r="D97" s="113" t="s">
        <v>193</v>
      </c>
      <c r="E97" s="114"/>
      <c r="F97" s="25"/>
      <c r="G97" s="49">
        <f>G98</f>
        <v>4604400</v>
      </c>
      <c r="H97" s="49">
        <f>H98</f>
        <v>4604400</v>
      </c>
      <c r="I97" s="49">
        <f>I98</f>
        <v>0</v>
      </c>
      <c r="J97" s="49">
        <f>J98</f>
        <v>0</v>
      </c>
    </row>
    <row r="98" spans="1:11" s="26" customFormat="1" ht="15.75" x14ac:dyDescent="0.25">
      <c r="A98" s="35" t="s">
        <v>194</v>
      </c>
      <c r="B98" s="35"/>
      <c r="C98" s="35"/>
      <c r="D98" s="113" t="s">
        <v>193</v>
      </c>
      <c r="E98" s="114"/>
      <c r="F98" s="25"/>
      <c r="G98" s="49">
        <f>SUM(G99:G102)</f>
        <v>4604400</v>
      </c>
      <c r="H98" s="49">
        <f>SUM(H99:H102)</f>
        <v>4604400</v>
      </c>
      <c r="I98" s="49">
        <f>SUM(I100:I102)</f>
        <v>0</v>
      </c>
      <c r="J98" s="49">
        <f>SUM(J100:J102)</f>
        <v>0</v>
      </c>
    </row>
    <row r="99" spans="1:11" s="26" customFormat="1" ht="31.5" x14ac:dyDescent="0.25">
      <c r="A99" s="25">
        <v>3717520</v>
      </c>
      <c r="B99" s="25">
        <v>7520</v>
      </c>
      <c r="C99" s="25">
        <v>460</v>
      </c>
      <c r="D99" s="74" t="s">
        <v>273</v>
      </c>
      <c r="E99" s="45" t="s">
        <v>272</v>
      </c>
      <c r="F99" s="76" t="s">
        <v>239</v>
      </c>
      <c r="G99" s="50">
        <f>H99+I99</f>
        <v>92500</v>
      </c>
      <c r="H99" s="50">
        <v>92500</v>
      </c>
      <c r="I99" s="49"/>
      <c r="J99" s="49"/>
    </row>
    <row r="100" spans="1:11" s="26" customFormat="1" ht="94.5" x14ac:dyDescent="0.25">
      <c r="A100" s="25">
        <v>3719770</v>
      </c>
      <c r="B100" s="67">
        <v>9770</v>
      </c>
      <c r="C100" s="32" t="s">
        <v>132</v>
      </c>
      <c r="D100" s="68" t="s">
        <v>196</v>
      </c>
      <c r="E100" s="24" t="s">
        <v>230</v>
      </c>
      <c r="F100" s="76" t="s">
        <v>268</v>
      </c>
      <c r="G100" s="50">
        <f>H100+I100</f>
        <v>1760700</v>
      </c>
      <c r="H100" s="50">
        <v>1760700</v>
      </c>
      <c r="I100" s="50"/>
      <c r="J100" s="50"/>
    </row>
    <row r="101" spans="1:11" s="26" customFormat="1" ht="31.5" x14ac:dyDescent="0.25">
      <c r="A101" s="25">
        <v>3719770</v>
      </c>
      <c r="B101" s="67">
        <v>9770</v>
      </c>
      <c r="C101" s="32" t="s">
        <v>132</v>
      </c>
      <c r="D101" s="27" t="s">
        <v>206</v>
      </c>
      <c r="E101" s="27" t="s">
        <v>231</v>
      </c>
      <c r="F101" s="76" t="s">
        <v>268</v>
      </c>
      <c r="G101" s="50">
        <f>H101+I101</f>
        <v>500000</v>
      </c>
      <c r="H101" s="50">
        <v>500000</v>
      </c>
      <c r="I101" s="50"/>
      <c r="J101" s="50"/>
    </row>
    <row r="102" spans="1:11" s="26" customFormat="1" ht="47.25" x14ac:dyDescent="0.25">
      <c r="A102" s="25">
        <v>3719770</v>
      </c>
      <c r="B102" s="67">
        <v>9770</v>
      </c>
      <c r="C102" s="32" t="s">
        <v>132</v>
      </c>
      <c r="D102" s="27" t="s">
        <v>217</v>
      </c>
      <c r="E102" s="24" t="s">
        <v>79</v>
      </c>
      <c r="F102" s="25" t="s">
        <v>176</v>
      </c>
      <c r="G102" s="50">
        <f>H102+I102</f>
        <v>2251200</v>
      </c>
      <c r="H102" s="50">
        <v>2251200</v>
      </c>
      <c r="I102" s="50"/>
      <c r="J102" s="50"/>
    </row>
    <row r="103" spans="1:11" s="26" customFormat="1" ht="15.75" x14ac:dyDescent="0.25">
      <c r="A103" s="36"/>
      <c r="B103" s="36"/>
      <c r="C103" s="36"/>
      <c r="D103" s="115" t="s">
        <v>228</v>
      </c>
      <c r="E103" s="116"/>
      <c r="F103" s="36"/>
      <c r="G103" s="49">
        <f>G13+G29+G41+G57+G62+G71+G78+G91+G97+G89</f>
        <v>346972400</v>
      </c>
      <c r="H103" s="49">
        <f>H13+H29+H41+H57+H62+H71+H78+H91+H97+H89</f>
        <v>342797400</v>
      </c>
      <c r="I103" s="49">
        <f>I13+I29+I41+I57+I62+I71+I78+I91+I97+I89</f>
        <v>4175000</v>
      </c>
      <c r="J103" s="49">
        <f>J13+J29+J41+J57+J62+J71+J78+J91+J97+J89</f>
        <v>3000000</v>
      </c>
    </row>
    <row r="104" spans="1:11" s="37" customFormat="1" ht="47.25" x14ac:dyDescent="0.25">
      <c r="A104" s="25">
        <v>1</v>
      </c>
      <c r="B104" s="69"/>
      <c r="C104" s="69"/>
      <c r="D104" s="70"/>
      <c r="E104" s="24" t="s">
        <v>28</v>
      </c>
      <c r="F104" s="25" t="s">
        <v>183</v>
      </c>
      <c r="G104" s="50">
        <f>G37</f>
        <v>300000</v>
      </c>
      <c r="H104" s="50">
        <f>H37</f>
        <v>300000</v>
      </c>
      <c r="I104" s="50"/>
      <c r="J104" s="50"/>
    </row>
    <row r="105" spans="1:11" s="26" customFormat="1" ht="47.25" x14ac:dyDescent="0.25">
      <c r="A105" s="25">
        <v>2</v>
      </c>
      <c r="B105" s="69"/>
      <c r="C105" s="69"/>
      <c r="D105" s="70"/>
      <c r="E105" s="24" t="s">
        <v>208</v>
      </c>
      <c r="F105" s="25" t="s">
        <v>205</v>
      </c>
      <c r="G105" s="50">
        <f>G81</f>
        <v>300000</v>
      </c>
      <c r="H105" s="50">
        <f>H81</f>
        <v>300000</v>
      </c>
      <c r="I105" s="50">
        <f>I81</f>
        <v>0</v>
      </c>
      <c r="J105" s="50">
        <f>J81</f>
        <v>0</v>
      </c>
    </row>
    <row r="106" spans="1:11" s="26" customFormat="1" ht="63" x14ac:dyDescent="0.25">
      <c r="A106" s="25">
        <v>3</v>
      </c>
      <c r="B106" s="69"/>
      <c r="C106" s="69"/>
      <c r="D106" s="70"/>
      <c r="E106" s="24" t="s">
        <v>96</v>
      </c>
      <c r="F106" s="25" t="s">
        <v>184</v>
      </c>
      <c r="G106" s="50">
        <f>G44+G55+G31</f>
        <v>10077800</v>
      </c>
      <c r="H106" s="50">
        <f>H44+H55+H31</f>
        <v>10077800</v>
      </c>
      <c r="I106" s="50">
        <f>I44+I55+I31</f>
        <v>0</v>
      </c>
      <c r="J106" s="50">
        <f>J44+J55+J31</f>
        <v>0</v>
      </c>
    </row>
    <row r="107" spans="1:11" s="26" customFormat="1" ht="47.25" x14ac:dyDescent="0.25">
      <c r="A107" s="25">
        <v>4</v>
      </c>
      <c r="B107" s="69"/>
      <c r="C107" s="69"/>
      <c r="D107" s="70"/>
      <c r="E107" s="24" t="s">
        <v>79</v>
      </c>
      <c r="F107" s="25" t="s">
        <v>176</v>
      </c>
      <c r="G107" s="50">
        <f>G20+G38+G43+G45+G47+G48+G50+G51+G52+G53+G54+G59+G102</f>
        <v>33826900</v>
      </c>
      <c r="H107" s="50">
        <f>H20+H38+H43+H45+H47+H48+H50+H51+H52+H53+H54+H59+H102</f>
        <v>33826900</v>
      </c>
      <c r="I107" s="50">
        <f>I20+I38+I43+I45+I47+I48+I50+I51+I52+I53+I54+I59+I102</f>
        <v>0</v>
      </c>
      <c r="J107" s="50">
        <f>J20+J38+J43+J45+J47+J48+J50+J51+J52+J53+J54+J59+J102</f>
        <v>0</v>
      </c>
    </row>
    <row r="108" spans="1:11" s="26" customFormat="1" ht="47.25" x14ac:dyDescent="0.25">
      <c r="A108" s="25">
        <v>5</v>
      </c>
      <c r="B108" s="69"/>
      <c r="C108" s="69"/>
      <c r="D108" s="84"/>
      <c r="E108" s="24" t="s">
        <v>227</v>
      </c>
      <c r="F108" s="25" t="s">
        <v>174</v>
      </c>
      <c r="G108" s="50">
        <f>G15+G16+G17+G18+G23</f>
        <v>58586000</v>
      </c>
      <c r="H108" s="50">
        <f t="shared" ref="H108:J108" si="14">H15+H16+H17+H18+H23</f>
        <v>57586000</v>
      </c>
      <c r="I108" s="50">
        <f t="shared" si="14"/>
        <v>1000000</v>
      </c>
      <c r="J108" s="50">
        <f t="shared" si="14"/>
        <v>1000000</v>
      </c>
      <c r="K108" s="47"/>
    </row>
    <row r="109" spans="1:11" s="26" customFormat="1" ht="47.25" x14ac:dyDescent="0.25">
      <c r="A109" s="25">
        <v>6</v>
      </c>
      <c r="B109" s="69"/>
      <c r="C109" s="69"/>
      <c r="D109" s="84"/>
      <c r="E109" s="24" t="s">
        <v>124</v>
      </c>
      <c r="F109" s="25" t="s">
        <v>178</v>
      </c>
      <c r="G109" s="50">
        <f>G32+G35</f>
        <v>26282200</v>
      </c>
      <c r="H109" s="50">
        <f>H32+H35</f>
        <v>24482200</v>
      </c>
      <c r="I109" s="50">
        <f>I32+I35</f>
        <v>1800000</v>
      </c>
      <c r="J109" s="50">
        <f>J32+J35</f>
        <v>1800000</v>
      </c>
      <c r="K109" s="47"/>
    </row>
    <row r="110" spans="1:11" s="26" customFormat="1" ht="47.25" x14ac:dyDescent="0.25">
      <c r="A110" s="25">
        <v>7</v>
      </c>
      <c r="B110" s="69"/>
      <c r="C110" s="69"/>
      <c r="D110" s="70"/>
      <c r="E110" s="24" t="s">
        <v>165</v>
      </c>
      <c r="F110" s="25" t="s">
        <v>177</v>
      </c>
      <c r="G110" s="50">
        <f>G24+G87+G40</f>
        <v>2769200</v>
      </c>
      <c r="H110" s="50">
        <f>H24+H87+H40</f>
        <v>2569200</v>
      </c>
      <c r="I110" s="50">
        <f>I24+I87+I40</f>
        <v>200000</v>
      </c>
      <c r="J110" s="50">
        <f>J24+J87+J40</f>
        <v>200000</v>
      </c>
      <c r="K110" s="47"/>
    </row>
    <row r="111" spans="1:11" s="26" customFormat="1" ht="126" x14ac:dyDescent="0.25">
      <c r="A111" s="25">
        <v>8</v>
      </c>
      <c r="B111" s="69"/>
      <c r="C111" s="69"/>
      <c r="D111" s="70"/>
      <c r="E111" s="33" t="s">
        <v>199</v>
      </c>
      <c r="F111" s="25" t="s">
        <v>200</v>
      </c>
      <c r="G111" s="50">
        <f>G25</f>
        <v>2083400</v>
      </c>
      <c r="H111" s="50">
        <f>H25</f>
        <v>2083400</v>
      </c>
      <c r="I111" s="50">
        <f>I25</f>
        <v>0</v>
      </c>
      <c r="J111" s="50">
        <f>J25</f>
        <v>0</v>
      </c>
      <c r="K111" s="47"/>
    </row>
    <row r="112" spans="1:11" s="26" customFormat="1" ht="47.25" x14ac:dyDescent="0.25">
      <c r="A112" s="25">
        <v>9</v>
      </c>
      <c r="B112" s="69"/>
      <c r="C112" s="69"/>
      <c r="D112" s="70"/>
      <c r="E112" s="33" t="s">
        <v>161</v>
      </c>
      <c r="F112" s="25" t="s">
        <v>163</v>
      </c>
      <c r="G112" s="50">
        <f>G33</f>
        <v>200000</v>
      </c>
      <c r="H112" s="50">
        <f>H33</f>
        <v>200000</v>
      </c>
      <c r="I112" s="50"/>
      <c r="J112" s="50"/>
      <c r="K112" s="47"/>
    </row>
    <row r="113" spans="1:11" s="26" customFormat="1" ht="47.25" x14ac:dyDescent="0.25">
      <c r="A113" s="25">
        <v>10</v>
      </c>
      <c r="B113" s="69"/>
      <c r="C113" s="69"/>
      <c r="D113" s="70"/>
      <c r="E113" s="45" t="s">
        <v>186</v>
      </c>
      <c r="F113" s="25" t="s">
        <v>211</v>
      </c>
      <c r="G113" s="50">
        <f>G36+G65+G49</f>
        <v>4988400</v>
      </c>
      <c r="H113" s="50">
        <f>H36+H65+H49</f>
        <v>4988400</v>
      </c>
      <c r="I113" s="50">
        <f>I36+I65</f>
        <v>0</v>
      </c>
      <c r="J113" s="50">
        <f>J36+J65</f>
        <v>0</v>
      </c>
      <c r="K113" s="47"/>
    </row>
    <row r="114" spans="1:11" s="26" customFormat="1" ht="47.25" x14ac:dyDescent="0.25">
      <c r="A114" s="25">
        <v>11</v>
      </c>
      <c r="B114" s="69"/>
      <c r="C114" s="69"/>
      <c r="D114" s="70"/>
      <c r="E114" s="45" t="s">
        <v>151</v>
      </c>
      <c r="F114" s="29" t="s">
        <v>201</v>
      </c>
      <c r="G114" s="50">
        <f>G64+G66+G67+G68+G69</f>
        <v>1970400</v>
      </c>
      <c r="H114" s="50">
        <f>H64+H66+H67+H68+H69</f>
        <v>1695400</v>
      </c>
      <c r="I114" s="50">
        <f>I64+I66+I67+I68+I69</f>
        <v>275000</v>
      </c>
      <c r="J114" s="50">
        <f>J64+J66+J67+J68</f>
        <v>0</v>
      </c>
      <c r="K114" s="47"/>
    </row>
    <row r="115" spans="1:11" s="26" customFormat="1" ht="47.25" x14ac:dyDescent="0.25">
      <c r="A115" s="25">
        <v>12</v>
      </c>
      <c r="B115" s="69"/>
      <c r="C115" s="69"/>
      <c r="D115" s="70"/>
      <c r="E115" s="24" t="s">
        <v>173</v>
      </c>
      <c r="F115" s="25" t="s">
        <v>202</v>
      </c>
      <c r="G115" s="50">
        <f>G46+G73</f>
        <v>1316500</v>
      </c>
      <c r="H115" s="50">
        <f>H46+H73</f>
        <v>1316500</v>
      </c>
      <c r="I115" s="50">
        <f>I46+I73</f>
        <v>0</v>
      </c>
      <c r="J115" s="50">
        <f>J46+J73</f>
        <v>0</v>
      </c>
      <c r="K115" s="47"/>
    </row>
    <row r="116" spans="1:11" s="26" customFormat="1" ht="47.25" x14ac:dyDescent="0.25">
      <c r="A116" s="25">
        <v>13</v>
      </c>
      <c r="B116" s="69"/>
      <c r="C116" s="69"/>
      <c r="D116" s="70"/>
      <c r="E116" s="24" t="s">
        <v>164</v>
      </c>
      <c r="F116" s="25" t="s">
        <v>190</v>
      </c>
      <c r="G116" s="50">
        <f>G74+G75+G76</f>
        <v>5575000</v>
      </c>
      <c r="H116" s="50">
        <f>H74+H75+H76</f>
        <v>5575000</v>
      </c>
      <c r="I116" s="50">
        <f>I74+I75+I76</f>
        <v>0</v>
      </c>
      <c r="J116" s="50">
        <f>J74+J75+J76</f>
        <v>0</v>
      </c>
    </row>
    <row r="117" spans="1:11" s="26" customFormat="1" ht="63" x14ac:dyDescent="0.25">
      <c r="A117" s="25">
        <v>14</v>
      </c>
      <c r="B117" s="69"/>
      <c r="C117" s="69"/>
      <c r="D117" s="70"/>
      <c r="E117" s="24" t="s">
        <v>188</v>
      </c>
      <c r="F117" s="25" t="s">
        <v>187</v>
      </c>
      <c r="G117" s="50">
        <f>G34</f>
        <v>15000</v>
      </c>
      <c r="H117" s="50">
        <f>H34</f>
        <v>15000</v>
      </c>
      <c r="I117" s="50">
        <f>I34</f>
        <v>0</v>
      </c>
      <c r="J117" s="50">
        <f>J34</f>
        <v>0</v>
      </c>
    </row>
    <row r="118" spans="1:11" s="26" customFormat="1" ht="63" x14ac:dyDescent="0.25">
      <c r="A118" s="25">
        <v>15</v>
      </c>
      <c r="B118" s="69"/>
      <c r="C118" s="69"/>
      <c r="D118" s="70"/>
      <c r="E118" s="33" t="s">
        <v>191</v>
      </c>
      <c r="F118" s="25" t="s">
        <v>203</v>
      </c>
      <c r="G118" s="50">
        <f>G27</f>
        <v>2270000</v>
      </c>
      <c r="H118" s="50">
        <f>H27</f>
        <v>2270000</v>
      </c>
      <c r="I118" s="50">
        <f>I27</f>
        <v>0</v>
      </c>
      <c r="J118" s="50">
        <f>J27</f>
        <v>0</v>
      </c>
      <c r="K118" s="47"/>
    </row>
    <row r="119" spans="1:11" s="26" customFormat="1" ht="110.25" x14ac:dyDescent="0.25">
      <c r="A119" s="25">
        <v>16</v>
      </c>
      <c r="B119" s="69"/>
      <c r="C119" s="69"/>
      <c r="D119" s="70"/>
      <c r="E119" s="27" t="s">
        <v>207</v>
      </c>
      <c r="F119" s="34" t="s">
        <v>274</v>
      </c>
      <c r="G119" s="50">
        <f>G93</f>
        <v>1500000</v>
      </c>
      <c r="H119" s="50">
        <f>H93</f>
        <v>1500000</v>
      </c>
      <c r="I119" s="50">
        <f>J119</f>
        <v>0</v>
      </c>
      <c r="J119" s="50"/>
      <c r="K119" s="47"/>
    </row>
    <row r="120" spans="1:11" s="26" customFormat="1" ht="47.25" x14ac:dyDescent="0.25">
      <c r="A120" s="25">
        <v>17</v>
      </c>
      <c r="B120" s="69"/>
      <c r="C120" s="69"/>
      <c r="D120" s="70"/>
      <c r="E120" s="24" t="s">
        <v>235</v>
      </c>
      <c r="F120" s="76" t="s">
        <v>236</v>
      </c>
      <c r="G120" s="50">
        <f>G80</f>
        <v>50000</v>
      </c>
      <c r="H120" s="50">
        <f>H80</f>
        <v>50000</v>
      </c>
      <c r="I120" s="50"/>
      <c r="J120" s="50"/>
      <c r="K120" s="47"/>
    </row>
    <row r="121" spans="1:11" s="26" customFormat="1" ht="78.75" x14ac:dyDescent="0.25">
      <c r="A121" s="25">
        <v>18</v>
      </c>
      <c r="B121" s="89"/>
      <c r="C121" s="69"/>
      <c r="D121" s="70"/>
      <c r="E121" s="24" t="s">
        <v>222</v>
      </c>
      <c r="F121" s="76" t="s">
        <v>250</v>
      </c>
      <c r="G121" s="90">
        <f>H121+I121</f>
        <v>900000</v>
      </c>
      <c r="H121" s="90"/>
      <c r="I121" s="90">
        <f>I28</f>
        <v>900000</v>
      </c>
      <c r="J121" s="90">
        <f>J28</f>
        <v>0</v>
      </c>
      <c r="K121" s="47"/>
    </row>
    <row r="122" spans="1:11" s="92" customFormat="1" ht="31.5" x14ac:dyDescent="0.25">
      <c r="A122" s="25">
        <v>19</v>
      </c>
      <c r="B122" s="69"/>
      <c r="C122" s="69"/>
      <c r="D122" s="70"/>
      <c r="E122" s="45" t="s">
        <v>272</v>
      </c>
      <c r="F122" s="76" t="s">
        <v>239</v>
      </c>
      <c r="G122" s="90">
        <f>H122+I122</f>
        <v>3275800</v>
      </c>
      <c r="H122" s="50">
        <f>H22+H39+H56+H61+H70+H77+H85+H90+H94+H99</f>
        <v>3275800</v>
      </c>
      <c r="I122" s="50"/>
      <c r="J122" s="50"/>
    </row>
    <row r="123" spans="1:11" s="47" customFormat="1" ht="63" x14ac:dyDescent="0.25">
      <c r="A123" s="25">
        <v>20</v>
      </c>
      <c r="B123" s="69"/>
      <c r="C123" s="69"/>
      <c r="D123" s="70"/>
      <c r="E123" s="45" t="s">
        <v>263</v>
      </c>
      <c r="F123" s="76" t="s">
        <v>268</v>
      </c>
      <c r="G123" s="50">
        <f>G60</f>
        <v>14400</v>
      </c>
      <c r="H123" s="50">
        <f>H60</f>
        <v>14400</v>
      </c>
      <c r="I123" s="50"/>
      <c r="J123" s="50"/>
    </row>
    <row r="124" spans="1:11" s="26" customFormat="1" ht="78.75" x14ac:dyDescent="0.25">
      <c r="A124" s="25">
        <v>21</v>
      </c>
      <c r="B124" s="69"/>
      <c r="C124" s="69"/>
      <c r="D124" s="70"/>
      <c r="E124" s="33" t="s">
        <v>271</v>
      </c>
      <c r="F124" s="76" t="s">
        <v>268</v>
      </c>
      <c r="G124" s="50">
        <f>G26+G96+100000000</f>
        <v>100548200</v>
      </c>
      <c r="H124" s="50">
        <f>H26+H96+100000000</f>
        <v>100548200</v>
      </c>
      <c r="I124" s="50">
        <f>I26+I96</f>
        <v>0</v>
      </c>
      <c r="J124" s="50">
        <f>J26+J96</f>
        <v>0</v>
      </c>
      <c r="K124" s="47"/>
    </row>
    <row r="125" spans="1:11" s="26" customFormat="1" ht="47.25" x14ac:dyDescent="0.25">
      <c r="A125" s="25">
        <v>22</v>
      </c>
      <c r="B125" s="69"/>
      <c r="C125" s="69"/>
      <c r="D125" s="70"/>
      <c r="E125" s="45" t="s">
        <v>243</v>
      </c>
      <c r="F125" s="76" t="s">
        <v>268</v>
      </c>
      <c r="G125" s="50">
        <f>G86+G95</f>
        <v>63341000</v>
      </c>
      <c r="H125" s="50">
        <f>H86+H95</f>
        <v>63341000</v>
      </c>
      <c r="I125" s="50">
        <f>I86+I95</f>
        <v>0</v>
      </c>
      <c r="J125" s="50">
        <f>J86+J95</f>
        <v>0</v>
      </c>
      <c r="K125" s="47"/>
    </row>
    <row r="126" spans="1:11" s="26" customFormat="1" ht="47.25" x14ac:dyDescent="0.25">
      <c r="A126" s="25">
        <v>23</v>
      </c>
      <c r="B126" s="69"/>
      <c r="C126" s="69"/>
      <c r="D126" s="70"/>
      <c r="E126" s="82" t="s">
        <v>269</v>
      </c>
      <c r="F126" s="76" t="s">
        <v>268</v>
      </c>
      <c r="G126" s="50">
        <f>G21+G82+G83+G84</f>
        <v>124021500</v>
      </c>
      <c r="H126" s="50">
        <f>H21+H82+H83+H84</f>
        <v>124021500</v>
      </c>
      <c r="I126" s="50">
        <f>I21+I82+I83+I84</f>
        <v>0</v>
      </c>
      <c r="J126" s="50">
        <f>J21+J82+J83+J84</f>
        <v>0</v>
      </c>
    </row>
    <row r="127" spans="1:11" s="47" customFormat="1" ht="47.25" x14ac:dyDescent="0.25">
      <c r="A127" s="25">
        <v>24</v>
      </c>
      <c r="B127" s="69"/>
      <c r="C127" s="69"/>
      <c r="D127" s="70"/>
      <c r="E127" s="31" t="s">
        <v>267</v>
      </c>
      <c r="F127" s="76" t="s">
        <v>268</v>
      </c>
      <c r="G127" s="50">
        <f>G19</f>
        <v>500000</v>
      </c>
      <c r="H127" s="50">
        <f>H19</f>
        <v>500000</v>
      </c>
      <c r="I127" s="50">
        <f>I19</f>
        <v>0</v>
      </c>
      <c r="J127" s="50">
        <f>J19</f>
        <v>0</v>
      </c>
    </row>
    <row r="128" spans="1:11" s="26" customFormat="1" ht="94.5" x14ac:dyDescent="0.25">
      <c r="A128" s="25">
        <v>25</v>
      </c>
      <c r="B128" s="69"/>
      <c r="C128" s="69"/>
      <c r="D128" s="70"/>
      <c r="E128" s="24" t="s">
        <v>230</v>
      </c>
      <c r="F128" s="76" t="s">
        <v>268</v>
      </c>
      <c r="G128" s="50">
        <f t="shared" ref="G128:J129" si="15">G100</f>
        <v>1760700</v>
      </c>
      <c r="H128" s="50">
        <f t="shared" si="15"/>
        <v>1760700</v>
      </c>
      <c r="I128" s="50">
        <f t="shared" si="15"/>
        <v>0</v>
      </c>
      <c r="J128" s="50">
        <f t="shared" si="15"/>
        <v>0</v>
      </c>
      <c r="K128" s="47"/>
    </row>
    <row r="129" spans="1:11" s="26" customFormat="1" ht="31.5" x14ac:dyDescent="0.25">
      <c r="A129" s="25">
        <v>26</v>
      </c>
      <c r="B129" s="69"/>
      <c r="C129" s="69"/>
      <c r="D129" s="70"/>
      <c r="E129" s="27" t="s">
        <v>251</v>
      </c>
      <c r="F129" s="76" t="s">
        <v>268</v>
      </c>
      <c r="G129" s="50">
        <f t="shared" si="15"/>
        <v>500000</v>
      </c>
      <c r="H129" s="50">
        <f t="shared" si="15"/>
        <v>500000</v>
      </c>
      <c r="I129" s="50">
        <f t="shared" si="15"/>
        <v>0</v>
      </c>
      <c r="J129" s="50">
        <f t="shared" si="15"/>
        <v>0</v>
      </c>
      <c r="K129" s="47"/>
    </row>
    <row r="130" spans="1:11" s="86" customFormat="1" ht="18.75" x14ac:dyDescent="0.3">
      <c r="A130" s="99" t="s">
        <v>229</v>
      </c>
      <c r="B130" s="100"/>
      <c r="C130" s="100"/>
      <c r="D130" s="100"/>
      <c r="E130" s="100"/>
      <c r="F130" s="101"/>
      <c r="G130" s="91">
        <f>H130+I130</f>
        <v>446972400</v>
      </c>
      <c r="H130" s="91">
        <f>SUM(H104:H129)</f>
        <v>442797400</v>
      </c>
      <c r="I130" s="91">
        <f>I104+I126+I105+I106+I107+I108+I109+I110+I111+I112+I113+I114+I115+I116+I117+I118+I119+I125+I124+I128+I129+I121</f>
        <v>4175000</v>
      </c>
      <c r="J130" s="91">
        <f>J104+J126+J105+J106+J107+J108+J109+J110+J111+J112+J113+J114+J115+J116+J117+J118+J119+J125+J124+J128+J129+J121</f>
        <v>3000000</v>
      </c>
      <c r="K130" s="85"/>
    </row>
    <row r="131" spans="1:11" s="26" customFormat="1" ht="7.15" customHeight="1" x14ac:dyDescent="0.25">
      <c r="A131" s="57"/>
      <c r="B131" s="57"/>
      <c r="C131" s="57"/>
      <c r="D131" s="58"/>
      <c r="E131" s="59"/>
      <c r="F131" s="60"/>
      <c r="G131" s="61"/>
      <c r="H131" s="61"/>
      <c r="I131" s="61"/>
      <c r="J131" s="61"/>
      <c r="K131" s="47"/>
    </row>
    <row r="132" spans="1:11" s="26" customFormat="1" ht="15.75" x14ac:dyDescent="0.25">
      <c r="A132" s="40"/>
      <c r="B132" s="48"/>
      <c r="C132" s="40"/>
      <c r="D132" s="26" t="s">
        <v>220</v>
      </c>
      <c r="E132" s="20"/>
      <c r="F132" s="48" t="s">
        <v>221</v>
      </c>
      <c r="G132" s="48"/>
      <c r="H132" s="48"/>
      <c r="I132" s="48"/>
      <c r="J132" s="48"/>
      <c r="K132" s="47"/>
    </row>
    <row r="133" spans="1:11" s="26" customFormat="1" ht="15.75" x14ac:dyDescent="0.25">
      <c r="A133" s="17"/>
      <c r="B133" s="1"/>
      <c r="C133" s="17"/>
      <c r="D133" s="2"/>
      <c r="E133" s="20"/>
      <c r="F133" s="1" t="s">
        <v>219</v>
      </c>
      <c r="G133" s="52">
        <f>SUM(G104:G129)</f>
        <v>446972400</v>
      </c>
      <c r="H133" s="52">
        <f>SUM(H104:H129)</f>
        <v>442797400</v>
      </c>
      <c r="I133" s="52">
        <f>SUM(I104:I129)</f>
        <v>4175000</v>
      </c>
      <c r="J133" s="52">
        <f>SUM(J104:J129)</f>
        <v>3000000</v>
      </c>
    </row>
    <row r="134" spans="1:11" ht="15.75" x14ac:dyDescent="0.25">
      <c r="E134" s="20"/>
      <c r="F134" s="1" t="s">
        <v>218</v>
      </c>
      <c r="G134" s="52">
        <f>G103-G133</f>
        <v>-100000000</v>
      </c>
      <c r="H134" s="52">
        <f>H103-H133</f>
        <v>-100000000</v>
      </c>
      <c r="I134" s="52">
        <f>I103-I133</f>
        <v>0</v>
      </c>
      <c r="J134" s="52">
        <f>J103-J133</f>
        <v>0</v>
      </c>
    </row>
    <row r="135" spans="1:11" x14ac:dyDescent="0.25">
      <c r="B135" s="17"/>
    </row>
    <row r="136" spans="1:11" ht="15.75" x14ac:dyDescent="0.25">
      <c r="E136" s="20"/>
      <c r="G136" s="19"/>
      <c r="H136" s="19"/>
      <c r="I136" s="19"/>
      <c r="J136" s="19"/>
    </row>
    <row r="137" spans="1:11" x14ac:dyDescent="0.25">
      <c r="E137" s="21"/>
      <c r="G137" s="52"/>
      <c r="H137" s="52"/>
      <c r="I137" s="52"/>
      <c r="J137" s="52"/>
    </row>
    <row r="138" spans="1:11" x14ac:dyDescent="0.25">
      <c r="G138" s="19">
        <f>G130-G103</f>
        <v>100000000</v>
      </c>
      <c r="H138" s="19">
        <f>H130-H103</f>
        <v>100000000</v>
      </c>
      <c r="I138" s="19">
        <f>I130-I103</f>
        <v>0</v>
      </c>
      <c r="J138" s="19">
        <f>J130-J103</f>
        <v>0</v>
      </c>
    </row>
    <row r="140" spans="1:11" x14ac:dyDescent="0.25">
      <c r="G140" s="19"/>
      <c r="H140" s="19"/>
      <c r="I140" s="19"/>
      <c r="J140" s="19"/>
    </row>
    <row r="141" spans="1:11" x14ac:dyDescent="0.25">
      <c r="G141" s="19"/>
      <c r="H141" s="19"/>
      <c r="I141" s="19"/>
      <c r="J141" s="19"/>
    </row>
  </sheetData>
  <mergeCells count="37">
    <mergeCell ref="D42:E42"/>
    <mergeCell ref="D103:E103"/>
    <mergeCell ref="D98:E98"/>
    <mergeCell ref="D92:E92"/>
    <mergeCell ref="D91:E91"/>
    <mergeCell ref="D97:E97"/>
    <mergeCell ref="D78:E78"/>
    <mergeCell ref="D72:E72"/>
    <mergeCell ref="D79:E79"/>
    <mergeCell ref="D57:E57"/>
    <mergeCell ref="D58:E58"/>
    <mergeCell ref="D62:E62"/>
    <mergeCell ref="D63:E63"/>
    <mergeCell ref="D71:E71"/>
    <mergeCell ref="D88:E88"/>
    <mergeCell ref="D89:E89"/>
    <mergeCell ref="D14:E14"/>
    <mergeCell ref="D29:E29"/>
    <mergeCell ref="D13:E13"/>
    <mergeCell ref="D30:E30"/>
    <mergeCell ref="D41:E41"/>
    <mergeCell ref="A130:F130"/>
    <mergeCell ref="H1:J1"/>
    <mergeCell ref="H2:J2"/>
    <mergeCell ref="H3:J3"/>
    <mergeCell ref="H4:J4"/>
    <mergeCell ref="F10:F11"/>
    <mergeCell ref="G10:G11"/>
    <mergeCell ref="H10:H11"/>
    <mergeCell ref="I10:J10"/>
    <mergeCell ref="A6:J6"/>
    <mergeCell ref="E10:E11"/>
    <mergeCell ref="A7:B7"/>
    <mergeCell ref="A10:A11"/>
    <mergeCell ref="B10:B11"/>
    <mergeCell ref="C10:C11"/>
    <mergeCell ref="D10:D11"/>
  </mergeCells>
  <pageMargins left="0.39370078740157483" right="0.39370078740157483" top="0.59055118110236227" bottom="0.39370078740157483" header="0.51181102362204722" footer="0.51181102362204722"/>
  <pageSetup paperSize="9" scale="49" fitToWidth="6" fitToHeight="6" orientation="landscape" r:id="rId1"/>
  <headerFooter differentFirst="1">
    <oddHeader>&amp;C&amp;P</oddHeader>
  </headerFooter>
  <rowBreaks count="1" manualBreakCount="1">
    <brk id="7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2024-12-18T09:42:04Z</dcterms:modified>
</cp:coreProperties>
</file>