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SHARE\0-Старые данные\SHARE\Бюджет 2025\УТОЧНЕННЯ\01_НАСТУПНЕ\на сайт\"/>
    </mc:Choice>
  </mc:AlternateContent>
  <bookViews>
    <workbookView xWindow="0" yWindow="0" windowWidth="23040" windowHeight="9384"/>
  </bookViews>
  <sheets>
    <sheet name="Аркуш1" sheetId="1" r:id="rId1"/>
  </sheets>
  <definedNames>
    <definedName name="_xlnm.Print_Titles" localSheetId="0">Аркуш1!$5:$5</definedName>
    <definedName name="_xlnm.Print_Area" localSheetId="0">Аркуш1!$A$1:$M$151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6" i="1" l="1"/>
  <c r="G96" i="1" l="1"/>
  <c r="F98" i="1"/>
  <c r="M109" i="1"/>
  <c r="M115" i="1"/>
  <c r="F116" i="1"/>
  <c r="E147" i="1"/>
  <c r="G147" i="1"/>
  <c r="H147" i="1"/>
  <c r="I147" i="1"/>
  <c r="J147" i="1"/>
  <c r="H148" i="1" l="1"/>
  <c r="E149" i="1"/>
  <c r="G149" i="1"/>
  <c r="I149" i="1"/>
  <c r="J149" i="1"/>
  <c r="H149" i="1"/>
  <c r="D148" i="1"/>
  <c r="L148" i="1"/>
  <c r="K148" i="1"/>
  <c r="J148" i="1"/>
  <c r="I148" i="1"/>
  <c r="F115" i="1"/>
  <c r="L68" i="1" l="1"/>
  <c r="K68" i="1"/>
  <c r="I108" i="1"/>
  <c r="I107" i="1"/>
  <c r="D107" i="1" s="1"/>
  <c r="D108" i="1"/>
  <c r="I29" i="1"/>
  <c r="L6" i="1" l="1"/>
  <c r="L140" i="1" s="1"/>
  <c r="L30" i="1"/>
  <c r="D49" i="1"/>
  <c r="D48" i="1"/>
  <c r="L142" i="1" l="1"/>
  <c r="L147" i="1"/>
  <c r="L149" i="1"/>
  <c r="L143" i="1"/>
  <c r="J145" i="1"/>
  <c r="J124" i="1"/>
  <c r="I126" i="1"/>
  <c r="D67" i="1"/>
  <c r="H66" i="1"/>
  <c r="D65" i="1"/>
  <c r="H64" i="1"/>
  <c r="G68" i="1"/>
  <c r="G20" i="1"/>
  <c r="G6" i="1" s="1"/>
  <c r="G30" i="1"/>
  <c r="G140" i="1" s="1"/>
  <c r="G142" i="1" s="1"/>
  <c r="G143" i="1" s="1"/>
  <c r="D145" i="1" l="1"/>
  <c r="D21" i="1" l="1"/>
  <c r="E20" i="1"/>
  <c r="I138" i="1"/>
  <c r="H138" i="1"/>
  <c r="I137" i="1"/>
  <c r="I134" i="1" s="1"/>
  <c r="I133" i="1" s="1"/>
  <c r="H137" i="1"/>
  <c r="H134" i="1" s="1"/>
  <c r="H133" i="1" s="1"/>
  <c r="H130" i="1" s="1"/>
  <c r="E131" i="1"/>
  <c r="E130" i="1" s="1"/>
  <c r="E128" i="1"/>
  <c r="E127" i="1" s="1"/>
  <c r="I124" i="1"/>
  <c r="F122" i="1"/>
  <c r="I115" i="1"/>
  <c r="I113" i="1"/>
  <c r="I110" i="1"/>
  <c r="J120" i="1"/>
  <c r="D133" i="1" l="1"/>
  <c r="I130" i="1"/>
  <c r="M143" i="1"/>
  <c r="J109" i="1"/>
  <c r="J143" i="1"/>
  <c r="F109" i="1"/>
  <c r="I109" i="1"/>
  <c r="D20" i="1"/>
  <c r="I104" i="1" l="1"/>
  <c r="I68" i="1" s="1"/>
  <c r="H104" i="1"/>
  <c r="H90" i="1"/>
  <c r="H68" i="1" s="1"/>
  <c r="F84" i="1"/>
  <c r="F94" i="1"/>
  <c r="F96" i="1"/>
  <c r="E92" i="1"/>
  <c r="M99" i="1"/>
  <c r="J99" i="1"/>
  <c r="F86" i="1"/>
  <c r="E86" i="1"/>
  <c r="E69" i="1"/>
  <c r="F75" i="1"/>
  <c r="F71" i="1"/>
  <c r="F69" i="1" s="1"/>
  <c r="F68" i="1" s="1"/>
  <c r="H63" i="1"/>
  <c r="D32" i="1"/>
  <c r="J30" i="1"/>
  <c r="M30" i="1"/>
  <c r="E38" i="1"/>
  <c r="D38" i="1" s="1"/>
  <c r="D57" i="1"/>
  <c r="E56" i="1"/>
  <c r="D56" i="1" s="1"/>
  <c r="I58" i="1"/>
  <c r="I30" i="1" s="1"/>
  <c r="H47" i="1"/>
  <c r="H30" i="1" s="1"/>
  <c r="E47" i="1"/>
  <c r="D46" i="1"/>
  <c r="E45" i="1"/>
  <c r="D45" i="1" s="1"/>
  <c r="D43" i="1"/>
  <c r="D44" i="1"/>
  <c r="E42" i="1"/>
  <c r="D42" i="1" s="1"/>
  <c r="D41" i="1"/>
  <c r="K40" i="1"/>
  <c r="E35" i="1"/>
  <c r="D35" i="1" s="1"/>
  <c r="D33" i="1"/>
  <c r="D34" i="1"/>
  <c r="D36" i="1"/>
  <c r="D37" i="1"/>
  <c r="D39" i="1"/>
  <c r="F31" i="1"/>
  <c r="F30" i="1" s="1"/>
  <c r="E31" i="1"/>
  <c r="E68" i="1" l="1"/>
  <c r="M144" i="1"/>
  <c r="M68" i="1"/>
  <c r="J68" i="1"/>
  <c r="J144" i="1"/>
  <c r="D144" i="1" s="1"/>
  <c r="K30" i="1"/>
  <c r="E30" i="1"/>
  <c r="I28" i="1" l="1"/>
  <c r="F26" i="1"/>
  <c r="F24" i="1"/>
  <c r="F22" i="1"/>
  <c r="E18" i="1"/>
  <c r="F16" i="1"/>
  <c r="E13" i="1"/>
  <c r="F10" i="1"/>
  <c r="E10" i="1"/>
  <c r="H7" i="1"/>
  <c r="J6" i="1"/>
  <c r="J140" i="1" s="1"/>
  <c r="J142" i="1" s="1"/>
  <c r="E7" i="1"/>
  <c r="D8" i="1"/>
  <c r="D9" i="1"/>
  <c r="D11" i="1"/>
  <c r="D12" i="1"/>
  <c r="D14" i="1"/>
  <c r="D15" i="1"/>
  <c r="D17" i="1"/>
  <c r="D19" i="1"/>
  <c r="D23" i="1"/>
  <c r="D25" i="1"/>
  <c r="D27" i="1"/>
  <c r="D29" i="1"/>
  <c r="D30" i="1"/>
  <c r="D31" i="1"/>
  <c r="D40" i="1"/>
  <c r="D47" i="1"/>
  <c r="D50" i="1"/>
  <c r="D51" i="1"/>
  <c r="D52" i="1"/>
  <c r="D53" i="1"/>
  <c r="D54" i="1"/>
  <c r="D55" i="1"/>
  <c r="D58" i="1"/>
  <c r="D59" i="1"/>
  <c r="D60" i="1"/>
  <c r="D61" i="1"/>
  <c r="D62" i="1"/>
  <c r="D63" i="1"/>
  <c r="D64" i="1"/>
  <c r="D66" i="1"/>
  <c r="D68" i="1"/>
  <c r="D69"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9" i="1"/>
  <c r="D110" i="1"/>
  <c r="D111" i="1"/>
  <c r="D112" i="1"/>
  <c r="D113" i="1"/>
  <c r="D114" i="1"/>
  <c r="D115" i="1"/>
  <c r="D117" i="1"/>
  <c r="D118" i="1"/>
  <c r="D119" i="1"/>
  <c r="D120" i="1"/>
  <c r="D121" i="1"/>
  <c r="D122" i="1"/>
  <c r="D123" i="1"/>
  <c r="D124" i="1"/>
  <c r="D125" i="1"/>
  <c r="D126" i="1"/>
  <c r="D127" i="1"/>
  <c r="D128" i="1"/>
  <c r="D129" i="1"/>
  <c r="D130" i="1"/>
  <c r="D131" i="1"/>
  <c r="D132" i="1"/>
  <c r="D134" i="1"/>
  <c r="D135" i="1"/>
  <c r="D136" i="1"/>
  <c r="D137" i="1"/>
  <c r="D138" i="1"/>
  <c r="D139" i="1"/>
  <c r="I6" i="1" l="1"/>
  <c r="I140" i="1" s="1"/>
  <c r="H6" i="1"/>
  <c r="H140" i="1" s="1"/>
  <c r="F6" i="1"/>
  <c r="F140" i="1" s="1"/>
  <c r="E6" i="1"/>
  <c r="E140" i="1" s="1"/>
  <c r="E141" i="1" s="1"/>
  <c r="M6" i="1"/>
  <c r="M140" i="1" s="1"/>
  <c r="K6" i="1"/>
  <c r="K140" i="1" s="1"/>
  <c r="D26" i="1"/>
  <c r="D7" i="1"/>
  <c r="D22" i="1"/>
  <c r="D13" i="1"/>
  <c r="D28" i="1"/>
  <c r="D24" i="1"/>
  <c r="D18" i="1"/>
  <c r="D16" i="1"/>
  <c r="D10" i="1"/>
  <c r="K141" i="1" l="1"/>
  <c r="K147" i="1"/>
  <c r="K149" i="1"/>
  <c r="M142" i="1"/>
  <c r="M147" i="1"/>
  <c r="M149" i="1"/>
  <c r="F147" i="1"/>
  <c r="F149" i="1"/>
  <c r="H141" i="1"/>
  <c r="I142" i="1"/>
  <c r="I143" i="1" s="1"/>
  <c r="D141" i="1"/>
  <c r="F142" i="1"/>
  <c r="D140" i="1"/>
  <c r="D147" i="1" s="1"/>
  <c r="D6" i="1"/>
  <c r="D149" i="1" l="1"/>
  <c r="F143" i="1"/>
  <c r="D143" i="1" s="1"/>
  <c r="D142" i="1"/>
  <c r="D70" i="1"/>
</calcChain>
</file>

<file path=xl/sharedStrings.xml><?xml version="1.0" encoding="utf-8"?>
<sst xmlns="http://schemas.openxmlformats.org/spreadsheetml/2006/main" count="302" uniqueCount="234">
  <si>
    <t>1.</t>
  </si>
  <si>
    <t>Виконавчий комітет</t>
  </si>
  <si>
    <t>2.</t>
  </si>
  <si>
    <t>Управління освіти</t>
  </si>
  <si>
    <t>3.</t>
  </si>
  <si>
    <t>Управління соціальної політики</t>
  </si>
  <si>
    <t>Управління капітального будівництва</t>
  </si>
  <si>
    <t>Харчування учнів початкових класів (за рахунок залишку субвенції)</t>
  </si>
  <si>
    <t>Фінансове управління</t>
  </si>
  <si>
    <t>Матеріально-технічне забезпечення в/ч А5015</t>
  </si>
  <si>
    <t>Міська цільова програма підтримки Сил оборони і безпеки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</si>
  <si>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Головне управління Національної поліції в Одеській області (закупівля матеріальних цінностей, послуг для відділу поліції № 1 Одеського районного управління поліції № 2 ГУНП в Одеській області)</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</si>
  <si>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</si>
  <si>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4.</t>
  </si>
  <si>
    <t>5.</t>
  </si>
  <si>
    <t>РАЗОМ пропозиції на уточнення</t>
  </si>
  <si>
    <t>0150</t>
  </si>
  <si>
    <t>Збільшення електропотужностей для 13-го мікрорайону міста Чорноморськ, Одеської області</t>
  </si>
  <si>
    <t>РАЗОМ</t>
  </si>
  <si>
    <t>№51 від 02.01.25</t>
  </si>
  <si>
    <t>№</t>
  </si>
  <si>
    <t>1.1.</t>
  </si>
  <si>
    <t>7350</t>
  </si>
  <si>
    <t>2111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</si>
  <si>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</si>
  <si>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Оплата комунальних послуг / електроенергія</t>
  </si>
  <si>
    <t>Розроблення схем планування та забудови територій (містобудівної документації)</t>
  </si>
  <si>
    <t>№152 від 06.01.25</t>
  </si>
  <si>
    <t>2010</t>
  </si>
  <si>
    <t>Багатопрофільна стаціонарна медична допомога населенню</t>
  </si>
  <si>
    <t>Поточний ремонт приміщення акушерського відділення будівлі стаціонару КНП "Чорноморська лікарня" Чорноморської міської ради Одеського району Одеської області за адресою: м.Чорноморськ, вул.Віталія Шума, 4, літ."А"</t>
  </si>
  <si>
    <t>7520</t>
  </si>
  <si>
    <t>Реалізація Національної програми інформатизації</t>
  </si>
  <si>
    <t>КНП "Чорноморська лікарня" - придбання персональних комп'ютерів</t>
  </si>
  <si>
    <t>№657 від 15.01.25</t>
  </si>
  <si>
    <t>7640</t>
  </si>
  <si>
    <t>Заходи з енергозбереження</t>
  </si>
  <si>
    <t>Реконструкція електричних мереж, в частині встановлення сонячної електростанції на даху будівлі КНП "Чорноморська лікарня" Чорноморської міської ради Одеського району Одеської області за адресою: м.Чорноморськ, вул. Віталія Шума, 4 А</t>
  </si>
  <si>
    <t>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АcПІТ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t>
  </si>
  <si>
    <t>Заходи із запобігання та ліквідації надзвичайних ситуацій та наслідків стихійного лиха</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</si>
  <si>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м.Чорноморськ, вул.Віталія Шума, 4, літ.А</t>
  </si>
  <si>
    <t>1.2.</t>
  </si>
  <si>
    <t>1.3.</t>
  </si>
  <si>
    <t>1.4.</t>
  </si>
  <si>
    <t>1.5.</t>
  </si>
  <si>
    <t>1.6.</t>
  </si>
  <si>
    <t>1.7.</t>
  </si>
  <si>
    <t>Послуги з проектування та вогнезахисту обробки горищних приміщень</t>
  </si>
  <si>
    <t>Послуги з випробування опору ізоляції обладнання</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</si>
  <si>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</si>
  <si>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</si>
  <si>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t>
  </si>
  <si>
    <t>Капітальний ремонт підвального приміщення  з пристосуванням під СПП з властивостями ПРУ в будівлі закладу дошкільної освіти № 4 Чорноморської міської ради Одеського району Одеської області за адресою Одеська область, Одеський район, м.Чорноморськ, вулиця Олександрійська, 19-А</t>
  </si>
  <si>
    <t>№672 від 15.01.25</t>
  </si>
  <si>
    <t>Капітальний ремонт покрівлі з встановленням геліосистеми в закладі дошкільної освіти (ясла - садок) № 1 за адресою: Одеська область, Одеський район, місто Чорноморськ, вулиця 1 Травня, 4-Б</t>
  </si>
  <si>
    <t>2.1.</t>
  </si>
  <si>
    <t>2.2.</t>
  </si>
  <si>
    <t>4.4.</t>
  </si>
  <si>
    <t>2.3.</t>
  </si>
  <si>
    <t>2.4.</t>
  </si>
  <si>
    <t>КУ "ІРЦ" - за рахунок залишку субвенції з Дальницької СТГ</t>
  </si>
  <si>
    <t>Надання загальної середньої освіти закладами загальної середньої освіти за рахунок освітньої субвенції (приватний заклад загальної середньої освіти)</t>
  </si>
  <si>
    <t>2.5.</t>
  </si>
  <si>
    <t>2.6.</t>
  </si>
  <si>
    <t>2.7.</t>
  </si>
  <si>
    <t>2.8.</t>
  </si>
  <si>
    <t>2.9.</t>
  </si>
  <si>
    <t>2.10.</t>
  </si>
  <si>
    <t>2.11.</t>
  </si>
  <si>
    <t>2.12.</t>
  </si>
  <si>
    <t>2.13.</t>
  </si>
  <si>
    <t>2.14.</t>
  </si>
  <si>
    <t>2.15.</t>
  </si>
  <si>
    <t>Соціальний захист та соціальне забезпечення</t>
  </si>
  <si>
    <t>3.1.</t>
  </si>
  <si>
    <t>3.2.</t>
  </si>
  <si>
    <t>Відділ комунального господарства та благоустрою</t>
  </si>
  <si>
    <t>Експлуатація та технічне обслуговування житлового фонду</t>
  </si>
  <si>
    <t>Капітальний ремонт покрівлі житлового будинку за адресою: Одеська область, Одеський район, м.Чорноморськ, вул.1 Травня, 10-Б (ОСББ "Будинки АББО")</t>
  </si>
  <si>
    <t>Капітальний ремонт багатоквартирного житлового будинку, оздоблення пандусів ОСББ "Паркова 22-А", за адресою: м.Чорноморськ, вул.Паркова 22-А</t>
  </si>
  <si>
    <t>Капітальний ремонт ганку 1-го під'їзду в житловому багатоквартирному будинку ОСББ "НОМЕР СІМ" за адресою: м.Чорноморськ, вул.Лазурна, 2</t>
  </si>
  <si>
    <t>Поточний ремонт багатоквартирного будинку за адресою: м.Чорноморськ, вул.1Травня, 2</t>
  </si>
  <si>
    <t>Забезпечення надійної та безперебійної експлуатації ліфтів</t>
  </si>
  <si>
    <t>Капітальний ремонт (заміна) ліфту за адресою: Одеський район, Одеська область, м.Чорноморськ, вул.1 Травня, 5 (1)</t>
  </si>
  <si>
    <t>Капітальний ремонт (заміна) ліфту за адресою: Одеський район, Одеська область, м.Чорноморськ, вул.Парусна, 10 (2)</t>
  </si>
  <si>
    <t>Капітальний ремонт (заміна) ліфту за адресою: Одеський район, Одеська область, м.Чорноморськ, вул.Олександрійська, 4-А (1)</t>
  </si>
  <si>
    <t>Капітальний ремонт (заміна) ліфту за адресою: Одеський район, Одеська область, м.Чорноморськ, вул.Олександрійська, 10 (4)</t>
  </si>
  <si>
    <t>Капітальний ремонт (заміна) ліфту за адресою: Одеський район, Одеська область, м.Чорноморськ, вул.Лазурна, 7 (1)</t>
  </si>
  <si>
    <t>Капітальний ремонт (заміна) ліфту за адресою: Одеський район, Одеська область, м.Чорноморськ, вул.Паркова, 36 (4)</t>
  </si>
  <si>
    <t>Капітальний ремонт (заміна) ліфту за адресою: Одеський район, Одеська область, м.Чорноморськ, проспект Миру, 28 (4)</t>
  </si>
  <si>
    <t>Організація благоустрою населених пунктів</t>
  </si>
  <si>
    <t>Капітальний ремонт (заміна) ліфту у 3му під'їзді житлового будинку за адресою: Одеська область, Одеський район, м. Чорноморськ, пр. Миру, 30 (ОСББ "Мирний 30") - Програма ОСББ</t>
  </si>
  <si>
    <t>Реконструкція скверу за адресою: Одеська область, м.Чорноморськ, проспект Миру, 14. Коригування</t>
  </si>
  <si>
    <t xml:space="preserve">Обстеження конструкцій та споруд на міському пляжі, виявлення несучої здатності грунтів уклонів міського пляжу, причин виникнення деформацій сходів в прибережній зоні на ділянці протизсувних заходів від центральної алеї Приморського парку до міського пляжу та дощоприймальних лотків </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</si>
  <si>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</si>
  <si>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Капітальний ремонт покрівлі житлового будинку за адресою: Одеська область, Одеський район, м.Чорноморськ, вул.1 Травня, 10-Б (ОСББ "Будинки АББО") - співфінансування коштами ОСББ</t>
  </si>
  <si>
    <t>Капітальний ремонт (заміна) ліфту у 3му під'їзді житлового будинку за адресою: Одеська область, Одеський район, м. Чорноморськ, пр. Миру, 30 (ОСББ "Мирний 30") - співфінансування коштами ОСББ</t>
  </si>
  <si>
    <t>Капітальний ремонт ганку 1-го під'їзду в житловому багатоквартирному будинку ОСББ "НОМЕР СІМ" за адресою: м.Чорноморськ, вул.Лазурна, 2 - співфінансування коштами ОСББ</t>
  </si>
  <si>
    <t>Капітальний ремонт багатоквартирного житлового будинку, оздоблення пандусів ОСББ "Паркова 22-А", за адресою: м.Чорноморськ, вул.Паркова 22-А - співфінансування коштами ОСББ</t>
  </si>
  <si>
    <t>Внески до статутного капіталу суб'єктів господарювання</t>
  </si>
  <si>
    <t>КП "Чорноморськтеплоенерго" - придбання мережевих насосів</t>
  </si>
  <si>
    <t>4.1.</t>
  </si>
  <si>
    <t>4.2.</t>
  </si>
  <si>
    <t>4.3.</t>
  </si>
  <si>
    <t>4.5.</t>
  </si>
  <si>
    <t>4.6.</t>
  </si>
  <si>
    <t>4.7.</t>
  </si>
  <si>
    <t>4.8.</t>
  </si>
  <si>
    <t>4.9.</t>
  </si>
  <si>
    <t>4.10.</t>
  </si>
  <si>
    <t>КП "МУЖКГ" - придбання трактора</t>
  </si>
  <si>
    <t>Інша діяльність, пов'язана з експлуатацією об'єктів житлово-комунального господарства</t>
  </si>
  <si>
    <t>Міська цільова програма часткової компенсації вартості закупівлі альтернативних джерел енергії для забезпечення потреб мешканців банатоквартрних житлових будинків на території Чорноморської міської територіальної громади на 2024-2025 роки</t>
  </si>
  <si>
    <t>№674 від 15.01.25</t>
  </si>
  <si>
    <t>Будівництво освітніх установ та закладів</t>
  </si>
  <si>
    <t>Нове будівництво захисної споруди цивільного захисту подвійного призначення Чорноморського економіко - правового ліцею № 1 Чорноморської міської ради Одеського району Одеської області  за адресою: м.Чорноморськ, пров.Шкільний, 8</t>
  </si>
  <si>
    <t>Реалізація проектів (заходів) з відновлення закладів охорони здоров'я, пошкоджених/знищених внаслідок збройної агресії, за рахунок коштів місцевих бюджетів</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</si>
  <si>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областіза адресою: вул. Віталія Шума, буд. 4, м. Чорноморськ, Одеського району, Одеської області, пошкоджених внаслідок збройної агресії російської федерації" (розробка проєктно-кошторисної документації)</t>
  </si>
  <si>
    <t>Будівництво об'єктів житлово-комунального господарства</t>
  </si>
  <si>
    <t>Реконструкція приміщення сховища в будівлі за адресою:Одеська обл., Одеський район, м. Чорноморськ, вул.1Травня2/198-Н</t>
  </si>
  <si>
    <t>Реконструкція напірного каналізаційного колектору за адресою: Одеська область, Одеський район, м.Чорноморськ, від вул.Космонавтів, 59Г в с.Малодолинське до вул.Світла, 51 в смт.Олександрівка</t>
  </si>
  <si>
    <t>Реконструкція мереж водопроводу за адресою: Одеська область, Одеський район, м.Чорноморськ, вул.Паркова, 46-50</t>
  </si>
  <si>
    <t>Будівництво самопливного колектору діаметром 400 мм від вул.1 Травня до вул.Промислова у м.Чорноморську Одеського району Одеської області</t>
  </si>
  <si>
    <t>Реалізація інших заходів щодо соціально-економічного розвитку територій</t>
  </si>
  <si>
    <t>№584 від 14.01.25</t>
  </si>
  <si>
    <t>5.1.</t>
  </si>
  <si>
    <t>5.2.</t>
  </si>
  <si>
    <t>5.3.</t>
  </si>
  <si>
    <t>5.5.</t>
  </si>
  <si>
    <t>5.4.</t>
  </si>
  <si>
    <t>5.6.</t>
  </si>
  <si>
    <t>6.</t>
  </si>
  <si>
    <t>6.1.</t>
  </si>
  <si>
    <t xml:space="preserve"> </t>
  </si>
  <si>
    <t xml:space="preserve"> Первинна медична допомога населенню, що надається центрами первинної медичної (медико-санітарної) допомоги</t>
  </si>
  <si>
    <t>№770 від 16.01.25</t>
  </si>
  <si>
    <t>6030</t>
  </si>
  <si>
    <t>1.8.</t>
  </si>
  <si>
    <t>1.9.</t>
  </si>
  <si>
    <t>2100</t>
  </si>
  <si>
    <t>Стоматологічна допомога населенню</t>
  </si>
  <si>
    <t>Оплата послуг метрологічного спостереження медичного обладнання</t>
  </si>
  <si>
    <t>Оплата природного газу</t>
  </si>
  <si>
    <t>1.10.</t>
  </si>
  <si>
    <t>Реалізація проектів (заходів) з відновлення об'єктів житлово-комунального господарства, пошкоджених/знищених внаслідок збройної агресії, за рахунок коштів місцевих бюджетів</t>
  </si>
  <si>
    <t>Поточний ремонт, заміна вікон в нежитловому приміщенні, пошкодженого внаслідок збройної агресії Російської Федерації за адресою: м.Чорноморськ, вул.Захисників України, 17-В</t>
  </si>
  <si>
    <t>Здійснення заходів із землеустрою</t>
  </si>
  <si>
    <t>№548 від 14.01.25</t>
  </si>
  <si>
    <t>Оплата робіт з розроблення проектів землеустрою щодо відведення земельних ділянок вид цільового призначення яких змінюється  та технічної документації із землеустрою щодо астановлення (відновлення) меж земельної ділянки в натурі (на місцевості) - ріш.ЧМР від 27.11.24р. № 732/19-VIII,732/20-VIII, 732/21-VIII, 732/22-VIII, 732-VIII</t>
  </si>
  <si>
    <t>Поточний ремонт підлоги найпростішого укриття за адресою: м.Чорноморськ, вул.Паркова, 20 (звернення мешканців №КО-1565 від 19.12.2024)</t>
  </si>
  <si>
    <t>Придбання спеціалізованого обладнання інспекторів з паркування</t>
  </si>
  <si>
    <t>Інші субвенції з місцевого бюджету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</si>
  <si>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</si>
  <si>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Поточний ремонт дитячих та спортивних майданчиків</t>
  </si>
  <si>
    <t>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 вул.Перемоги, буд.64, селище Олександрівка, м.Чорноморськ, Одеський район, Одеська область</t>
  </si>
  <si>
    <t>Розроблення детального плану частини території 13-го мікрорайону м.Чорноморськ Одеського району Одеської області загальною площею 1,0 га для будівництва багатоповерхового житлового будинку</t>
  </si>
  <si>
    <t>Матеріально-технічне забезпечення в/ч 3033</t>
  </si>
  <si>
    <t>Заходи та роботи з територіальної оборони</t>
  </si>
  <si>
    <t>8240</t>
  </si>
  <si>
    <t>Виконання інвестиційних проектів за рахунок субвенцій з інших бюджетів</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</si>
  <si>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області, м.Чорноморськ, с.Малодолинське, вул.Зелена, 2-Б (розробка проектно-кошторисної документації, експертиза)</t>
  </si>
  <si>
    <t>Матеріально-технічне забезпечення в/ч А0666</t>
  </si>
  <si>
    <t>0180</t>
  </si>
  <si>
    <t>Інша діяльність у сфері державного управління</t>
  </si>
  <si>
    <t>№776 від 16.01.25</t>
  </si>
  <si>
    <t>7.</t>
  </si>
  <si>
    <t>7.1.</t>
  </si>
  <si>
    <t>7.2.</t>
  </si>
  <si>
    <t>Управління комунальної власності та земельних відносин</t>
  </si>
  <si>
    <t>Додаток до висновку</t>
  </si>
  <si>
    <t>Перерозподіл коштів</t>
  </si>
  <si>
    <t>ЗФ</t>
  </si>
  <si>
    <t>Передача коштів ЗФ до БР</t>
  </si>
  <si>
    <t>СФ</t>
  </si>
  <si>
    <t>№287 выд 16.01.25</t>
  </si>
  <si>
    <t>Надання дошкільної освіти</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</si>
  <si>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</si>
  <si>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спеціальними закладами загальної середньої освіти для осіб з особливими освітніми потребами, зумовленими порушеннями інтелектуального розвитку, фізичними та/або сенсорними порушеннями, за рахунок коштів місцевого бюджету</t>
  </si>
  <si>
    <t>Оплата праці з нарахуваннями педагогічних працівників приватних закладів освіти  (ТОВАРИСТВО З ОБМЕЖЕНОЮ ВІДПОВІДАЛЬНІСТЮ «ЧОРНОМОРСЬКИЙ ПРИВАТНИЙ ЗАКЛАД ЗАГАЛЬНОЇ СЕРЕДНЬОЇ ОСВІТИ «ФІШКА»)</t>
  </si>
  <si>
    <t>за рахунок доходів/субвенцій</t>
  </si>
  <si>
    <t>за рахунок залишку коштів/субвенцій</t>
  </si>
  <si>
    <t>розп.ООДА від 14.01.25 №20/А-2025</t>
  </si>
  <si>
    <t>Надання позашкільної освіти закладами позашкільної освіти, заходи із позашкільної роботи з дітьми</t>
  </si>
  <si>
    <t>Забезпечення діяльності інших закладів у сфері освіти</t>
  </si>
  <si>
    <t>Оплата послуг, які надаються комунальною установою "Інклюзивно-ресурсний центр" Чорноморської міської ради Одеської області, дітям з особливими освітніми потребами,  які проживають на території Дальницької сільської територіальної громади Одеського району Одеської області (за рахунок залишку субвенції з Дальницької СТГ)</t>
  </si>
  <si>
    <t>Забезпечення діяльності інклюзивно-ресурсних центрів за рахунок освітньої субвенції (КУ "Інклюзивно-ресурсний центр") - розп.ООДА від 14.01.2025 № 20/А-2025</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</si>
  <si>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 - постанова КМУ від 31.12.2024р. № 1554</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</si>
  <si>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 - постанова КМУ від 27.12.2024р. № 1519</t>
  </si>
  <si>
    <t>Здійснення доплат педагогічним працівникам закладів загальної середньої освіти за рахунок субвенції з державного бюджету місцевим бюджетам - постанова КМУ від 27.12.2024р. № 1515</t>
  </si>
  <si>
    <t>Розвиток здібностей у дітей та молоді з фізичної культури та спорту комунальними дитячо-юнацькими спортивними школами</t>
  </si>
  <si>
    <t>№672 від15.01.25</t>
  </si>
  <si>
    <t>зал.субв.</t>
  </si>
  <si>
    <t xml:space="preserve">СФ </t>
  </si>
  <si>
    <t>№439 від 10.01.25</t>
  </si>
  <si>
    <t>відн.</t>
  </si>
  <si>
    <t>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м.Чорноморськ, с.Бурлача Балка, вул.Інститутська, 22 (за рахунок залишку субвенції на виконання інвестиційних проектів з обласного бюджету Одеської області)</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</si>
  <si>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м.Чорноморськ, вул.Паркова, 10-А (за рахунок залишку 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</si>
  <si>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Оплата послуг по виготовленню звіту з незалежної оцінки майна, для цілей бухгалтерського обліку (ріш.ЧМР від 23.12.24 № 766-VIII)</t>
  </si>
  <si>
    <t>6090</t>
  </si>
  <si>
    <t>Інша діяльність у сфері житлово-комунального господарства</t>
  </si>
  <si>
    <t>Нерозподілені видатки</t>
  </si>
  <si>
    <t>Прередача коштів ЗФ до БР</t>
  </si>
  <si>
    <t>Субвенція з місцевого бюджету державному бюджету на виконання програм соціально-економічного розвитку регіонів</t>
  </si>
  <si>
    <t>Міська цільова програма протидії злочинності на території Чорноморської міської територіальної громади на 2025 рік</t>
  </si>
  <si>
    <t>№6285 від 27.12.24</t>
  </si>
  <si>
    <t>№6103 від 19.12.24</t>
  </si>
  <si>
    <t>від 16.01.24</t>
  </si>
  <si>
    <t>№180 від 13.01.25</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</si>
  <si>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</si>
  <si>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Інші заходи у сфері соціального захисту і соціального забезпечення</t>
  </si>
  <si>
    <t>Оплата праці соціальних працівників КУ "Територіальний центр соціального обслуговування (надання соціальних послуг) Чорноморської міської ради Одеського району Одеської області для надання соціальних послуг за місцем проживання жителям Великодолинської селищної територіальної громади (за рахунок залишку субвенції з Великодолинської СТГ)</t>
  </si>
  <si>
    <t>Начальник фінансового управління</t>
  </si>
  <si>
    <t>Ольга ЯКОВЕНКО</t>
  </si>
  <si>
    <t>Пропозиції  щодо внесення змін до видаткової частини бюджету Чорноморської міської територіальної громади на 2025 рік</t>
  </si>
  <si>
    <t>в т.ч. загальний фонд</t>
  </si>
  <si>
    <r>
      <t xml:space="preserve">         </t>
    </r>
    <r>
      <rPr>
        <b/>
        <sz val="12"/>
        <color theme="1"/>
        <rFont val="Times New Roman"/>
        <family val="1"/>
        <charset val="204"/>
      </rPr>
      <t>спеціальний фонд</t>
    </r>
  </si>
  <si>
    <t xml:space="preserve">                (бюджет розвитку)</t>
  </si>
  <si>
    <t xml:space="preserve">                (цільовий фонд)</t>
  </si>
  <si>
    <t xml:space="preserve">                (поточні видатки-харчування)</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</si>
  <si>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всього - в т ч:</t>
  </si>
  <si>
    <t>Олександрівська с/а - придбання зимової гуми для автомобіля, страхування транспорту</t>
  </si>
  <si>
    <t>Олександрівська с/а - поточний ремонт зупинок</t>
  </si>
  <si>
    <t>№795 від 17.01.25</t>
  </si>
  <si>
    <t>№800 від 17.01.25</t>
  </si>
  <si>
    <t>Придбання обладнання для військової частини А2709</t>
  </si>
  <si>
    <t>4.11.</t>
  </si>
  <si>
    <t>№287 від 16.01.25</t>
  </si>
  <si>
    <t>№888 від 20.01.25</t>
  </si>
  <si>
    <t>№871 від 20.01.25</t>
  </si>
  <si>
    <t>№ДЗ-2-25 від 17.01.25</t>
  </si>
  <si>
    <t xml:space="preserve">Будівництво будівлі з улаштуванням  газопоршневої когенераційної установки (джерела резервного живлення) потужністю понад 1 мВт  на території котельні Комунального підприємства "Чорноморськтеплоенерго" Чорноморської міської ради Одеського району Одеської області за адресою : Одеська область, Одеський район, м.Чорноморськ, вул. Садова, 1 (в т.ч. за рахунок залишку коштів іншої субвенції з обласного бюджету - 14 033 601,01грн, за рахунок бюджету громади - 10 981 383 грн) </t>
  </si>
  <si>
    <t>Розподіл джерел фінансування:</t>
  </si>
  <si>
    <t>за рахунок коштів субвенцій та дотації з бюджетів всіх рівнів</t>
  </si>
  <si>
    <t>за рахунок коштів бюджету Чорноморської міської територіальної громади</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</si>
</sst>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i/>
      <sz val="12"/>
      <color theme="1"/>
      <name val="Times New Roman"/>
      <family val="1"/>
      <charset val="204"/>
    </font>
    <font>
      <i/>
      <sz val="12"/>
      <name val="Times New Roman"/>
      <family val="1"/>
      <charset val="204"/>
    </font>
    <font>
      <b/>
      <sz val="14"/>
      <color theme="1"/>
      <name val="Times New Roman"/>
      <family val="1"/>
      <charset val="204"/>
    </font>
    <font>
      <b/>
      <i/>
      <sz val="12"/>
      <color theme="1"/>
      <name val="Times New Roman"/>
      <family val="1"/>
      <charset val="204"/>
    </font>
    <font>
      <sz val="12"/>
      <name val="Times New Roman"/>
      <family val="1"/>
      <charset val="204"/>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159">
    <xf numFmtId="0" fontId="0" fillId="0" borderId="0" xfId="0"/>
    <xf numFmtId="0" fontId="1" fillId="0" borderId="0" xfId="0" applyFont="1"/>
    <xf numFmtId="0" fontId="2" fillId="0" borderId="0" xfId="0" applyFont="1" applyAlignment="1">
      <alignment wrapText="1"/>
    </xf>
    <xf numFmtId="0" fontId="2" fillId="0" borderId="0" xfId="0" applyFont="1" applyAlignment="1">
      <alignment horizontal="center" wrapText="1"/>
    </xf>
    <xf numFmtId="4" fontId="1" fillId="0" borderId="0" xfId="0" applyNumberFormat="1"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1" fillId="3" borderId="1" xfId="0" applyNumberFormat="1" applyFont="1" applyFill="1" applyBorder="1" applyAlignment="1">
      <alignment horizontal="center" vertical="center" wrapText="1"/>
    </xf>
    <xf numFmtId="0" fontId="1" fillId="3" borderId="0" xfId="0" applyFont="1" applyFill="1" applyAlignment="1">
      <alignment vertical="center"/>
    </xf>
    <xf numFmtId="4" fontId="2" fillId="3" borderId="1" xfId="0" applyNumberFormat="1" applyFont="1" applyFill="1" applyBorder="1" applyAlignment="1">
      <alignment horizontal="center" vertical="center" wrapText="1"/>
    </xf>
    <xf numFmtId="0" fontId="2" fillId="3" borderId="0" xfId="0" applyFont="1" applyFill="1" applyAlignment="1">
      <alignment vertical="center"/>
    </xf>
    <xf numFmtId="0" fontId="1" fillId="0" borderId="0" xfId="0" applyFont="1" applyAlignment="1">
      <alignment horizontal="center" wrapText="1"/>
    </xf>
    <xf numFmtId="0" fontId="2" fillId="2"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left" wrapText="1"/>
    </xf>
    <xf numFmtId="4" fontId="3" fillId="3" borderId="1" xfId="0" applyNumberFormat="1"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left" wrapText="1"/>
    </xf>
    <xf numFmtId="4" fontId="2" fillId="0" borderId="0" xfId="0" applyNumberFormat="1" applyFont="1" applyAlignment="1">
      <alignment horizontal="center" vertical="center"/>
    </xf>
    <xf numFmtId="0" fontId="2" fillId="0" borderId="0" xfId="0" applyFont="1"/>
    <xf numFmtId="4" fontId="1"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4" fontId="2" fillId="0" borderId="0" xfId="0" applyNumberFormat="1" applyFont="1" applyAlignment="1">
      <alignment vertical="center"/>
    </xf>
    <xf numFmtId="0" fontId="2" fillId="3" borderId="1" xfId="0" applyFont="1" applyFill="1" applyBorder="1" applyAlignment="1">
      <alignment horizontal="center" vertical="center" wrapText="1"/>
    </xf>
    <xf numFmtId="0" fontId="2" fillId="0" borderId="2" xfId="0" applyFont="1" applyBorder="1" applyAlignment="1">
      <alignment horizontal="left" vertical="center" wrapText="1"/>
    </xf>
    <xf numFmtId="4" fontId="3" fillId="0" borderId="1" xfId="0" quotePrefix="1" applyNumberFormat="1" applyFont="1" applyBorder="1" applyAlignment="1">
      <alignment horizontal="center" vertical="center" wrapText="1"/>
    </xf>
    <xf numFmtId="4" fontId="2" fillId="2" borderId="1" xfId="0" applyNumberFormat="1" applyFont="1" applyFill="1" applyBorder="1" applyAlignment="1">
      <alignment horizontal="center" vertical="center" wrapText="1"/>
    </xf>
    <xf numFmtId="4" fontId="4" fillId="3" borderId="1" xfId="0" quotePrefix="1"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4" fontId="5" fillId="0" borderId="0" xfId="0" applyNumberFormat="1" applyFont="1" applyAlignment="1">
      <alignment vertical="center"/>
    </xf>
    <xf numFmtId="0" fontId="5" fillId="0" borderId="0" xfId="0" applyFont="1" applyAlignment="1">
      <alignment vertical="center"/>
    </xf>
    <xf numFmtId="0" fontId="2" fillId="0" borderId="4" xfId="0" applyFont="1" applyBorder="1" applyAlignment="1">
      <alignment horizontal="center" vertical="center" wrapText="1"/>
    </xf>
    <xf numFmtId="4" fontId="5" fillId="2" borderId="5" xfId="0" applyNumberFormat="1" applyFont="1" applyFill="1" applyBorder="1" applyAlignment="1">
      <alignment horizontal="center" vertical="center" wrapText="1"/>
    </xf>
    <xf numFmtId="4" fontId="5" fillId="2" borderId="4" xfId="0" applyNumberFormat="1" applyFont="1" applyFill="1" applyBorder="1" applyAlignment="1">
      <alignment horizontal="center" vertical="center" wrapText="1"/>
    </xf>
    <xf numFmtId="4" fontId="1" fillId="0" borderId="5"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4" fontId="3" fillId="0" borderId="5"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4" fontId="3" fillId="0" borderId="5" xfId="0" quotePrefix="1" applyNumberFormat="1" applyFont="1" applyBorder="1" applyAlignment="1">
      <alignment horizontal="center" vertical="center" wrapText="1"/>
    </xf>
    <xf numFmtId="4" fontId="3" fillId="0" borderId="4" xfId="0" quotePrefix="1" applyNumberFormat="1" applyFont="1" applyBorder="1" applyAlignment="1">
      <alignment horizontal="center" vertical="center" wrapText="1"/>
    </xf>
    <xf numFmtId="4" fontId="2" fillId="2" borderId="5"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4" fontId="4" fillId="3" borderId="5" xfId="0" quotePrefix="1" applyNumberFormat="1" applyFont="1" applyFill="1" applyBorder="1" applyAlignment="1">
      <alignment horizontal="center" vertical="center" wrapText="1"/>
    </xf>
    <xf numFmtId="4" fontId="4" fillId="3" borderId="4" xfId="0" quotePrefix="1" applyNumberFormat="1" applyFont="1" applyFill="1" applyBorder="1" applyAlignment="1">
      <alignment horizontal="center" vertical="center" wrapText="1"/>
    </xf>
    <xf numFmtId="4" fontId="1" fillId="3" borderId="5" xfId="0" applyNumberFormat="1" applyFont="1" applyFill="1" applyBorder="1" applyAlignment="1">
      <alignment horizontal="center" vertical="center" wrapText="1"/>
    </xf>
    <xf numFmtId="4" fontId="1" fillId="3" borderId="4" xfId="0" applyNumberFormat="1" applyFont="1" applyFill="1" applyBorder="1" applyAlignment="1">
      <alignment horizontal="center" vertical="center" wrapText="1"/>
    </xf>
    <xf numFmtId="4" fontId="3" fillId="3" borderId="5" xfId="0" applyNumberFormat="1" applyFont="1" applyFill="1" applyBorder="1" applyAlignment="1">
      <alignment horizontal="center" vertical="center" wrapText="1"/>
    </xf>
    <xf numFmtId="4" fontId="3" fillId="3" borderId="4" xfId="0" applyNumberFormat="1" applyFont="1" applyFill="1" applyBorder="1" applyAlignment="1">
      <alignment horizontal="center" vertical="center" wrapText="1"/>
    </xf>
    <xf numFmtId="4" fontId="2" fillId="3" borderId="5" xfId="0" applyNumberFormat="1" applyFont="1" applyFill="1" applyBorder="1" applyAlignment="1">
      <alignment horizontal="center" vertical="center" wrapText="1"/>
    </xf>
    <xf numFmtId="4" fontId="2" fillId="3" borderId="4" xfId="0" applyNumberFormat="1" applyFont="1" applyFill="1" applyBorder="1" applyAlignment="1">
      <alignment horizontal="center" vertical="center" wrapText="1"/>
    </xf>
    <xf numFmtId="4" fontId="2" fillId="0" borderId="5"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4" fontId="2" fillId="2" borderId="6" xfId="0" applyNumberFormat="1"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4" fontId="2" fillId="2" borderId="9" xfId="0" applyNumberFormat="1" applyFont="1" applyFill="1" applyBorder="1" applyAlignment="1">
      <alignment horizontal="center" vertical="center" wrapText="1"/>
    </xf>
    <xf numFmtId="4" fontId="2" fillId="0" borderId="3" xfId="0" applyNumberFormat="1" applyFont="1" applyBorder="1" applyAlignment="1">
      <alignment horizontal="center" vertical="center" wrapText="1"/>
    </xf>
    <xf numFmtId="0" fontId="5" fillId="2" borderId="2" xfId="0" applyFont="1" applyFill="1" applyBorder="1" applyAlignment="1">
      <alignment horizontal="left" vertical="center" wrapText="1"/>
    </xf>
    <xf numFmtId="0" fontId="1"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2" xfId="0" quotePrefix="1" applyFont="1" applyBorder="1" applyAlignment="1">
      <alignment horizontal="left" vertical="center" wrapText="1"/>
    </xf>
    <xf numFmtId="0" fontId="2" fillId="2" borderId="2" xfId="0" applyFont="1" applyFill="1" applyBorder="1" applyAlignment="1">
      <alignment horizontal="left" vertical="center" wrapText="1"/>
    </xf>
    <xf numFmtId="0" fontId="4" fillId="3" borderId="2" xfId="0" quotePrefix="1" applyFont="1" applyFill="1" applyBorder="1" applyAlignment="1">
      <alignment horizontal="left" vertical="center" wrapText="1"/>
    </xf>
    <xf numFmtId="0" fontId="1" fillId="3" borderId="2" xfId="0" applyFont="1" applyFill="1" applyBorder="1" applyAlignment="1">
      <alignment horizontal="left" vertical="center" wrapText="1"/>
    </xf>
    <xf numFmtId="0" fontId="3" fillId="3"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4" fontId="5" fillId="2" borderId="11" xfId="0" applyNumberFormat="1" applyFont="1" applyFill="1" applyBorder="1" applyAlignment="1">
      <alignment horizontal="center" vertical="center" wrapText="1"/>
    </xf>
    <xf numFmtId="4" fontId="2" fillId="0" borderId="11" xfId="0" applyNumberFormat="1" applyFont="1" applyBorder="1" applyAlignment="1">
      <alignment horizontal="center" vertical="center" wrapText="1"/>
    </xf>
    <xf numFmtId="4" fontId="2" fillId="2" borderId="11" xfId="0"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5" fillId="2" borderId="5" xfId="0" applyFont="1" applyFill="1" applyBorder="1" applyAlignment="1">
      <alignment horizontal="center" vertical="center"/>
    </xf>
    <xf numFmtId="16" fontId="3" fillId="0" borderId="5" xfId="0" applyNumberFormat="1" applyFont="1" applyBorder="1" applyAlignment="1">
      <alignment horizontal="center" vertical="center" wrapText="1"/>
    </xf>
    <xf numFmtId="0" fontId="1" fillId="0" borderId="5" xfId="0" applyFont="1" applyBorder="1" applyAlignment="1">
      <alignment horizontal="center" vertical="center"/>
    </xf>
    <xf numFmtId="0" fontId="3" fillId="0" borderId="5" xfId="0" applyFont="1" applyBorder="1" applyAlignment="1">
      <alignment horizontal="center" vertical="center"/>
    </xf>
    <xf numFmtId="0" fontId="2" fillId="2" borderId="5" xfId="0" applyFont="1" applyFill="1" applyBorder="1" applyAlignment="1">
      <alignment horizontal="center" vertical="center"/>
    </xf>
    <xf numFmtId="0" fontId="2" fillId="0" borderId="5" xfId="0" applyFont="1" applyBorder="1" applyAlignment="1">
      <alignment horizontal="center" vertical="center"/>
    </xf>
    <xf numFmtId="0" fontId="1" fillId="3" borderId="5" xfId="0" applyFont="1" applyFill="1" applyBorder="1" applyAlignment="1">
      <alignment horizontal="center" vertical="center"/>
    </xf>
    <xf numFmtId="0" fontId="2" fillId="3" borderId="5" xfId="0" applyFont="1" applyFill="1" applyBorder="1" applyAlignment="1">
      <alignment horizontal="center" vertical="center"/>
    </xf>
    <xf numFmtId="16" fontId="3" fillId="0" borderId="5" xfId="0" applyNumberFormat="1" applyFont="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wrapText="1"/>
    </xf>
    <xf numFmtId="4" fontId="2" fillId="3" borderId="11" xfId="0" applyNumberFormat="1"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0" xfId="0" applyFont="1" applyFill="1" applyAlignment="1">
      <alignment vertical="center"/>
    </xf>
    <xf numFmtId="0" fontId="3" fillId="3" borderId="1" xfId="0" applyFont="1" applyFill="1" applyBorder="1" applyAlignment="1">
      <alignment horizontal="center" vertical="center" wrapText="1"/>
    </xf>
    <xf numFmtId="4" fontId="1" fillId="0" borderId="0" xfId="0" applyNumberFormat="1" applyFont="1" applyAlignment="1">
      <alignment horizontal="left" wrapText="1"/>
    </xf>
    <xf numFmtId="4" fontId="2" fillId="0" borderId="0" xfId="0" applyNumberFormat="1" applyFont="1" applyAlignment="1">
      <alignment horizontal="left" wrapText="1"/>
    </xf>
    <xf numFmtId="4" fontId="1" fillId="0" borderId="3"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4" fontId="3" fillId="0" borderId="3" xfId="0" quotePrefix="1" applyNumberFormat="1" applyFont="1" applyBorder="1" applyAlignment="1">
      <alignment horizontal="center" vertical="center" wrapText="1"/>
    </xf>
    <xf numFmtId="4" fontId="4" fillId="3" borderId="3" xfId="0" quotePrefix="1" applyNumberFormat="1"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4" fontId="1" fillId="3" borderId="3" xfId="0" applyNumberFormat="1" applyFont="1" applyFill="1" applyBorder="1" applyAlignment="1">
      <alignment horizontal="center" vertical="center" wrapText="1"/>
    </xf>
    <xf numFmtId="4" fontId="3" fillId="3" borderId="3" xfId="0" applyNumberFormat="1" applyFont="1" applyFill="1" applyBorder="1" applyAlignment="1">
      <alignment horizontal="center" vertical="center" wrapText="1"/>
    </xf>
    <xf numFmtId="4" fontId="2" fillId="3" borderId="3" xfId="0" applyNumberFormat="1" applyFont="1" applyFill="1" applyBorder="1" applyAlignment="1">
      <alignment horizontal="center" vertical="center" wrapText="1"/>
    </xf>
    <xf numFmtId="4" fontId="1" fillId="0" borderId="11" xfId="0" applyNumberFormat="1" applyFont="1" applyBorder="1" applyAlignment="1">
      <alignment horizontal="center" vertical="center" wrapText="1"/>
    </xf>
    <xf numFmtId="4" fontId="3" fillId="0" borderId="11" xfId="0" applyNumberFormat="1" applyFont="1" applyBorder="1" applyAlignment="1">
      <alignment horizontal="center" vertical="center" wrapText="1"/>
    </xf>
    <xf numFmtId="4" fontId="1" fillId="3" borderId="11" xfId="0" applyNumberFormat="1" applyFont="1" applyFill="1" applyBorder="1" applyAlignment="1">
      <alignment horizontal="center" vertical="center" wrapText="1"/>
    </xf>
    <xf numFmtId="16" fontId="2" fillId="0" borderId="5"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 fontId="2" fillId="0" borderId="5" xfId="0" quotePrefix="1" applyNumberFormat="1" applyFont="1" applyBorder="1" applyAlignment="1">
      <alignment horizontal="center" vertical="center" wrapText="1"/>
    </xf>
    <xf numFmtId="4" fontId="2" fillId="0" borderId="4" xfId="0" quotePrefix="1" applyNumberFormat="1" applyFont="1" applyBorder="1" applyAlignment="1">
      <alignment horizontal="center" vertical="center" wrapText="1"/>
    </xf>
    <xf numFmtId="4" fontId="2" fillId="0" borderId="3" xfId="0" quotePrefix="1" applyNumberFormat="1" applyFont="1" applyBorder="1" applyAlignment="1">
      <alignment horizontal="center" vertical="center" wrapText="1"/>
    </xf>
    <xf numFmtId="4" fontId="2" fillId="0" borderId="1" xfId="0" quotePrefix="1" applyNumberFormat="1" applyFont="1" applyBorder="1" applyAlignment="1">
      <alignment horizontal="center" vertical="center" wrapText="1"/>
    </xf>
    <xf numFmtId="16" fontId="2" fillId="0" borderId="5" xfId="0" applyNumberFormat="1" applyFont="1" applyBorder="1" applyAlignment="1">
      <alignment horizontal="center" vertical="center"/>
    </xf>
    <xf numFmtId="4" fontId="6" fillId="3" borderId="5" xfId="0" applyNumberFormat="1" applyFont="1" applyFill="1" applyBorder="1" applyAlignment="1">
      <alignment horizontal="center" vertical="center" wrapText="1"/>
    </xf>
    <xf numFmtId="4" fontId="6" fillId="3" borderId="4" xfId="0" applyNumberFormat="1" applyFont="1" applyFill="1" applyBorder="1" applyAlignment="1">
      <alignment horizontal="center" vertical="center" wrapText="1"/>
    </xf>
    <xf numFmtId="4" fontId="6" fillId="3" borderId="3" xfId="0" applyNumberFormat="1" applyFont="1" applyFill="1" applyBorder="1" applyAlignment="1">
      <alignment horizontal="center" vertical="center" wrapText="1"/>
    </xf>
    <xf numFmtId="4" fontId="6" fillId="3" borderId="1" xfId="0" applyNumberFormat="1" applyFont="1" applyFill="1" applyBorder="1" applyAlignment="1">
      <alignment horizontal="center" vertical="center" wrapText="1"/>
    </xf>
    <xf numFmtId="0" fontId="6" fillId="3" borderId="0" xfId="0" applyFont="1" applyFill="1" applyAlignment="1">
      <alignment vertical="center"/>
    </xf>
    <xf numFmtId="49" fontId="2" fillId="3" borderId="1" xfId="0" applyNumberFormat="1" applyFont="1" applyFill="1" applyBorder="1" applyAlignment="1">
      <alignment horizontal="center" vertical="center" wrapText="1"/>
    </xf>
    <xf numFmtId="4" fontId="7" fillId="0" borderId="0" xfId="0" applyNumberFormat="1" applyFont="1" applyAlignment="1">
      <alignment horizontal="center" vertical="center"/>
    </xf>
    <xf numFmtId="4" fontId="1" fillId="0" borderId="0" xfId="0" applyNumberFormat="1" applyFont="1" applyAlignment="1">
      <alignment horizontal="center" wrapText="1"/>
    </xf>
    <xf numFmtId="0" fontId="1" fillId="0" borderId="1" xfId="0" applyFont="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left" wrapText="1"/>
    </xf>
    <xf numFmtId="0" fontId="2" fillId="0" borderId="2" xfId="0" quotePrefix="1" applyFont="1" applyBorder="1" applyAlignment="1">
      <alignment horizontal="left" vertical="center" wrapText="1"/>
    </xf>
    <xf numFmtId="0" fontId="6" fillId="3" borderId="2" xfId="0" applyFont="1" applyFill="1" applyBorder="1" applyAlignment="1">
      <alignment horizontal="left" vertical="center" wrapText="1"/>
    </xf>
    <xf numFmtId="0" fontId="2" fillId="2" borderId="22" xfId="0" applyFont="1" applyFill="1" applyBorder="1" applyAlignment="1">
      <alignment horizontal="left" vertical="center" wrapText="1"/>
    </xf>
    <xf numFmtId="4" fontId="2" fillId="2" borderId="12" xfId="0" applyNumberFormat="1" applyFont="1" applyFill="1" applyBorder="1" applyAlignment="1">
      <alignment horizontal="center" vertical="center" wrapText="1"/>
    </xf>
    <xf numFmtId="0" fontId="1" fillId="0" borderId="0" xfId="0" applyFont="1" applyAlignment="1">
      <alignment horizontal="left"/>
    </xf>
    <xf numFmtId="0" fontId="3" fillId="0" borderId="0" xfId="0" applyFont="1"/>
    <xf numFmtId="4" fontId="2" fillId="0" borderId="1" xfId="0" applyNumberFormat="1" applyFont="1" applyBorder="1" applyAlignment="1">
      <alignment horizontal="center" wrapText="1"/>
    </xf>
    <xf numFmtId="0" fontId="3" fillId="0" borderId="1" xfId="0" applyFont="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left" wrapText="1"/>
    </xf>
    <xf numFmtId="0" fontId="2" fillId="3" borderId="19" xfId="0" applyFont="1" applyFill="1" applyBorder="1" applyAlignment="1">
      <alignment horizontal="center" vertical="center"/>
    </xf>
    <xf numFmtId="0" fontId="2" fillId="3" borderId="19" xfId="0" applyFont="1" applyFill="1" applyBorder="1" applyAlignment="1">
      <alignment horizontal="center" vertical="center" wrapText="1"/>
    </xf>
    <xf numFmtId="0" fontId="2" fillId="3" borderId="19" xfId="0" applyFont="1" applyFill="1" applyBorder="1" applyAlignment="1">
      <alignment horizontal="left" vertical="center" wrapText="1"/>
    </xf>
    <xf numFmtId="4" fontId="2" fillId="3" borderId="19" xfId="0" applyNumberFormat="1" applyFont="1" applyFill="1" applyBorder="1" applyAlignment="1">
      <alignment horizontal="center" vertical="center" wrapText="1"/>
    </xf>
    <xf numFmtId="4" fontId="3" fillId="0" borderId="1" xfId="0" applyNumberFormat="1" applyFont="1" applyBorder="1" applyAlignment="1">
      <alignment horizontal="left" wrapText="1"/>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2" fillId="2" borderId="1" xfId="0" applyFont="1" applyFill="1" applyBorder="1" applyAlignment="1">
      <alignment horizontal="left" wrapText="1"/>
    </xf>
    <xf numFmtId="4" fontId="2" fillId="2" borderId="1" xfId="0" applyNumberFormat="1" applyFont="1" applyFill="1" applyBorder="1" applyAlignment="1">
      <alignment horizontal="left" wrapText="1"/>
    </xf>
    <xf numFmtId="0" fontId="2" fillId="0" borderId="0" xfId="0" applyFont="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wrapText="1"/>
    </xf>
    <xf numFmtId="0" fontId="2" fillId="0" borderId="13"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1" fillId="0" borderId="18" xfId="0" applyFont="1" applyBorder="1" applyAlignment="1">
      <alignment horizontal="center" wrapText="1"/>
    </xf>
    <xf numFmtId="0" fontId="1" fillId="0" borderId="19" xfId="0" applyFont="1" applyBorder="1" applyAlignment="1">
      <alignment horizont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3"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6"/>
  <sheetViews>
    <sheetView tabSelected="1" view="pageBreakPreview" zoomScale="70" zoomScaleNormal="100" zoomScaleSheetLayoutView="70" workbookViewId="0">
      <pane xSplit="4" ySplit="5" topLeftCell="E6" activePane="bottomRight" state="frozen"/>
      <selection pane="topRight" activeCell="E1" sqref="E1"/>
      <selection pane="bottomLeft" activeCell="A6" sqref="A6"/>
      <selection pane="bottomRight" activeCell="G160" sqref="G160"/>
    </sheetView>
  </sheetViews>
  <sheetFormatPr defaultRowHeight="15.6" x14ac:dyDescent="0.3"/>
  <cols>
    <col min="1" max="1" width="5.21875" style="22" customWidth="1"/>
    <col min="2" max="2" width="9.5546875" style="18" customWidth="1"/>
    <col min="3" max="3" width="64.5546875" style="23" customWidth="1"/>
    <col min="4" max="4" width="17.33203125" style="23" customWidth="1"/>
    <col min="5" max="9" width="19.21875" style="23" customWidth="1"/>
    <col min="10" max="11" width="17.33203125" style="23" customWidth="1"/>
    <col min="12" max="12" width="19.21875" style="23" customWidth="1"/>
    <col min="13" max="13" width="17.33203125" style="23" customWidth="1"/>
    <col min="14" max="14" width="16.6640625" style="1" customWidth="1"/>
    <col min="15" max="15" width="10.88671875" style="1" bestFit="1" customWidth="1"/>
    <col min="16" max="16384" width="8.88671875" style="1"/>
  </cols>
  <sheetData>
    <row r="1" spans="1:14" x14ac:dyDescent="0.3">
      <c r="K1" s="129" t="s">
        <v>169</v>
      </c>
      <c r="L1" s="129"/>
    </row>
    <row r="2" spans="1:14" x14ac:dyDescent="0.3">
      <c r="A2" s="144" t="s">
        <v>213</v>
      </c>
      <c r="B2" s="144"/>
      <c r="C2" s="144"/>
      <c r="D2" s="144"/>
      <c r="E2" s="144"/>
      <c r="F2" s="144"/>
      <c r="G2" s="144"/>
      <c r="H2" s="144"/>
      <c r="I2" s="144"/>
      <c r="J2" s="144"/>
      <c r="K2" s="144"/>
      <c r="L2" s="144"/>
      <c r="M2" s="144"/>
    </row>
    <row r="3" spans="1:14" ht="16.2" thickBot="1" x14ac:dyDescent="0.35"/>
    <row r="4" spans="1:14" ht="15.6" customHeight="1" x14ac:dyDescent="0.3">
      <c r="A4" s="151" t="s">
        <v>20</v>
      </c>
      <c r="B4" s="153"/>
      <c r="C4" s="155" t="s">
        <v>133</v>
      </c>
      <c r="D4" s="157" t="s">
        <v>18</v>
      </c>
      <c r="E4" s="145" t="s">
        <v>170</v>
      </c>
      <c r="F4" s="146"/>
      <c r="G4" s="147"/>
      <c r="H4" s="145" t="s">
        <v>180</v>
      </c>
      <c r="I4" s="146"/>
      <c r="J4" s="147"/>
      <c r="K4" s="148" t="s">
        <v>179</v>
      </c>
      <c r="L4" s="149"/>
      <c r="M4" s="150"/>
    </row>
    <row r="5" spans="1:14" s="2" customFormat="1" ht="31.2" x14ac:dyDescent="0.3">
      <c r="A5" s="152"/>
      <c r="B5" s="154"/>
      <c r="C5" s="156"/>
      <c r="D5" s="158"/>
      <c r="E5" s="78" t="s">
        <v>171</v>
      </c>
      <c r="F5" s="10" t="s">
        <v>201</v>
      </c>
      <c r="G5" s="41" t="s">
        <v>173</v>
      </c>
      <c r="H5" s="78" t="s">
        <v>171</v>
      </c>
      <c r="I5" s="10" t="s">
        <v>172</v>
      </c>
      <c r="J5" s="41" t="s">
        <v>173</v>
      </c>
      <c r="K5" s="78" t="s">
        <v>171</v>
      </c>
      <c r="L5" s="10" t="s">
        <v>172</v>
      </c>
      <c r="M5" s="41" t="s">
        <v>192</v>
      </c>
      <c r="N5" s="3"/>
    </row>
    <row r="6" spans="1:14" s="40" customFormat="1" ht="17.399999999999999" x14ac:dyDescent="0.3">
      <c r="A6" s="79" t="s">
        <v>0</v>
      </c>
      <c r="B6" s="37"/>
      <c r="C6" s="66" t="s">
        <v>1</v>
      </c>
      <c r="D6" s="75">
        <f>SUM(E6:M6)</f>
        <v>-50650739</v>
      </c>
      <c r="E6" s="42">
        <f>E7+E10+E13+E16+E18+E20+E22+E24+E26+E28</f>
        <v>-56247939</v>
      </c>
      <c r="F6" s="38">
        <f>F7+F10+F13+F16+F18+F20+F22+F24+F26+F28</f>
        <v>4836700</v>
      </c>
      <c r="G6" s="43">
        <f>G7+G10+G13+G16+G18+G20+G22+G24+G26+G28</f>
        <v>-170000</v>
      </c>
      <c r="H6" s="42">
        <f t="shared" ref="H6:M6" si="0">H7+H10+H13+H16+H18+H20+H22+H24+H26+H28</f>
        <v>730000</v>
      </c>
      <c r="I6" s="38">
        <f t="shared" si="0"/>
        <v>200500</v>
      </c>
      <c r="J6" s="43">
        <f t="shared" si="0"/>
        <v>0</v>
      </c>
      <c r="K6" s="42">
        <f t="shared" si="0"/>
        <v>0</v>
      </c>
      <c r="L6" s="42">
        <f t="shared" si="0"/>
        <v>0</v>
      </c>
      <c r="M6" s="43">
        <f t="shared" si="0"/>
        <v>0</v>
      </c>
      <c r="N6" s="39"/>
    </row>
    <row r="7" spans="1:14" s="6" customFormat="1" ht="62.4" x14ac:dyDescent="0.3">
      <c r="A7" s="107" t="s">
        <v>21</v>
      </c>
      <c r="B7" s="108" t="s">
        <v>16</v>
      </c>
      <c r="C7" s="33" t="s">
        <v>24</v>
      </c>
      <c r="D7" s="76">
        <f>SUM(E7:M7)</f>
        <v>803000</v>
      </c>
      <c r="E7" s="60">
        <f>E8+E9</f>
        <v>73000</v>
      </c>
      <c r="F7" s="12"/>
      <c r="G7" s="61"/>
      <c r="H7" s="60">
        <f t="shared" ref="H7" si="1">H8+H9</f>
        <v>730000</v>
      </c>
      <c r="I7" s="12"/>
      <c r="J7" s="61"/>
      <c r="K7" s="60"/>
      <c r="L7" s="65"/>
      <c r="M7" s="61"/>
    </row>
    <row r="8" spans="1:14" s="7" customFormat="1" ht="31.2" x14ac:dyDescent="0.3">
      <c r="A8" s="80"/>
      <c r="B8" s="20" t="s">
        <v>19</v>
      </c>
      <c r="C8" s="68" t="s">
        <v>25</v>
      </c>
      <c r="D8" s="104">
        <f t="shared" ref="D8:D91" si="2">SUM(E8:M8)</f>
        <v>730000</v>
      </c>
      <c r="E8" s="46"/>
      <c r="F8" s="13"/>
      <c r="G8" s="47"/>
      <c r="H8" s="46">
        <v>730000</v>
      </c>
      <c r="I8" s="13"/>
      <c r="J8" s="47"/>
      <c r="K8" s="46"/>
      <c r="L8" s="97"/>
      <c r="M8" s="47"/>
    </row>
    <row r="9" spans="1:14" s="7" customFormat="1" ht="46.8" x14ac:dyDescent="0.3">
      <c r="A9" s="80"/>
      <c r="B9" s="20" t="s">
        <v>135</v>
      </c>
      <c r="C9" s="68" t="s">
        <v>220</v>
      </c>
      <c r="D9" s="104">
        <f t="shared" si="2"/>
        <v>73000</v>
      </c>
      <c r="E9" s="46">
        <v>73000</v>
      </c>
      <c r="F9" s="13"/>
      <c r="G9" s="47"/>
      <c r="H9" s="46"/>
      <c r="I9" s="13"/>
      <c r="J9" s="47"/>
      <c r="K9" s="46"/>
      <c r="L9" s="97"/>
      <c r="M9" s="47"/>
    </row>
    <row r="10" spans="1:14" s="6" customFormat="1" x14ac:dyDescent="0.3">
      <c r="A10" s="107" t="s">
        <v>41</v>
      </c>
      <c r="B10" s="108" t="s">
        <v>28</v>
      </c>
      <c r="C10" s="125" t="s">
        <v>29</v>
      </c>
      <c r="D10" s="76">
        <f t="shared" si="2"/>
        <v>2548200</v>
      </c>
      <c r="E10" s="109">
        <f>E11+E12</f>
        <v>511600</v>
      </c>
      <c r="F10" s="112">
        <f t="shared" ref="F10" si="3">F11+F12</f>
        <v>2036600</v>
      </c>
      <c r="G10" s="110"/>
      <c r="H10" s="109"/>
      <c r="I10" s="112"/>
      <c r="J10" s="110"/>
      <c r="K10" s="109"/>
      <c r="L10" s="111"/>
      <c r="M10" s="110"/>
    </row>
    <row r="11" spans="1:14" s="7" customFormat="1" ht="62.4" x14ac:dyDescent="0.3">
      <c r="A11" s="80"/>
      <c r="B11" s="20" t="s">
        <v>34</v>
      </c>
      <c r="C11" s="69" t="s">
        <v>30</v>
      </c>
      <c r="D11" s="104">
        <f t="shared" si="2"/>
        <v>511600</v>
      </c>
      <c r="E11" s="48">
        <v>511600</v>
      </c>
      <c r="F11" s="34"/>
      <c r="G11" s="49"/>
      <c r="H11" s="48"/>
      <c r="I11" s="34"/>
      <c r="J11" s="49"/>
      <c r="K11" s="48"/>
      <c r="L11" s="98"/>
      <c r="M11" s="49"/>
    </row>
    <row r="12" spans="1:14" s="7" customFormat="1" ht="109.2" x14ac:dyDescent="0.3">
      <c r="A12" s="80"/>
      <c r="B12" s="20" t="s">
        <v>34</v>
      </c>
      <c r="C12" s="69" t="s">
        <v>38</v>
      </c>
      <c r="D12" s="104">
        <f t="shared" si="2"/>
        <v>2036600</v>
      </c>
      <c r="E12" s="48"/>
      <c r="F12" s="34">
        <v>2036600</v>
      </c>
      <c r="G12" s="49"/>
      <c r="H12" s="48"/>
      <c r="I12" s="34"/>
      <c r="J12" s="49"/>
      <c r="K12" s="48"/>
      <c r="L12" s="98"/>
      <c r="M12" s="49"/>
    </row>
    <row r="13" spans="1:14" s="6" customFormat="1" x14ac:dyDescent="0.3">
      <c r="A13" s="107" t="s">
        <v>42</v>
      </c>
      <c r="B13" s="108" t="s">
        <v>139</v>
      </c>
      <c r="C13" s="125" t="s">
        <v>140</v>
      </c>
      <c r="D13" s="76">
        <f t="shared" si="2"/>
        <v>0</v>
      </c>
      <c r="E13" s="109">
        <f>E14+E15</f>
        <v>0</v>
      </c>
      <c r="F13" s="112"/>
      <c r="G13" s="110"/>
      <c r="H13" s="109"/>
      <c r="I13" s="112"/>
      <c r="J13" s="110"/>
      <c r="K13" s="109"/>
      <c r="L13" s="111"/>
      <c r="M13" s="110"/>
    </row>
    <row r="14" spans="1:14" s="7" customFormat="1" ht="46.8" x14ac:dyDescent="0.3">
      <c r="A14" s="80"/>
      <c r="B14" s="20" t="s">
        <v>147</v>
      </c>
      <c r="C14" s="69" t="s">
        <v>141</v>
      </c>
      <c r="D14" s="104">
        <f t="shared" si="2"/>
        <v>22100</v>
      </c>
      <c r="E14" s="48">
        <v>22100</v>
      </c>
      <c r="F14" s="34"/>
      <c r="G14" s="49"/>
      <c r="H14" s="48"/>
      <c r="I14" s="34"/>
      <c r="J14" s="49"/>
      <c r="K14" s="48"/>
      <c r="L14" s="98"/>
      <c r="M14" s="49"/>
    </row>
    <row r="15" spans="1:14" s="7" customFormat="1" ht="46.8" x14ac:dyDescent="0.3">
      <c r="A15" s="80"/>
      <c r="B15" s="20" t="s">
        <v>147</v>
      </c>
      <c r="C15" s="69" t="s">
        <v>142</v>
      </c>
      <c r="D15" s="104">
        <f t="shared" si="2"/>
        <v>-22100</v>
      </c>
      <c r="E15" s="48">
        <v>-22100</v>
      </c>
      <c r="F15" s="34"/>
      <c r="G15" s="49"/>
      <c r="H15" s="48"/>
      <c r="I15" s="34"/>
      <c r="J15" s="49"/>
      <c r="K15" s="48"/>
      <c r="L15" s="98"/>
      <c r="M15" s="49"/>
    </row>
    <row r="16" spans="1:14" s="6" customFormat="1" ht="31.2" x14ac:dyDescent="0.3">
      <c r="A16" s="84" t="s">
        <v>43</v>
      </c>
      <c r="B16" s="108" t="s">
        <v>23</v>
      </c>
      <c r="C16" s="33" t="s">
        <v>134</v>
      </c>
      <c r="D16" s="76">
        <f t="shared" si="2"/>
        <v>1426100</v>
      </c>
      <c r="E16" s="60"/>
      <c r="F16" s="12">
        <f t="shared" ref="F16" si="4">F17</f>
        <v>1426100</v>
      </c>
      <c r="G16" s="61"/>
      <c r="H16" s="60"/>
      <c r="I16" s="12"/>
      <c r="J16" s="61"/>
      <c r="K16" s="60"/>
      <c r="L16" s="65"/>
      <c r="M16" s="61"/>
    </row>
    <row r="17" spans="1:20" s="7" customFormat="1" ht="93.6" x14ac:dyDescent="0.3">
      <c r="A17" s="82"/>
      <c r="B17" s="20" t="s">
        <v>227</v>
      </c>
      <c r="C17" s="68" t="s">
        <v>154</v>
      </c>
      <c r="D17" s="104">
        <f t="shared" si="2"/>
        <v>1426100</v>
      </c>
      <c r="E17" s="46"/>
      <c r="F17" s="13">
        <v>1426100</v>
      </c>
      <c r="G17" s="47"/>
      <c r="H17" s="46"/>
      <c r="I17" s="13"/>
      <c r="J17" s="47"/>
      <c r="K17" s="46"/>
      <c r="L17" s="97"/>
      <c r="M17" s="47"/>
      <c r="T17" s="7" t="s">
        <v>133</v>
      </c>
    </row>
    <row r="18" spans="1:20" s="6" customFormat="1" x14ac:dyDescent="0.3">
      <c r="A18" s="84" t="s">
        <v>44</v>
      </c>
      <c r="B18" s="108" t="s">
        <v>136</v>
      </c>
      <c r="C18" s="33" t="s">
        <v>90</v>
      </c>
      <c r="D18" s="76">
        <f t="shared" si="2"/>
        <v>-73000</v>
      </c>
      <c r="E18" s="60">
        <f>E19</f>
        <v>-73000</v>
      </c>
      <c r="F18" s="12"/>
      <c r="G18" s="61"/>
      <c r="H18" s="60"/>
      <c r="I18" s="12"/>
      <c r="J18" s="61"/>
      <c r="K18" s="60"/>
      <c r="L18" s="65"/>
      <c r="M18" s="61"/>
    </row>
    <row r="19" spans="1:20" s="7" customFormat="1" ht="46.8" x14ac:dyDescent="0.3">
      <c r="A19" s="82"/>
      <c r="B19" s="20" t="s">
        <v>135</v>
      </c>
      <c r="C19" s="68" t="s">
        <v>221</v>
      </c>
      <c r="D19" s="104">
        <f t="shared" si="2"/>
        <v>-73000</v>
      </c>
      <c r="E19" s="46">
        <v>-73000</v>
      </c>
      <c r="F19" s="13"/>
      <c r="G19" s="47"/>
      <c r="H19" s="46"/>
      <c r="I19" s="13"/>
      <c r="J19" s="47"/>
      <c r="K19" s="46"/>
      <c r="L19" s="97"/>
      <c r="M19" s="47"/>
    </row>
    <row r="20" spans="1:20" s="6" customFormat="1" x14ac:dyDescent="0.3">
      <c r="A20" s="84" t="s">
        <v>45</v>
      </c>
      <c r="B20" s="108" t="s">
        <v>198</v>
      </c>
      <c r="C20" s="33" t="s">
        <v>199</v>
      </c>
      <c r="D20" s="76">
        <f t="shared" si="2"/>
        <v>-56929539</v>
      </c>
      <c r="E20" s="60">
        <f>E21</f>
        <v>-56759539</v>
      </c>
      <c r="F20" s="12"/>
      <c r="G20" s="61">
        <f>G21</f>
        <v>-170000</v>
      </c>
      <c r="H20" s="60"/>
      <c r="I20" s="12"/>
      <c r="J20" s="61"/>
      <c r="K20" s="60"/>
      <c r="L20" s="65"/>
      <c r="M20" s="61"/>
    </row>
    <row r="21" spans="1:20" s="7" customFormat="1" x14ac:dyDescent="0.3">
      <c r="A21" s="82"/>
      <c r="B21" s="20"/>
      <c r="C21" s="68" t="s">
        <v>200</v>
      </c>
      <c r="D21" s="104">
        <f t="shared" si="2"/>
        <v>-56929539</v>
      </c>
      <c r="E21" s="46">
        <v>-56759539</v>
      </c>
      <c r="F21" s="13"/>
      <c r="G21" s="47">
        <v>-170000</v>
      </c>
      <c r="H21" s="46"/>
      <c r="I21" s="13"/>
      <c r="J21" s="47"/>
      <c r="K21" s="46"/>
      <c r="L21" s="97"/>
      <c r="M21" s="47"/>
    </row>
    <row r="22" spans="1:20" s="6" customFormat="1" ht="31.2" x14ac:dyDescent="0.3">
      <c r="A22" s="84" t="s">
        <v>46</v>
      </c>
      <c r="B22" s="108" t="s">
        <v>22</v>
      </c>
      <c r="C22" s="33" t="s">
        <v>26</v>
      </c>
      <c r="D22" s="76">
        <f t="shared" si="2"/>
        <v>340000</v>
      </c>
      <c r="E22" s="60"/>
      <c r="F22" s="12">
        <f t="shared" ref="F22" si="5">F23</f>
        <v>340000</v>
      </c>
      <c r="G22" s="61"/>
      <c r="H22" s="60"/>
      <c r="I22" s="12"/>
      <c r="J22" s="61"/>
      <c r="K22" s="60"/>
      <c r="L22" s="65"/>
      <c r="M22" s="61"/>
    </row>
    <row r="23" spans="1:20" s="7" customFormat="1" ht="62.4" x14ac:dyDescent="0.3">
      <c r="A23" s="82"/>
      <c r="B23" s="20" t="s">
        <v>27</v>
      </c>
      <c r="C23" s="68" t="s">
        <v>155</v>
      </c>
      <c r="D23" s="104">
        <f t="shared" si="2"/>
        <v>340000</v>
      </c>
      <c r="E23" s="46"/>
      <c r="F23" s="13">
        <v>340000</v>
      </c>
      <c r="G23" s="47"/>
      <c r="H23" s="46"/>
      <c r="I23" s="13"/>
      <c r="J23" s="47"/>
      <c r="K23" s="46"/>
      <c r="L23" s="97"/>
      <c r="M23" s="47"/>
    </row>
    <row r="24" spans="1:20" s="6" customFormat="1" x14ac:dyDescent="0.3">
      <c r="A24" s="84" t="s">
        <v>137</v>
      </c>
      <c r="B24" s="108" t="s">
        <v>31</v>
      </c>
      <c r="C24" s="33" t="s">
        <v>32</v>
      </c>
      <c r="D24" s="76">
        <f t="shared" si="2"/>
        <v>534000</v>
      </c>
      <c r="E24" s="60"/>
      <c r="F24" s="12">
        <f t="shared" ref="F24" si="6">F25</f>
        <v>534000</v>
      </c>
      <c r="G24" s="61"/>
      <c r="H24" s="60"/>
      <c r="I24" s="12"/>
      <c r="J24" s="61"/>
      <c r="K24" s="60"/>
      <c r="L24" s="65"/>
      <c r="M24" s="61"/>
    </row>
    <row r="25" spans="1:20" s="7" customFormat="1" ht="46.8" x14ac:dyDescent="0.3">
      <c r="A25" s="82"/>
      <c r="B25" s="20" t="s">
        <v>34</v>
      </c>
      <c r="C25" s="68" t="s">
        <v>33</v>
      </c>
      <c r="D25" s="104">
        <f t="shared" si="2"/>
        <v>534000</v>
      </c>
      <c r="E25" s="46"/>
      <c r="F25" s="13">
        <v>534000</v>
      </c>
      <c r="G25" s="47"/>
      <c r="H25" s="46"/>
      <c r="I25" s="13"/>
      <c r="J25" s="47"/>
      <c r="K25" s="46"/>
      <c r="L25" s="97"/>
      <c r="M25" s="47"/>
    </row>
    <row r="26" spans="1:20" s="6" customFormat="1" x14ac:dyDescent="0.3">
      <c r="A26" s="84" t="s">
        <v>138</v>
      </c>
      <c r="B26" s="108" t="s">
        <v>35</v>
      </c>
      <c r="C26" s="33" t="s">
        <v>36</v>
      </c>
      <c r="D26" s="76">
        <f t="shared" si="2"/>
        <v>500000</v>
      </c>
      <c r="E26" s="60"/>
      <c r="F26" s="12">
        <f t="shared" ref="F26" si="7">F27</f>
        <v>500000</v>
      </c>
      <c r="G26" s="61"/>
      <c r="H26" s="60"/>
      <c r="I26" s="12"/>
      <c r="J26" s="61"/>
      <c r="K26" s="60"/>
      <c r="L26" s="65"/>
      <c r="M26" s="61"/>
    </row>
    <row r="27" spans="1:20" s="7" customFormat="1" ht="78" x14ac:dyDescent="0.3">
      <c r="A27" s="82"/>
      <c r="B27" s="20" t="s">
        <v>34</v>
      </c>
      <c r="C27" s="68" t="s">
        <v>37</v>
      </c>
      <c r="D27" s="104">
        <f t="shared" si="2"/>
        <v>500000</v>
      </c>
      <c r="E27" s="46"/>
      <c r="F27" s="13">
        <v>500000</v>
      </c>
      <c r="G27" s="47"/>
      <c r="H27" s="46"/>
      <c r="I27" s="13"/>
      <c r="J27" s="47"/>
      <c r="K27" s="46"/>
      <c r="L27" s="97"/>
      <c r="M27" s="47"/>
    </row>
    <row r="28" spans="1:20" s="6" customFormat="1" x14ac:dyDescent="0.3">
      <c r="A28" s="84" t="s">
        <v>143</v>
      </c>
      <c r="B28" s="108" t="s">
        <v>158</v>
      </c>
      <c r="C28" s="33" t="s">
        <v>157</v>
      </c>
      <c r="D28" s="76">
        <f t="shared" si="2"/>
        <v>200500</v>
      </c>
      <c r="E28" s="60"/>
      <c r="F28" s="12"/>
      <c r="G28" s="61"/>
      <c r="H28" s="60"/>
      <c r="I28" s="12">
        <f t="shared" ref="I28" si="8">I29</f>
        <v>200500</v>
      </c>
      <c r="J28" s="61"/>
      <c r="K28" s="60"/>
      <c r="L28" s="65"/>
      <c r="M28" s="61"/>
    </row>
    <row r="29" spans="1:20" s="7" customFormat="1" ht="46.8" x14ac:dyDescent="0.3">
      <c r="A29" s="82"/>
      <c r="B29" s="20" t="s">
        <v>174</v>
      </c>
      <c r="C29" s="68" t="s">
        <v>224</v>
      </c>
      <c r="D29" s="104">
        <f t="shared" si="2"/>
        <v>200500</v>
      </c>
      <c r="E29" s="46"/>
      <c r="F29" s="13"/>
      <c r="G29" s="47"/>
      <c r="H29" s="46"/>
      <c r="I29" s="13">
        <f>400500-200000</f>
        <v>200500</v>
      </c>
      <c r="J29" s="47"/>
      <c r="K29" s="46"/>
      <c r="L29" s="97"/>
      <c r="M29" s="47"/>
    </row>
    <row r="30" spans="1:20" s="6" customFormat="1" x14ac:dyDescent="0.3">
      <c r="A30" s="83" t="s">
        <v>2</v>
      </c>
      <c r="B30" s="19"/>
      <c r="C30" s="70" t="s">
        <v>3</v>
      </c>
      <c r="D30" s="77">
        <f t="shared" si="2"/>
        <v>29627570</v>
      </c>
      <c r="E30" s="50">
        <f>E31+E35+E38+E40+E42+E45+E47+E50+E51+E52+E53+E54+E55+E56+E58</f>
        <v>939210</v>
      </c>
      <c r="F30" s="35">
        <f t="shared" ref="F30:M30" si="9">F31+F35+F38+F40+F42+F45+F47+F50+F51+F52+F53+F54+F55+F56+F58</f>
        <v>1073037</v>
      </c>
      <c r="G30" s="51">
        <f t="shared" si="9"/>
        <v>0</v>
      </c>
      <c r="H30" s="50">
        <f t="shared" si="9"/>
        <v>100000</v>
      </c>
      <c r="I30" s="35">
        <f t="shared" si="9"/>
        <v>8198979</v>
      </c>
      <c r="J30" s="51">
        <f t="shared" si="9"/>
        <v>7220800</v>
      </c>
      <c r="K30" s="50">
        <f t="shared" si="9"/>
        <v>9052344</v>
      </c>
      <c r="L30" s="50">
        <f t="shared" si="9"/>
        <v>3043200</v>
      </c>
      <c r="M30" s="51">
        <f t="shared" si="9"/>
        <v>0</v>
      </c>
      <c r="N30" s="31"/>
    </row>
    <row r="31" spans="1:20" s="6" customFormat="1" x14ac:dyDescent="0.3">
      <c r="A31" s="84" t="s">
        <v>55</v>
      </c>
      <c r="B31" s="10">
        <v>1010</v>
      </c>
      <c r="C31" s="33" t="s">
        <v>175</v>
      </c>
      <c r="D31" s="76">
        <f t="shared" si="2"/>
        <v>1349017</v>
      </c>
      <c r="E31" s="60">
        <f>E32+E33+E34</f>
        <v>275980</v>
      </c>
      <c r="F31" s="12">
        <f>F32+F33+F34</f>
        <v>1073037</v>
      </c>
      <c r="G31" s="61"/>
      <c r="H31" s="60"/>
      <c r="I31" s="12"/>
      <c r="J31" s="61"/>
      <c r="K31" s="60"/>
      <c r="L31" s="65"/>
      <c r="M31" s="61"/>
    </row>
    <row r="32" spans="1:20" s="7" customFormat="1" ht="46.8" x14ac:dyDescent="0.3">
      <c r="A32" s="82"/>
      <c r="B32" s="11" t="s">
        <v>190</v>
      </c>
      <c r="C32" s="68" t="s">
        <v>47</v>
      </c>
      <c r="D32" s="105">
        <f t="shared" si="2"/>
        <v>145980</v>
      </c>
      <c r="E32" s="46">
        <v>145980</v>
      </c>
      <c r="F32" s="13"/>
      <c r="G32" s="47"/>
      <c r="H32" s="46"/>
      <c r="I32" s="13"/>
      <c r="J32" s="47"/>
      <c r="K32" s="46"/>
      <c r="L32" s="97"/>
      <c r="M32" s="47"/>
    </row>
    <row r="33" spans="1:13" s="7" customFormat="1" ht="46.8" x14ac:dyDescent="0.3">
      <c r="A33" s="82"/>
      <c r="B33" s="11" t="s">
        <v>190</v>
      </c>
      <c r="C33" s="68" t="s">
        <v>48</v>
      </c>
      <c r="D33" s="105">
        <f t="shared" si="2"/>
        <v>130000</v>
      </c>
      <c r="E33" s="46">
        <v>130000</v>
      </c>
      <c r="F33" s="13"/>
      <c r="G33" s="47"/>
      <c r="H33" s="46"/>
      <c r="I33" s="13"/>
      <c r="J33" s="47"/>
      <c r="K33" s="46"/>
      <c r="L33" s="97"/>
      <c r="M33" s="47"/>
    </row>
    <row r="34" spans="1:13" s="7" customFormat="1" ht="62.4" x14ac:dyDescent="0.3">
      <c r="A34" s="82"/>
      <c r="B34" s="11" t="s">
        <v>190</v>
      </c>
      <c r="C34" s="68" t="s">
        <v>54</v>
      </c>
      <c r="D34" s="105">
        <f t="shared" si="2"/>
        <v>1073037</v>
      </c>
      <c r="E34" s="46"/>
      <c r="F34" s="13">
        <v>1073037</v>
      </c>
      <c r="G34" s="47"/>
      <c r="H34" s="46"/>
      <c r="I34" s="13"/>
      <c r="J34" s="47"/>
      <c r="K34" s="46"/>
      <c r="L34" s="97"/>
      <c r="M34" s="47"/>
    </row>
    <row r="35" spans="1:13" s="6" customFormat="1" ht="31.2" x14ac:dyDescent="0.3">
      <c r="A35" s="84" t="s">
        <v>56</v>
      </c>
      <c r="B35" s="10">
        <v>1021</v>
      </c>
      <c r="C35" s="33" t="s">
        <v>176</v>
      </c>
      <c r="D35" s="76">
        <f t="shared" si="2"/>
        <v>578180</v>
      </c>
      <c r="E35" s="60">
        <f>E36+E37</f>
        <v>578180</v>
      </c>
      <c r="F35" s="12"/>
      <c r="G35" s="61"/>
      <c r="H35" s="60"/>
      <c r="I35" s="12"/>
      <c r="J35" s="61"/>
      <c r="K35" s="60"/>
      <c r="L35" s="65"/>
      <c r="M35" s="61"/>
    </row>
    <row r="36" spans="1:13" s="7" customFormat="1" ht="46.8" x14ac:dyDescent="0.3">
      <c r="A36" s="82"/>
      <c r="B36" s="11" t="s">
        <v>190</v>
      </c>
      <c r="C36" s="68" t="s">
        <v>47</v>
      </c>
      <c r="D36" s="105">
        <f t="shared" si="2"/>
        <v>432180</v>
      </c>
      <c r="E36" s="46">
        <v>432180</v>
      </c>
      <c r="F36" s="13"/>
      <c r="G36" s="47"/>
      <c r="H36" s="46"/>
      <c r="I36" s="13"/>
      <c r="J36" s="47"/>
      <c r="K36" s="46"/>
      <c r="L36" s="97"/>
      <c r="M36" s="47"/>
    </row>
    <row r="37" spans="1:13" s="7" customFormat="1" ht="46.8" x14ac:dyDescent="0.3">
      <c r="A37" s="82"/>
      <c r="B37" s="11" t="s">
        <v>190</v>
      </c>
      <c r="C37" s="68" t="s">
        <v>48</v>
      </c>
      <c r="D37" s="105">
        <f t="shared" si="2"/>
        <v>146000</v>
      </c>
      <c r="E37" s="46">
        <v>146000</v>
      </c>
      <c r="F37" s="13"/>
      <c r="G37" s="47"/>
      <c r="H37" s="46"/>
      <c r="I37" s="13"/>
      <c r="J37" s="47"/>
      <c r="K37" s="46"/>
      <c r="L37" s="97"/>
      <c r="M37" s="47"/>
    </row>
    <row r="38" spans="1:13" s="6" customFormat="1" ht="78" x14ac:dyDescent="0.3">
      <c r="A38" s="84" t="s">
        <v>58</v>
      </c>
      <c r="B38" s="10">
        <v>1022</v>
      </c>
      <c r="C38" s="33" t="s">
        <v>177</v>
      </c>
      <c r="D38" s="76">
        <f t="shared" si="2"/>
        <v>13000</v>
      </c>
      <c r="E38" s="60">
        <f>E39</f>
        <v>13000</v>
      </c>
      <c r="F38" s="12"/>
      <c r="G38" s="61"/>
      <c r="H38" s="60"/>
      <c r="I38" s="12"/>
      <c r="J38" s="61"/>
      <c r="K38" s="60"/>
      <c r="L38" s="65"/>
      <c r="M38" s="61"/>
    </row>
    <row r="39" spans="1:13" s="7" customFormat="1" ht="46.8" x14ac:dyDescent="0.3">
      <c r="A39" s="82"/>
      <c r="B39" s="11" t="s">
        <v>190</v>
      </c>
      <c r="C39" s="68" t="s">
        <v>48</v>
      </c>
      <c r="D39" s="105">
        <f t="shared" si="2"/>
        <v>13000</v>
      </c>
      <c r="E39" s="46">
        <v>13000</v>
      </c>
      <c r="F39" s="13"/>
      <c r="G39" s="47"/>
      <c r="H39" s="46"/>
      <c r="I39" s="13"/>
      <c r="J39" s="47"/>
      <c r="K39" s="46"/>
      <c r="L39" s="97"/>
      <c r="M39" s="47"/>
    </row>
    <row r="40" spans="1:13" s="6" customFormat="1" ht="46.8" x14ac:dyDescent="0.3">
      <c r="A40" s="113" t="s">
        <v>59</v>
      </c>
      <c r="B40" s="10">
        <v>1031</v>
      </c>
      <c r="C40" s="33" t="s">
        <v>61</v>
      </c>
      <c r="D40" s="76">
        <f t="shared" si="2"/>
        <v>282574</v>
      </c>
      <c r="E40" s="60"/>
      <c r="F40" s="12"/>
      <c r="G40" s="61"/>
      <c r="H40" s="60"/>
      <c r="I40" s="12"/>
      <c r="J40" s="61"/>
      <c r="K40" s="60">
        <f>K41</f>
        <v>282574</v>
      </c>
      <c r="L40" s="65"/>
      <c r="M40" s="61"/>
    </row>
    <row r="41" spans="1:13" s="7" customFormat="1" ht="78" x14ac:dyDescent="0.3">
      <c r="A41" s="87"/>
      <c r="B41" s="11" t="s">
        <v>181</v>
      </c>
      <c r="C41" s="68" t="s">
        <v>178</v>
      </c>
      <c r="D41" s="105">
        <f t="shared" si="2"/>
        <v>282574</v>
      </c>
      <c r="E41" s="46"/>
      <c r="F41" s="13"/>
      <c r="G41" s="47"/>
      <c r="H41" s="46"/>
      <c r="I41" s="13"/>
      <c r="J41" s="47"/>
      <c r="K41" s="46">
        <v>282574</v>
      </c>
      <c r="L41" s="97"/>
      <c r="M41" s="47"/>
    </row>
    <row r="42" spans="1:13" s="6" customFormat="1" ht="31.2" x14ac:dyDescent="0.3">
      <c r="A42" s="113" t="s">
        <v>62</v>
      </c>
      <c r="B42" s="10">
        <v>1070</v>
      </c>
      <c r="C42" s="33" t="s">
        <v>182</v>
      </c>
      <c r="D42" s="76">
        <f t="shared" si="2"/>
        <v>29050</v>
      </c>
      <c r="E42" s="60">
        <f>E43+E44</f>
        <v>29050</v>
      </c>
      <c r="F42" s="12"/>
      <c r="G42" s="61"/>
      <c r="H42" s="60"/>
      <c r="I42" s="12"/>
      <c r="J42" s="61"/>
      <c r="K42" s="60"/>
      <c r="L42" s="65"/>
      <c r="M42" s="61"/>
    </row>
    <row r="43" spans="1:13" s="7" customFormat="1" ht="46.8" x14ac:dyDescent="0.3">
      <c r="A43" s="87"/>
      <c r="B43" s="11" t="s">
        <v>190</v>
      </c>
      <c r="C43" s="68" t="s">
        <v>47</v>
      </c>
      <c r="D43" s="105">
        <f t="shared" si="2"/>
        <v>13050</v>
      </c>
      <c r="E43" s="46">
        <v>13050</v>
      </c>
      <c r="F43" s="13"/>
      <c r="G43" s="47"/>
      <c r="H43" s="46"/>
      <c r="I43" s="13"/>
      <c r="J43" s="47"/>
      <c r="K43" s="46"/>
      <c r="L43" s="97"/>
      <c r="M43" s="47"/>
    </row>
    <row r="44" spans="1:13" s="7" customFormat="1" ht="46.8" x14ac:dyDescent="0.3">
      <c r="A44" s="87"/>
      <c r="B44" s="11" t="s">
        <v>190</v>
      </c>
      <c r="C44" s="68" t="s">
        <v>48</v>
      </c>
      <c r="D44" s="105">
        <f t="shared" si="2"/>
        <v>16000</v>
      </c>
      <c r="E44" s="46">
        <v>16000</v>
      </c>
      <c r="F44" s="13"/>
      <c r="G44" s="47"/>
      <c r="H44" s="46"/>
      <c r="I44" s="13"/>
      <c r="J44" s="47"/>
      <c r="K44" s="46"/>
      <c r="L44" s="97"/>
      <c r="M44" s="47"/>
    </row>
    <row r="45" spans="1:13" s="6" customFormat="1" x14ac:dyDescent="0.3">
      <c r="A45" s="113" t="s">
        <v>63</v>
      </c>
      <c r="B45" s="10">
        <v>1141</v>
      </c>
      <c r="C45" s="33" t="s">
        <v>183</v>
      </c>
      <c r="D45" s="76">
        <f t="shared" si="2"/>
        <v>25000</v>
      </c>
      <c r="E45" s="60">
        <f>E46</f>
        <v>25000</v>
      </c>
      <c r="F45" s="12"/>
      <c r="G45" s="61"/>
      <c r="H45" s="60"/>
      <c r="I45" s="12"/>
      <c r="J45" s="61"/>
      <c r="K45" s="60"/>
      <c r="L45" s="65"/>
      <c r="M45" s="61"/>
    </row>
    <row r="46" spans="1:13" s="7" customFormat="1" ht="46.8" x14ac:dyDescent="0.3">
      <c r="A46" s="87"/>
      <c r="B46" s="11" t="s">
        <v>190</v>
      </c>
      <c r="C46" s="68" t="s">
        <v>48</v>
      </c>
      <c r="D46" s="105">
        <f t="shared" si="2"/>
        <v>25000</v>
      </c>
      <c r="E46" s="46">
        <v>25000</v>
      </c>
      <c r="F46" s="13"/>
      <c r="G46" s="47"/>
      <c r="H46" s="46"/>
      <c r="I46" s="13"/>
      <c r="J46" s="47"/>
      <c r="K46" s="46"/>
      <c r="L46" s="97"/>
      <c r="M46" s="47"/>
    </row>
    <row r="47" spans="1:13" s="6" customFormat="1" ht="23.4" customHeight="1" x14ac:dyDescent="0.3">
      <c r="A47" s="84" t="s">
        <v>64</v>
      </c>
      <c r="B47" s="10">
        <v>1151</v>
      </c>
      <c r="C47" s="33" t="s">
        <v>60</v>
      </c>
      <c r="D47" s="76">
        <f t="shared" si="2"/>
        <v>106000</v>
      </c>
      <c r="E47" s="60">
        <f>E48+E49</f>
        <v>6000</v>
      </c>
      <c r="F47" s="12"/>
      <c r="G47" s="61"/>
      <c r="H47" s="60">
        <f>H48</f>
        <v>100000</v>
      </c>
      <c r="I47" s="12"/>
      <c r="J47" s="61"/>
      <c r="K47" s="60"/>
      <c r="L47" s="65"/>
      <c r="M47" s="61"/>
    </row>
    <row r="48" spans="1:13" s="5" customFormat="1" ht="93.6" x14ac:dyDescent="0.3">
      <c r="A48" s="81"/>
      <c r="B48" s="9" t="s">
        <v>191</v>
      </c>
      <c r="C48" s="67" t="s">
        <v>184</v>
      </c>
      <c r="D48" s="104">
        <f>SUM(E48:M48)</f>
        <v>100000</v>
      </c>
      <c r="E48" s="44"/>
      <c r="F48" s="8"/>
      <c r="G48" s="45"/>
      <c r="H48" s="44">
        <v>100000</v>
      </c>
      <c r="I48" s="8"/>
      <c r="J48" s="45"/>
      <c r="K48" s="44"/>
      <c r="L48" s="96"/>
      <c r="M48" s="45"/>
    </row>
    <row r="49" spans="1:14" s="7" customFormat="1" ht="46.8" x14ac:dyDescent="0.3">
      <c r="A49" s="82"/>
      <c r="B49" s="11" t="s">
        <v>190</v>
      </c>
      <c r="C49" s="68" t="s">
        <v>48</v>
      </c>
      <c r="D49" s="104">
        <f>SUM(E49:M49)</f>
        <v>6000</v>
      </c>
      <c r="E49" s="46">
        <v>6000</v>
      </c>
      <c r="F49" s="13"/>
      <c r="G49" s="47"/>
      <c r="H49" s="46"/>
      <c r="I49" s="13"/>
      <c r="J49" s="47"/>
      <c r="K49" s="46"/>
      <c r="L49" s="97"/>
      <c r="M49" s="47"/>
    </row>
    <row r="50" spans="1:14" s="6" customFormat="1" ht="46.8" x14ac:dyDescent="0.3">
      <c r="A50" s="84" t="s">
        <v>65</v>
      </c>
      <c r="B50" s="10">
        <v>1152</v>
      </c>
      <c r="C50" s="33" t="s">
        <v>185</v>
      </c>
      <c r="D50" s="76">
        <f t="shared" si="2"/>
        <v>1387870</v>
      </c>
      <c r="E50" s="60"/>
      <c r="F50" s="12"/>
      <c r="G50" s="61"/>
      <c r="H50" s="60"/>
      <c r="I50" s="12"/>
      <c r="J50" s="61"/>
      <c r="K50" s="60">
        <v>1387870</v>
      </c>
      <c r="L50" s="65"/>
      <c r="M50" s="61"/>
    </row>
    <row r="51" spans="1:14" s="6" customFormat="1" ht="78" x14ac:dyDescent="0.3">
      <c r="A51" s="84" t="s">
        <v>66</v>
      </c>
      <c r="B51" s="10">
        <v>1183</v>
      </c>
      <c r="C51" s="33" t="s">
        <v>12</v>
      </c>
      <c r="D51" s="76">
        <f t="shared" si="2"/>
        <v>1304329</v>
      </c>
      <c r="E51" s="60"/>
      <c r="F51" s="12"/>
      <c r="G51" s="61"/>
      <c r="H51" s="60"/>
      <c r="I51" s="12">
        <v>1304329</v>
      </c>
      <c r="J51" s="61"/>
      <c r="K51" s="60"/>
      <c r="L51" s="65"/>
      <c r="M51" s="61"/>
    </row>
    <row r="52" spans="1:14" s="6" customFormat="1" ht="78" x14ac:dyDescent="0.3">
      <c r="A52" s="84" t="s">
        <v>67</v>
      </c>
      <c r="B52" s="10">
        <v>1184</v>
      </c>
      <c r="C52" s="33" t="s">
        <v>186</v>
      </c>
      <c r="D52" s="76">
        <f t="shared" si="2"/>
        <v>3043200</v>
      </c>
      <c r="E52" s="60"/>
      <c r="F52" s="12"/>
      <c r="G52" s="61"/>
      <c r="H52" s="60"/>
      <c r="I52" s="12"/>
      <c r="J52" s="61"/>
      <c r="K52" s="60"/>
      <c r="L52" s="65">
        <v>3043200</v>
      </c>
      <c r="M52" s="61"/>
    </row>
    <row r="53" spans="1:14" s="6" customFormat="1" ht="93.6" x14ac:dyDescent="0.3">
      <c r="A53" s="84" t="s">
        <v>68</v>
      </c>
      <c r="B53" s="10">
        <v>1200</v>
      </c>
      <c r="C53" s="33" t="s">
        <v>187</v>
      </c>
      <c r="D53" s="76">
        <f t="shared" si="2"/>
        <v>330900</v>
      </c>
      <c r="E53" s="60"/>
      <c r="F53" s="12"/>
      <c r="G53" s="61"/>
      <c r="H53" s="60"/>
      <c r="I53" s="12"/>
      <c r="J53" s="61"/>
      <c r="K53" s="60">
        <v>330900</v>
      </c>
      <c r="L53" s="65"/>
      <c r="M53" s="61"/>
    </row>
    <row r="54" spans="1:14" s="6" customFormat="1" ht="31.2" x14ac:dyDescent="0.3">
      <c r="A54" s="84" t="s">
        <v>69</v>
      </c>
      <c r="B54" s="10">
        <v>1403</v>
      </c>
      <c r="C54" s="33" t="s">
        <v>7</v>
      </c>
      <c r="D54" s="76">
        <f t="shared" si="2"/>
        <v>7220800</v>
      </c>
      <c r="E54" s="60"/>
      <c r="F54" s="12"/>
      <c r="G54" s="61"/>
      <c r="H54" s="60"/>
      <c r="I54" s="12"/>
      <c r="J54" s="61">
        <v>7220800</v>
      </c>
      <c r="K54" s="60"/>
      <c r="L54" s="65"/>
      <c r="M54" s="61"/>
    </row>
    <row r="55" spans="1:14" s="6" customFormat="1" ht="62.4" x14ac:dyDescent="0.3">
      <c r="A55" s="84" t="s">
        <v>70</v>
      </c>
      <c r="B55" s="10">
        <v>1600</v>
      </c>
      <c r="C55" s="33" t="s">
        <v>188</v>
      </c>
      <c r="D55" s="76">
        <f t="shared" si="2"/>
        <v>7051000</v>
      </c>
      <c r="E55" s="60"/>
      <c r="F55" s="12"/>
      <c r="G55" s="61"/>
      <c r="H55" s="60"/>
      <c r="I55" s="12"/>
      <c r="J55" s="61"/>
      <c r="K55" s="60">
        <v>7051000</v>
      </c>
      <c r="L55" s="65"/>
      <c r="M55" s="61"/>
    </row>
    <row r="56" spans="1:14" s="6" customFormat="1" ht="46.8" x14ac:dyDescent="0.3">
      <c r="A56" s="84" t="s">
        <v>71</v>
      </c>
      <c r="B56" s="10">
        <v>5031</v>
      </c>
      <c r="C56" s="33" t="s">
        <v>189</v>
      </c>
      <c r="D56" s="76">
        <f t="shared" si="2"/>
        <v>12000</v>
      </c>
      <c r="E56" s="60">
        <f>E57</f>
        <v>12000</v>
      </c>
      <c r="F56" s="12"/>
      <c r="G56" s="61"/>
      <c r="H56" s="60"/>
      <c r="I56" s="12"/>
      <c r="J56" s="61"/>
      <c r="K56" s="60"/>
      <c r="L56" s="65"/>
      <c r="M56" s="61"/>
    </row>
    <row r="57" spans="1:14" s="7" customFormat="1" ht="46.8" x14ac:dyDescent="0.3">
      <c r="A57" s="82"/>
      <c r="B57" s="11" t="s">
        <v>190</v>
      </c>
      <c r="C57" s="68" t="s">
        <v>48</v>
      </c>
      <c r="D57" s="105">
        <f t="shared" si="2"/>
        <v>12000</v>
      </c>
      <c r="E57" s="46">
        <v>12000</v>
      </c>
      <c r="F57" s="13"/>
      <c r="G57" s="47"/>
      <c r="H57" s="46"/>
      <c r="I57" s="13"/>
      <c r="J57" s="47"/>
      <c r="K57" s="46"/>
      <c r="L57" s="97"/>
      <c r="M57" s="47"/>
    </row>
    <row r="58" spans="1:14" s="6" customFormat="1" ht="31.2" x14ac:dyDescent="0.3">
      <c r="A58" s="84" t="s">
        <v>72</v>
      </c>
      <c r="B58" s="10">
        <v>8110</v>
      </c>
      <c r="C58" s="33" t="s">
        <v>39</v>
      </c>
      <c r="D58" s="76">
        <f t="shared" si="2"/>
        <v>6894650</v>
      </c>
      <c r="E58" s="60"/>
      <c r="F58" s="12"/>
      <c r="G58" s="61"/>
      <c r="H58" s="60"/>
      <c r="I58" s="12">
        <f>I59+I60+I61+I62</f>
        <v>6894650</v>
      </c>
      <c r="J58" s="61"/>
      <c r="K58" s="60"/>
      <c r="L58" s="65"/>
      <c r="M58" s="61"/>
    </row>
    <row r="59" spans="1:14" s="7" customFormat="1" ht="78" x14ac:dyDescent="0.3">
      <c r="A59" s="82"/>
      <c r="B59" s="11" t="s">
        <v>53</v>
      </c>
      <c r="C59" s="71" t="s">
        <v>49</v>
      </c>
      <c r="D59" s="104">
        <f t="shared" si="2"/>
        <v>2800119</v>
      </c>
      <c r="E59" s="52"/>
      <c r="F59" s="36"/>
      <c r="G59" s="53"/>
      <c r="H59" s="52"/>
      <c r="I59" s="36">
        <v>2800119</v>
      </c>
      <c r="J59" s="53"/>
      <c r="K59" s="52"/>
      <c r="L59" s="99"/>
      <c r="M59" s="53"/>
    </row>
    <row r="60" spans="1:14" s="7" customFormat="1" ht="62.4" x14ac:dyDescent="0.3">
      <c r="A60" s="82"/>
      <c r="B60" s="11" t="s">
        <v>53</v>
      </c>
      <c r="C60" s="71" t="s">
        <v>50</v>
      </c>
      <c r="D60" s="104">
        <f t="shared" si="2"/>
        <v>1194216</v>
      </c>
      <c r="E60" s="52"/>
      <c r="F60" s="36"/>
      <c r="G60" s="53"/>
      <c r="H60" s="52"/>
      <c r="I60" s="36">
        <v>1194216</v>
      </c>
      <c r="J60" s="53"/>
      <c r="K60" s="52"/>
      <c r="L60" s="99"/>
      <c r="M60" s="53"/>
    </row>
    <row r="61" spans="1:14" s="7" customFormat="1" ht="62.4" x14ac:dyDescent="0.3">
      <c r="A61" s="82"/>
      <c r="B61" s="11" t="s">
        <v>53</v>
      </c>
      <c r="C61" s="71" t="s">
        <v>51</v>
      </c>
      <c r="D61" s="104">
        <f t="shared" si="2"/>
        <v>1400315</v>
      </c>
      <c r="E61" s="52"/>
      <c r="F61" s="36"/>
      <c r="G61" s="53"/>
      <c r="H61" s="52"/>
      <c r="I61" s="36">
        <v>1400315</v>
      </c>
      <c r="J61" s="53"/>
      <c r="K61" s="52"/>
      <c r="L61" s="99"/>
      <c r="M61" s="53"/>
    </row>
    <row r="62" spans="1:14" s="7" customFormat="1" ht="93.6" x14ac:dyDescent="0.3">
      <c r="A62" s="82"/>
      <c r="B62" s="11" t="s">
        <v>53</v>
      </c>
      <c r="C62" s="71" t="s">
        <v>52</v>
      </c>
      <c r="D62" s="104">
        <f t="shared" si="2"/>
        <v>1500000</v>
      </c>
      <c r="E62" s="52"/>
      <c r="F62" s="36"/>
      <c r="G62" s="53"/>
      <c r="H62" s="52"/>
      <c r="I62" s="36">
        <v>1500000</v>
      </c>
      <c r="J62" s="53"/>
      <c r="K62" s="52"/>
      <c r="L62" s="99"/>
      <c r="M62" s="53"/>
    </row>
    <row r="63" spans="1:14" s="6" customFormat="1" x14ac:dyDescent="0.3">
      <c r="A63" s="83" t="s">
        <v>4</v>
      </c>
      <c r="B63" s="19"/>
      <c r="C63" s="70" t="s">
        <v>5</v>
      </c>
      <c r="D63" s="77">
        <f t="shared" si="2"/>
        <v>35175474.869999997</v>
      </c>
      <c r="E63" s="50"/>
      <c r="F63" s="35"/>
      <c r="G63" s="51"/>
      <c r="H63" s="50">
        <f>H64+H66</f>
        <v>35175474.869999997</v>
      </c>
      <c r="I63" s="35"/>
      <c r="J63" s="51"/>
      <c r="K63" s="50"/>
      <c r="L63" s="100"/>
      <c r="M63" s="51"/>
      <c r="N63" s="31"/>
    </row>
    <row r="64" spans="1:14" s="6" customFormat="1" ht="46.8" x14ac:dyDescent="0.3">
      <c r="A64" s="84" t="s">
        <v>74</v>
      </c>
      <c r="B64" s="10">
        <v>3104</v>
      </c>
      <c r="C64" s="33" t="s">
        <v>208</v>
      </c>
      <c r="D64" s="76">
        <f t="shared" si="2"/>
        <v>175474.87</v>
      </c>
      <c r="E64" s="60"/>
      <c r="F64" s="12"/>
      <c r="G64" s="61"/>
      <c r="H64" s="60">
        <f>H65</f>
        <v>175474.87</v>
      </c>
      <c r="I64" s="12"/>
      <c r="J64" s="61"/>
      <c r="K64" s="60"/>
      <c r="L64" s="65"/>
      <c r="M64" s="61"/>
    </row>
    <row r="65" spans="1:15" s="7" customFormat="1" ht="93.6" x14ac:dyDescent="0.3">
      <c r="A65" s="82"/>
      <c r="B65" s="11"/>
      <c r="C65" s="68" t="s">
        <v>210</v>
      </c>
      <c r="D65" s="105">
        <f t="shared" si="2"/>
        <v>175474.87</v>
      </c>
      <c r="E65" s="46"/>
      <c r="F65" s="13"/>
      <c r="G65" s="47"/>
      <c r="H65" s="46">
        <v>175474.87</v>
      </c>
      <c r="I65" s="13"/>
      <c r="J65" s="47"/>
      <c r="K65" s="46"/>
      <c r="L65" s="97"/>
      <c r="M65" s="47"/>
    </row>
    <row r="66" spans="1:15" s="6" customFormat="1" ht="31.2" x14ac:dyDescent="0.3">
      <c r="A66" s="84" t="s">
        <v>75</v>
      </c>
      <c r="B66" s="10">
        <v>3242</v>
      </c>
      <c r="C66" s="33" t="s">
        <v>209</v>
      </c>
      <c r="D66" s="76">
        <f t="shared" si="2"/>
        <v>35000000</v>
      </c>
      <c r="E66" s="60"/>
      <c r="F66" s="12"/>
      <c r="G66" s="61"/>
      <c r="H66" s="60">
        <f>H67</f>
        <v>35000000</v>
      </c>
      <c r="I66" s="12"/>
      <c r="J66" s="61"/>
      <c r="K66" s="60"/>
      <c r="L66" s="65"/>
      <c r="M66" s="61"/>
    </row>
    <row r="67" spans="1:15" s="7" customFormat="1" x14ac:dyDescent="0.3">
      <c r="A67" s="82"/>
      <c r="B67" s="11"/>
      <c r="C67" s="68" t="s">
        <v>73</v>
      </c>
      <c r="D67" s="105">
        <f t="shared" si="2"/>
        <v>35000000</v>
      </c>
      <c r="E67" s="46"/>
      <c r="F67" s="13"/>
      <c r="G67" s="47"/>
      <c r="H67" s="46">
        <v>35000000</v>
      </c>
      <c r="I67" s="13"/>
      <c r="J67" s="47"/>
      <c r="K67" s="46"/>
      <c r="L67" s="97"/>
      <c r="M67" s="47"/>
    </row>
    <row r="68" spans="1:15" s="6" customFormat="1" x14ac:dyDescent="0.3">
      <c r="A68" s="83" t="s">
        <v>13</v>
      </c>
      <c r="B68" s="19"/>
      <c r="C68" s="70" t="s">
        <v>76</v>
      </c>
      <c r="D68" s="77">
        <f t="shared" si="2"/>
        <v>15107668.18</v>
      </c>
      <c r="E68" s="50">
        <f>E69+E75+E84+E86+E90+E92+E94+E96+E99+E104+E107</f>
        <v>1100069</v>
      </c>
      <c r="F68" s="50">
        <f t="shared" ref="F68:G68" si="10">F69+F75+F84+F86+F90+F92+F94+F96+F99+F104+F107</f>
        <v>12735804</v>
      </c>
      <c r="G68" s="50">
        <f t="shared" si="10"/>
        <v>170000</v>
      </c>
      <c r="H68" s="50">
        <f>H69+H75+H84+H86+H90+H92+H94+H96+H99+H104+H107</f>
        <v>138500</v>
      </c>
      <c r="I68" s="50">
        <f t="shared" ref="I68" si="11">I69+I75+I84+I86+I90+I92+I94+I96+I99+I104+I107</f>
        <v>578921</v>
      </c>
      <c r="J68" s="50">
        <f t="shared" ref="J68" si="12">J69+J75+J84+J86+J90+J92+J94+J96+J99+J104+J107</f>
        <v>359434.18</v>
      </c>
      <c r="K68" s="50">
        <f>K69+K75+K84+K86+K90+K92+K94+K96+K99+K104+K107</f>
        <v>0</v>
      </c>
      <c r="L68" s="50">
        <f t="shared" ref="L68" si="13">L69+L75+L84+L86+L90+L92+L94+L96+L99+L104+L107</f>
        <v>0</v>
      </c>
      <c r="M68" s="50">
        <f t="shared" ref="M68" si="14">M69+M75+M84+M86+M90+M92+M94+M96+M99+M104+M107</f>
        <v>24940</v>
      </c>
      <c r="N68" s="31"/>
      <c r="O68" s="31"/>
    </row>
    <row r="69" spans="1:15" s="6" customFormat="1" x14ac:dyDescent="0.3">
      <c r="A69" s="84" t="s">
        <v>101</v>
      </c>
      <c r="B69" s="10">
        <v>6011</v>
      </c>
      <c r="C69" s="33" t="s">
        <v>77</v>
      </c>
      <c r="D69" s="76">
        <f t="shared" si="2"/>
        <v>1979086</v>
      </c>
      <c r="E69" s="60">
        <f>E70+E71</f>
        <v>319069</v>
      </c>
      <c r="F69" s="12">
        <f>F70+F71</f>
        <v>1660017</v>
      </c>
      <c r="G69" s="61"/>
      <c r="H69" s="60"/>
      <c r="I69" s="12"/>
      <c r="J69" s="61"/>
      <c r="K69" s="60"/>
      <c r="L69" s="65"/>
      <c r="M69" s="61"/>
    </row>
    <row r="70" spans="1:15" s="15" customFormat="1" ht="46.8" x14ac:dyDescent="0.3">
      <c r="A70" s="85"/>
      <c r="B70" s="21" t="s">
        <v>113</v>
      </c>
      <c r="C70" s="72" t="s">
        <v>81</v>
      </c>
      <c r="D70" s="106">
        <f t="shared" si="2"/>
        <v>319069</v>
      </c>
      <c r="E70" s="54">
        <v>319069</v>
      </c>
      <c r="F70" s="14"/>
      <c r="G70" s="55"/>
      <c r="H70" s="54"/>
      <c r="I70" s="14"/>
      <c r="J70" s="55"/>
      <c r="K70" s="54"/>
      <c r="L70" s="101"/>
      <c r="M70" s="55"/>
    </row>
    <row r="71" spans="1:15" s="15" customFormat="1" ht="62.4" x14ac:dyDescent="0.3">
      <c r="A71" s="85"/>
      <c r="B71" s="21"/>
      <c r="C71" s="72" t="s">
        <v>219</v>
      </c>
      <c r="D71" s="106">
        <f t="shared" si="2"/>
        <v>1660017</v>
      </c>
      <c r="E71" s="54"/>
      <c r="F71" s="14">
        <f>F72+F73+F74</f>
        <v>1660017</v>
      </c>
      <c r="G71" s="55"/>
      <c r="H71" s="54"/>
      <c r="I71" s="14"/>
      <c r="J71" s="55"/>
      <c r="K71" s="54"/>
      <c r="L71" s="101"/>
      <c r="M71" s="55"/>
    </row>
    <row r="72" spans="1:15" s="92" customFormat="1" ht="46.8" x14ac:dyDescent="0.3">
      <c r="A72" s="91"/>
      <c r="B72" s="21" t="s">
        <v>113</v>
      </c>
      <c r="C72" s="73" t="s">
        <v>78</v>
      </c>
      <c r="D72" s="106">
        <f t="shared" si="2"/>
        <v>1578123</v>
      </c>
      <c r="E72" s="56"/>
      <c r="F72" s="24">
        <v>1578123</v>
      </c>
      <c r="G72" s="57"/>
      <c r="H72" s="56"/>
      <c r="I72" s="24"/>
      <c r="J72" s="57"/>
      <c r="K72" s="56"/>
      <c r="L72" s="102"/>
      <c r="M72" s="57"/>
    </row>
    <row r="73" spans="1:15" s="92" customFormat="1" ht="46.8" x14ac:dyDescent="0.3">
      <c r="A73" s="91"/>
      <c r="B73" s="21" t="s">
        <v>113</v>
      </c>
      <c r="C73" s="73" t="s">
        <v>79</v>
      </c>
      <c r="D73" s="106">
        <f t="shared" si="2"/>
        <v>36894</v>
      </c>
      <c r="E73" s="56"/>
      <c r="F73" s="24">
        <v>36894</v>
      </c>
      <c r="G73" s="57"/>
      <c r="H73" s="56"/>
      <c r="I73" s="24"/>
      <c r="J73" s="57"/>
      <c r="K73" s="56"/>
      <c r="L73" s="102"/>
      <c r="M73" s="57"/>
    </row>
    <row r="74" spans="1:15" s="92" customFormat="1" ht="46.8" x14ac:dyDescent="0.3">
      <c r="A74" s="91"/>
      <c r="B74" s="21" t="s">
        <v>113</v>
      </c>
      <c r="C74" s="73" t="s">
        <v>80</v>
      </c>
      <c r="D74" s="106">
        <f t="shared" si="2"/>
        <v>45000</v>
      </c>
      <c r="E74" s="56"/>
      <c r="F74" s="24">
        <v>45000</v>
      </c>
      <c r="G74" s="57"/>
      <c r="H74" s="56"/>
      <c r="I74" s="24"/>
      <c r="J74" s="57"/>
      <c r="K74" s="56"/>
      <c r="L74" s="102"/>
      <c r="M74" s="57"/>
    </row>
    <row r="75" spans="1:15" s="17" customFormat="1" x14ac:dyDescent="0.3">
      <c r="A75" s="86" t="s">
        <v>102</v>
      </c>
      <c r="B75" s="32">
        <v>6015</v>
      </c>
      <c r="C75" s="74" t="s">
        <v>82</v>
      </c>
      <c r="D75" s="90">
        <f t="shared" si="2"/>
        <v>7215287</v>
      </c>
      <c r="E75" s="58"/>
      <c r="F75" s="16">
        <f>SUM(F76:F83)</f>
        <v>7215287</v>
      </c>
      <c r="G75" s="59"/>
      <c r="H75" s="58"/>
      <c r="I75" s="16"/>
      <c r="J75" s="59"/>
      <c r="K75" s="58"/>
      <c r="L75" s="103"/>
      <c r="M75" s="59"/>
    </row>
    <row r="76" spans="1:15" s="92" customFormat="1" ht="62.4" x14ac:dyDescent="0.3">
      <c r="A76" s="91"/>
      <c r="B76" s="21" t="s">
        <v>113</v>
      </c>
      <c r="C76" s="73" t="s">
        <v>91</v>
      </c>
      <c r="D76" s="106">
        <f t="shared" si="2"/>
        <v>1799333</v>
      </c>
      <c r="E76" s="56"/>
      <c r="F76" s="24">
        <v>1799333</v>
      </c>
      <c r="G76" s="57"/>
      <c r="H76" s="56"/>
      <c r="I76" s="24"/>
      <c r="J76" s="57"/>
      <c r="K76" s="56"/>
      <c r="L76" s="102"/>
      <c r="M76" s="57"/>
    </row>
    <row r="77" spans="1:15" s="92" customFormat="1" ht="46.8" x14ac:dyDescent="0.3">
      <c r="A77" s="91"/>
      <c r="B77" s="21" t="s">
        <v>113</v>
      </c>
      <c r="C77" s="73" t="s">
        <v>83</v>
      </c>
      <c r="D77" s="106">
        <f t="shared" si="2"/>
        <v>296125</v>
      </c>
      <c r="E77" s="56"/>
      <c r="F77" s="24">
        <v>296125</v>
      </c>
      <c r="G77" s="57"/>
      <c r="H77" s="56"/>
      <c r="I77" s="24"/>
      <c r="J77" s="57"/>
      <c r="K77" s="56"/>
      <c r="L77" s="102"/>
      <c r="M77" s="57"/>
    </row>
    <row r="78" spans="1:15" s="92" customFormat="1" ht="46.8" x14ac:dyDescent="0.3">
      <c r="A78" s="91"/>
      <c r="B78" s="21" t="s">
        <v>113</v>
      </c>
      <c r="C78" s="73" t="s">
        <v>84</v>
      </c>
      <c r="D78" s="106">
        <f t="shared" si="2"/>
        <v>1448646</v>
      </c>
      <c r="E78" s="56"/>
      <c r="F78" s="24">
        <v>1448646</v>
      </c>
      <c r="G78" s="57"/>
      <c r="H78" s="56"/>
      <c r="I78" s="24"/>
      <c r="J78" s="57"/>
      <c r="K78" s="56"/>
      <c r="L78" s="102"/>
      <c r="M78" s="57"/>
    </row>
    <row r="79" spans="1:15" s="92" customFormat="1" ht="46.8" x14ac:dyDescent="0.3">
      <c r="A79" s="91"/>
      <c r="B79" s="21" t="s">
        <v>113</v>
      </c>
      <c r="C79" s="73" t="s">
        <v>85</v>
      </c>
      <c r="D79" s="106">
        <f t="shared" si="2"/>
        <v>286470</v>
      </c>
      <c r="E79" s="56"/>
      <c r="F79" s="24">
        <v>286470</v>
      </c>
      <c r="G79" s="57"/>
      <c r="H79" s="56"/>
      <c r="I79" s="24"/>
      <c r="J79" s="57"/>
      <c r="K79" s="56"/>
      <c r="L79" s="102"/>
      <c r="M79" s="57"/>
    </row>
    <row r="80" spans="1:15" s="92" customFormat="1" ht="46.8" x14ac:dyDescent="0.3">
      <c r="A80" s="91"/>
      <c r="B80" s="21" t="s">
        <v>113</v>
      </c>
      <c r="C80" s="73" t="s">
        <v>86</v>
      </c>
      <c r="D80" s="106">
        <f t="shared" si="2"/>
        <v>122370</v>
      </c>
      <c r="E80" s="56"/>
      <c r="F80" s="24">
        <v>122370</v>
      </c>
      <c r="G80" s="57"/>
      <c r="H80" s="56"/>
      <c r="I80" s="24"/>
      <c r="J80" s="57"/>
      <c r="K80" s="56"/>
      <c r="L80" s="102"/>
      <c r="M80" s="57"/>
    </row>
    <row r="81" spans="1:13" s="92" customFormat="1" ht="46.8" x14ac:dyDescent="0.3">
      <c r="A81" s="91"/>
      <c r="B81" s="21" t="s">
        <v>113</v>
      </c>
      <c r="C81" s="73" t="s">
        <v>87</v>
      </c>
      <c r="D81" s="106">
        <f t="shared" si="2"/>
        <v>1503280</v>
      </c>
      <c r="E81" s="56"/>
      <c r="F81" s="24">
        <v>1503280</v>
      </c>
      <c r="G81" s="57"/>
      <c r="H81" s="56"/>
      <c r="I81" s="24"/>
      <c r="J81" s="57"/>
      <c r="K81" s="56"/>
      <c r="L81" s="102"/>
      <c r="M81" s="57"/>
    </row>
    <row r="82" spans="1:13" s="92" customFormat="1" ht="46.8" x14ac:dyDescent="0.3">
      <c r="A82" s="91"/>
      <c r="B82" s="21" t="s">
        <v>113</v>
      </c>
      <c r="C82" s="73" t="s">
        <v>88</v>
      </c>
      <c r="D82" s="106">
        <f t="shared" si="2"/>
        <v>314517</v>
      </c>
      <c r="E82" s="56"/>
      <c r="F82" s="24">
        <v>314517</v>
      </c>
      <c r="G82" s="57"/>
      <c r="H82" s="56"/>
      <c r="I82" s="24"/>
      <c r="J82" s="57"/>
      <c r="K82" s="56"/>
      <c r="L82" s="102"/>
      <c r="M82" s="57"/>
    </row>
    <row r="83" spans="1:13" s="92" customFormat="1" ht="46.8" x14ac:dyDescent="0.3">
      <c r="A83" s="91"/>
      <c r="B83" s="21" t="s">
        <v>113</v>
      </c>
      <c r="C83" s="73" t="s">
        <v>89</v>
      </c>
      <c r="D83" s="106">
        <f t="shared" si="2"/>
        <v>1444546</v>
      </c>
      <c r="E83" s="56"/>
      <c r="F83" s="24">
        <v>1444546</v>
      </c>
      <c r="G83" s="57"/>
      <c r="H83" s="56"/>
      <c r="I83" s="24"/>
      <c r="J83" s="57"/>
      <c r="K83" s="56"/>
      <c r="L83" s="102"/>
      <c r="M83" s="57"/>
    </row>
    <row r="84" spans="1:13" s="17" customFormat="1" ht="31.2" x14ac:dyDescent="0.3">
      <c r="A84" s="86" t="s">
        <v>103</v>
      </c>
      <c r="B84" s="32">
        <v>6017</v>
      </c>
      <c r="C84" s="74" t="s">
        <v>111</v>
      </c>
      <c r="D84" s="90">
        <f t="shared" si="2"/>
        <v>1095000</v>
      </c>
      <c r="E84" s="58"/>
      <c r="F84" s="16">
        <f>F85</f>
        <v>1095000</v>
      </c>
      <c r="G84" s="59"/>
      <c r="H84" s="58"/>
      <c r="I84" s="16"/>
      <c r="J84" s="59"/>
      <c r="K84" s="58"/>
      <c r="L84" s="103"/>
      <c r="M84" s="59"/>
    </row>
    <row r="85" spans="1:13" s="92" customFormat="1" ht="78" x14ac:dyDescent="0.3">
      <c r="A85" s="91"/>
      <c r="B85" s="21" t="s">
        <v>113</v>
      </c>
      <c r="C85" s="73" t="s">
        <v>112</v>
      </c>
      <c r="D85" s="106">
        <f t="shared" si="2"/>
        <v>1095000</v>
      </c>
      <c r="E85" s="56"/>
      <c r="F85" s="24">
        <v>1095000</v>
      </c>
      <c r="G85" s="57"/>
      <c r="H85" s="56"/>
      <c r="I85" s="24"/>
      <c r="J85" s="57"/>
      <c r="K85" s="56"/>
      <c r="L85" s="102"/>
      <c r="M85" s="57"/>
    </row>
    <row r="86" spans="1:13" s="17" customFormat="1" x14ac:dyDescent="0.3">
      <c r="A86" s="86" t="s">
        <v>57</v>
      </c>
      <c r="B86" s="32">
        <v>6030</v>
      </c>
      <c r="C86" s="74" t="s">
        <v>90</v>
      </c>
      <c r="D86" s="90">
        <f t="shared" si="2"/>
        <v>1440500</v>
      </c>
      <c r="E86" s="58">
        <f>E87+E88+E89</f>
        <v>601000</v>
      </c>
      <c r="F86" s="16">
        <f>F87+F88+F89</f>
        <v>839500</v>
      </c>
      <c r="G86" s="59"/>
      <c r="H86" s="58"/>
      <c r="I86" s="16"/>
      <c r="J86" s="59"/>
      <c r="K86" s="58"/>
      <c r="L86" s="103"/>
      <c r="M86" s="59"/>
    </row>
    <row r="87" spans="1:13" s="92" customFormat="1" ht="46.8" x14ac:dyDescent="0.3">
      <c r="A87" s="91"/>
      <c r="B87" s="21" t="s">
        <v>113</v>
      </c>
      <c r="C87" s="73" t="s">
        <v>92</v>
      </c>
      <c r="D87" s="106">
        <f t="shared" si="2"/>
        <v>839500</v>
      </c>
      <c r="E87" s="56"/>
      <c r="F87" s="24">
        <v>839500</v>
      </c>
      <c r="G87" s="57"/>
      <c r="H87" s="56"/>
      <c r="I87" s="24"/>
      <c r="J87" s="57"/>
      <c r="K87" s="56"/>
      <c r="L87" s="102"/>
      <c r="M87" s="57"/>
    </row>
    <row r="88" spans="1:13" s="92" customFormat="1" ht="93.6" x14ac:dyDescent="0.3">
      <c r="A88" s="91"/>
      <c r="B88" s="21" t="s">
        <v>113</v>
      </c>
      <c r="C88" s="73" t="s">
        <v>93</v>
      </c>
      <c r="D88" s="106">
        <f t="shared" si="2"/>
        <v>401000</v>
      </c>
      <c r="E88" s="56">
        <v>401000</v>
      </c>
      <c r="F88" s="24"/>
      <c r="G88" s="57"/>
      <c r="H88" s="56"/>
      <c r="I88" s="24"/>
      <c r="J88" s="57"/>
      <c r="K88" s="56"/>
      <c r="L88" s="102"/>
      <c r="M88" s="57"/>
    </row>
    <row r="89" spans="1:13" s="92" customFormat="1" ht="46.8" x14ac:dyDescent="0.3">
      <c r="A89" s="91"/>
      <c r="B89" s="21" t="s">
        <v>229</v>
      </c>
      <c r="C89" s="73" t="s">
        <v>153</v>
      </c>
      <c r="D89" s="106">
        <f t="shared" si="2"/>
        <v>200000</v>
      </c>
      <c r="E89" s="56">
        <v>200000</v>
      </c>
      <c r="F89" s="24"/>
      <c r="G89" s="57"/>
      <c r="H89" s="56"/>
      <c r="I89" s="24"/>
      <c r="J89" s="57"/>
      <c r="K89" s="56"/>
      <c r="L89" s="102"/>
      <c r="M89" s="57"/>
    </row>
    <row r="90" spans="1:13" s="17" customFormat="1" ht="62.4" x14ac:dyDescent="0.3">
      <c r="A90" s="86" t="s">
        <v>104</v>
      </c>
      <c r="B90" s="32">
        <v>6093</v>
      </c>
      <c r="C90" s="74" t="s">
        <v>144</v>
      </c>
      <c r="D90" s="90">
        <f t="shared" si="2"/>
        <v>47400</v>
      </c>
      <c r="E90" s="58"/>
      <c r="F90" s="16"/>
      <c r="G90" s="59"/>
      <c r="H90" s="58">
        <f>H91</f>
        <v>47400</v>
      </c>
      <c r="I90" s="16"/>
      <c r="J90" s="59"/>
      <c r="K90" s="58"/>
      <c r="L90" s="103"/>
      <c r="M90" s="59"/>
    </row>
    <row r="91" spans="1:13" s="92" customFormat="1" ht="46.8" x14ac:dyDescent="0.3">
      <c r="A91" s="91"/>
      <c r="B91" s="21" t="s">
        <v>228</v>
      </c>
      <c r="C91" s="73" t="s">
        <v>145</v>
      </c>
      <c r="D91" s="106">
        <f t="shared" si="2"/>
        <v>47400</v>
      </c>
      <c r="E91" s="56"/>
      <c r="F91" s="24"/>
      <c r="G91" s="57"/>
      <c r="H91" s="56">
        <v>47400</v>
      </c>
      <c r="I91" s="24"/>
      <c r="J91" s="57"/>
      <c r="K91" s="56"/>
      <c r="L91" s="102"/>
      <c r="M91" s="57"/>
    </row>
    <row r="92" spans="1:13" s="118" customFormat="1" ht="16.2" x14ac:dyDescent="0.3">
      <c r="A92" s="86" t="s">
        <v>105</v>
      </c>
      <c r="B92" s="32">
        <v>7130</v>
      </c>
      <c r="C92" s="126" t="s">
        <v>146</v>
      </c>
      <c r="D92" s="90">
        <f t="shared" ref="D92:D140" si="15">SUM(E92:M92)</f>
        <v>180000</v>
      </c>
      <c r="E92" s="114">
        <f>E93</f>
        <v>180000</v>
      </c>
      <c r="F92" s="117"/>
      <c r="G92" s="115"/>
      <c r="H92" s="114"/>
      <c r="I92" s="117"/>
      <c r="J92" s="115"/>
      <c r="K92" s="114"/>
      <c r="L92" s="116"/>
      <c r="M92" s="115"/>
    </row>
    <row r="93" spans="1:13" s="92" customFormat="1" ht="93.6" x14ac:dyDescent="0.3">
      <c r="A93" s="91"/>
      <c r="B93" s="21" t="s">
        <v>222</v>
      </c>
      <c r="C93" s="73" t="s">
        <v>148</v>
      </c>
      <c r="D93" s="106">
        <f t="shared" si="15"/>
        <v>180000</v>
      </c>
      <c r="E93" s="56">
        <v>180000</v>
      </c>
      <c r="F93" s="24"/>
      <c r="G93" s="57"/>
      <c r="H93" s="56"/>
      <c r="I93" s="24"/>
      <c r="J93" s="57"/>
      <c r="K93" s="56"/>
      <c r="L93" s="102"/>
      <c r="M93" s="57"/>
    </row>
    <row r="94" spans="1:13" s="17" customFormat="1" x14ac:dyDescent="0.3">
      <c r="A94" s="86" t="s">
        <v>106</v>
      </c>
      <c r="B94" s="32">
        <v>7520</v>
      </c>
      <c r="C94" s="74" t="s">
        <v>32</v>
      </c>
      <c r="D94" s="90">
        <f t="shared" si="15"/>
        <v>36000</v>
      </c>
      <c r="E94" s="58"/>
      <c r="F94" s="16">
        <f>F95</f>
        <v>36000</v>
      </c>
      <c r="G94" s="59"/>
      <c r="H94" s="58"/>
      <c r="I94" s="16"/>
      <c r="J94" s="59"/>
      <c r="K94" s="58"/>
      <c r="L94" s="103"/>
      <c r="M94" s="59"/>
    </row>
    <row r="95" spans="1:13" s="92" customFormat="1" ht="31.2" x14ac:dyDescent="0.3">
      <c r="A95" s="91"/>
      <c r="B95" s="21" t="s">
        <v>194</v>
      </c>
      <c r="C95" s="73" t="s">
        <v>150</v>
      </c>
      <c r="D95" s="106">
        <f t="shared" si="15"/>
        <v>36000</v>
      </c>
      <c r="E95" s="56"/>
      <c r="F95" s="24">
        <v>36000</v>
      </c>
      <c r="G95" s="57"/>
      <c r="H95" s="56"/>
      <c r="I95" s="24"/>
      <c r="J95" s="57"/>
      <c r="K95" s="56"/>
      <c r="L95" s="102"/>
      <c r="M95" s="57"/>
    </row>
    <row r="96" spans="1:13" s="17" customFormat="1" x14ac:dyDescent="0.3">
      <c r="A96" s="86" t="s">
        <v>107</v>
      </c>
      <c r="B96" s="32">
        <v>7670</v>
      </c>
      <c r="C96" s="74" t="s">
        <v>99</v>
      </c>
      <c r="D96" s="90">
        <f t="shared" si="15"/>
        <v>2060000</v>
      </c>
      <c r="E96" s="58"/>
      <c r="F96" s="16">
        <f>F97+F98</f>
        <v>1890000</v>
      </c>
      <c r="G96" s="59">
        <f>G97+G98</f>
        <v>170000</v>
      </c>
      <c r="H96" s="58"/>
      <c r="I96" s="16"/>
      <c r="J96" s="59"/>
      <c r="K96" s="58"/>
      <c r="L96" s="103"/>
      <c r="M96" s="59"/>
    </row>
    <row r="97" spans="1:14" s="92" customFormat="1" ht="46.8" x14ac:dyDescent="0.3">
      <c r="A97" s="91"/>
      <c r="B97" s="93" t="s">
        <v>193</v>
      </c>
      <c r="C97" s="73" t="s">
        <v>100</v>
      </c>
      <c r="D97" s="106">
        <f t="shared" si="15"/>
        <v>600000</v>
      </c>
      <c r="E97" s="56"/>
      <c r="F97" s="24">
        <v>600000</v>
      </c>
      <c r="G97" s="57"/>
      <c r="H97" s="56"/>
      <c r="I97" s="24"/>
      <c r="J97" s="57"/>
      <c r="K97" s="56"/>
      <c r="L97" s="102"/>
      <c r="M97" s="57"/>
    </row>
    <row r="98" spans="1:14" s="92" customFormat="1" ht="46.8" x14ac:dyDescent="0.3">
      <c r="A98" s="91"/>
      <c r="B98" s="93" t="s">
        <v>113</v>
      </c>
      <c r="C98" s="73" t="s">
        <v>110</v>
      </c>
      <c r="D98" s="106">
        <f t="shared" si="15"/>
        <v>1460000</v>
      </c>
      <c r="E98" s="56"/>
      <c r="F98" s="24">
        <f>1460000-170000</f>
        <v>1290000</v>
      </c>
      <c r="G98" s="57">
        <v>170000</v>
      </c>
      <c r="H98" s="56"/>
      <c r="I98" s="24"/>
      <c r="J98" s="57"/>
      <c r="K98" s="56"/>
      <c r="L98" s="102"/>
      <c r="M98" s="57"/>
    </row>
    <row r="99" spans="1:14" s="17" customFormat="1" ht="93.6" x14ac:dyDescent="0.3">
      <c r="A99" s="86" t="s">
        <v>108</v>
      </c>
      <c r="B99" s="32">
        <v>7691</v>
      </c>
      <c r="C99" s="74" t="s">
        <v>94</v>
      </c>
      <c r="D99" s="90">
        <f t="shared" si="15"/>
        <v>384374.18</v>
      </c>
      <c r="E99" s="58"/>
      <c r="F99" s="16"/>
      <c r="G99" s="59"/>
      <c r="H99" s="58"/>
      <c r="I99" s="16"/>
      <c r="J99" s="59">
        <f>J100+J101+J102+J103</f>
        <v>359434.18</v>
      </c>
      <c r="K99" s="58"/>
      <c r="L99" s="103"/>
      <c r="M99" s="59">
        <f>M100+M101+M102+M103</f>
        <v>24940</v>
      </c>
    </row>
    <row r="100" spans="1:14" s="15" customFormat="1" ht="62.4" x14ac:dyDescent="0.3">
      <c r="A100" s="85"/>
      <c r="B100" s="21" t="s">
        <v>113</v>
      </c>
      <c r="C100" s="73" t="s">
        <v>95</v>
      </c>
      <c r="D100" s="106">
        <f t="shared" si="15"/>
        <v>175349.18</v>
      </c>
      <c r="E100" s="56"/>
      <c r="F100" s="24"/>
      <c r="G100" s="57"/>
      <c r="H100" s="56"/>
      <c r="I100" s="24"/>
      <c r="J100" s="57">
        <v>155409.18</v>
      </c>
      <c r="K100" s="56"/>
      <c r="L100" s="102"/>
      <c r="M100" s="57">
        <v>19940</v>
      </c>
    </row>
    <row r="101" spans="1:14" s="15" customFormat="1" ht="62.4" x14ac:dyDescent="0.3">
      <c r="A101" s="85"/>
      <c r="B101" s="21" t="s">
        <v>113</v>
      </c>
      <c r="C101" s="73" t="s">
        <v>98</v>
      </c>
      <c r="D101" s="106">
        <f t="shared" si="15"/>
        <v>4099.22</v>
      </c>
      <c r="E101" s="56"/>
      <c r="F101" s="24"/>
      <c r="G101" s="57"/>
      <c r="H101" s="56"/>
      <c r="I101" s="24"/>
      <c r="J101" s="57">
        <v>4099.22</v>
      </c>
      <c r="K101" s="56"/>
      <c r="L101" s="102"/>
      <c r="M101" s="57"/>
    </row>
    <row r="102" spans="1:14" s="15" customFormat="1" ht="62.4" x14ac:dyDescent="0.3">
      <c r="A102" s="85"/>
      <c r="B102" s="21" t="s">
        <v>113</v>
      </c>
      <c r="C102" s="73" t="s">
        <v>97</v>
      </c>
      <c r="D102" s="106">
        <f t="shared" si="15"/>
        <v>5000</v>
      </c>
      <c r="E102" s="56"/>
      <c r="F102" s="24"/>
      <c r="G102" s="57"/>
      <c r="H102" s="56"/>
      <c r="I102" s="24"/>
      <c r="J102" s="57"/>
      <c r="K102" s="56"/>
      <c r="L102" s="102"/>
      <c r="M102" s="57">
        <v>5000</v>
      </c>
    </row>
    <row r="103" spans="1:14" s="15" customFormat="1" ht="62.4" x14ac:dyDescent="0.3">
      <c r="A103" s="85"/>
      <c r="B103" s="21" t="s">
        <v>113</v>
      </c>
      <c r="C103" s="73" t="s">
        <v>96</v>
      </c>
      <c r="D103" s="106">
        <f t="shared" si="15"/>
        <v>199925.78</v>
      </c>
      <c r="E103" s="56"/>
      <c r="F103" s="24"/>
      <c r="G103" s="57"/>
      <c r="H103" s="56"/>
      <c r="I103" s="24"/>
      <c r="J103" s="57">
        <v>199925.78</v>
      </c>
      <c r="K103" s="56"/>
      <c r="L103" s="102"/>
      <c r="M103" s="57"/>
    </row>
    <row r="104" spans="1:14" s="17" customFormat="1" ht="31.2" x14ac:dyDescent="0.3">
      <c r="A104" s="86" t="s">
        <v>109</v>
      </c>
      <c r="B104" s="32">
        <v>8110</v>
      </c>
      <c r="C104" s="74" t="s">
        <v>39</v>
      </c>
      <c r="D104" s="90">
        <f t="shared" si="15"/>
        <v>470021</v>
      </c>
      <c r="E104" s="58"/>
      <c r="F104" s="16"/>
      <c r="G104" s="59"/>
      <c r="H104" s="58">
        <f>H105+H106</f>
        <v>91100</v>
      </c>
      <c r="I104" s="16">
        <f>I105+I106</f>
        <v>378921</v>
      </c>
      <c r="J104" s="59"/>
      <c r="K104" s="58"/>
      <c r="L104" s="103"/>
      <c r="M104" s="59"/>
    </row>
    <row r="105" spans="1:14" s="15" customFormat="1" ht="46.8" x14ac:dyDescent="0.3">
      <c r="A105" s="85"/>
      <c r="B105" s="21" t="s">
        <v>223</v>
      </c>
      <c r="C105" s="73" t="s">
        <v>149</v>
      </c>
      <c r="D105" s="106">
        <f t="shared" si="15"/>
        <v>91100</v>
      </c>
      <c r="E105" s="56"/>
      <c r="F105" s="24"/>
      <c r="G105" s="57"/>
      <c r="H105" s="56">
        <v>91100</v>
      </c>
      <c r="I105" s="24"/>
      <c r="J105" s="57"/>
      <c r="K105" s="56"/>
      <c r="L105" s="102"/>
      <c r="M105" s="57"/>
    </row>
    <row r="106" spans="1:14" s="15" customFormat="1" ht="93.6" x14ac:dyDescent="0.3">
      <c r="A106" s="85"/>
      <c r="B106" s="21" t="s">
        <v>113</v>
      </c>
      <c r="C106" s="73" t="s">
        <v>160</v>
      </c>
      <c r="D106" s="106">
        <f t="shared" si="15"/>
        <v>378921</v>
      </c>
      <c r="E106" s="56"/>
      <c r="F106" s="24"/>
      <c r="G106" s="57"/>
      <c r="H106" s="56"/>
      <c r="I106" s="24">
        <v>378921</v>
      </c>
      <c r="J106" s="57"/>
      <c r="K106" s="56"/>
      <c r="L106" s="102"/>
      <c r="M106" s="57"/>
    </row>
    <row r="107" spans="1:14" s="6" customFormat="1" x14ac:dyDescent="0.3">
      <c r="A107" s="84" t="s">
        <v>225</v>
      </c>
      <c r="B107" s="108" t="s">
        <v>158</v>
      </c>
      <c r="C107" s="33" t="s">
        <v>157</v>
      </c>
      <c r="D107" s="76">
        <f t="shared" ref="D107:D108" si="16">SUM(E107:M107)</f>
        <v>200000</v>
      </c>
      <c r="E107" s="60"/>
      <c r="F107" s="12"/>
      <c r="G107" s="61"/>
      <c r="H107" s="60"/>
      <c r="I107" s="12">
        <f t="shared" ref="I107" si="17">I108</f>
        <v>200000</v>
      </c>
      <c r="J107" s="61"/>
      <c r="K107" s="60"/>
      <c r="L107" s="65"/>
      <c r="M107" s="61"/>
    </row>
    <row r="108" spans="1:14" s="7" customFormat="1" ht="46.8" x14ac:dyDescent="0.3">
      <c r="A108" s="82"/>
      <c r="B108" s="20" t="s">
        <v>226</v>
      </c>
      <c r="C108" s="68" t="s">
        <v>224</v>
      </c>
      <c r="D108" s="104">
        <f t="shared" si="16"/>
        <v>200000</v>
      </c>
      <c r="E108" s="46"/>
      <c r="F108" s="13"/>
      <c r="G108" s="47"/>
      <c r="H108" s="46"/>
      <c r="I108" s="13">
        <f>200000</f>
        <v>200000</v>
      </c>
      <c r="J108" s="47"/>
      <c r="K108" s="46"/>
      <c r="L108" s="97"/>
      <c r="M108" s="47"/>
    </row>
    <row r="109" spans="1:14" s="6" customFormat="1" x14ac:dyDescent="0.3">
      <c r="A109" s="83" t="s">
        <v>14</v>
      </c>
      <c r="B109" s="19"/>
      <c r="C109" s="70" t="s">
        <v>6</v>
      </c>
      <c r="D109" s="77">
        <f t="shared" si="15"/>
        <v>160322647.63</v>
      </c>
      <c r="E109" s="50"/>
      <c r="F109" s="35">
        <f>F110++F113+F115+F120+F122+F124</f>
        <v>35523219</v>
      </c>
      <c r="G109" s="51"/>
      <c r="H109" s="50"/>
      <c r="I109" s="35">
        <f>I110++I113+I115+I120+I122+I124</f>
        <v>108057401.01000001</v>
      </c>
      <c r="J109" s="51">
        <f>J110++J113+J115+J120+J122+J124</f>
        <v>16152027.619999999</v>
      </c>
      <c r="K109" s="50"/>
      <c r="L109" s="35"/>
      <c r="M109" s="51">
        <f>M110++M113+M115+M120+M122+M124</f>
        <v>590000</v>
      </c>
      <c r="N109" s="31"/>
    </row>
    <row r="110" spans="1:14" s="6" customFormat="1" x14ac:dyDescent="0.3">
      <c r="A110" s="84" t="s">
        <v>125</v>
      </c>
      <c r="B110" s="32">
        <v>1300</v>
      </c>
      <c r="C110" s="74" t="s">
        <v>114</v>
      </c>
      <c r="D110" s="76">
        <f t="shared" si="15"/>
        <v>87018800</v>
      </c>
      <c r="E110" s="58"/>
      <c r="F110" s="16"/>
      <c r="G110" s="59"/>
      <c r="H110" s="58"/>
      <c r="I110" s="16">
        <f>I111+I112</f>
        <v>87018800</v>
      </c>
      <c r="J110" s="59"/>
      <c r="K110" s="58"/>
      <c r="L110" s="103"/>
      <c r="M110" s="59"/>
    </row>
    <row r="111" spans="1:14" s="15" customFormat="1" ht="156" x14ac:dyDescent="0.3">
      <c r="A111" s="85"/>
      <c r="B111" s="21" t="s">
        <v>124</v>
      </c>
      <c r="C111" s="72" t="s">
        <v>196</v>
      </c>
      <c r="D111" s="104">
        <f t="shared" si="15"/>
        <v>83518800</v>
      </c>
      <c r="E111" s="54"/>
      <c r="F111" s="14"/>
      <c r="G111" s="55"/>
      <c r="H111" s="54"/>
      <c r="I111" s="14">
        <v>83518800</v>
      </c>
      <c r="J111" s="55"/>
      <c r="K111" s="54"/>
      <c r="L111" s="101"/>
      <c r="M111" s="55"/>
    </row>
    <row r="112" spans="1:14" s="15" customFormat="1" ht="62.4" x14ac:dyDescent="0.3">
      <c r="A112" s="85"/>
      <c r="B112" s="21" t="s">
        <v>124</v>
      </c>
      <c r="C112" s="72" t="s">
        <v>115</v>
      </c>
      <c r="D112" s="104">
        <f t="shared" si="15"/>
        <v>3500000</v>
      </c>
      <c r="E112" s="54"/>
      <c r="F112" s="14"/>
      <c r="G112" s="55"/>
      <c r="H112" s="54"/>
      <c r="I112" s="14">
        <v>3500000</v>
      </c>
      <c r="J112" s="55"/>
      <c r="K112" s="54"/>
      <c r="L112" s="101"/>
      <c r="M112" s="55"/>
    </row>
    <row r="113" spans="1:13" s="17" customFormat="1" ht="46.8" x14ac:dyDescent="0.3">
      <c r="A113" s="86" t="s">
        <v>126</v>
      </c>
      <c r="B113" s="32">
        <v>2171</v>
      </c>
      <c r="C113" s="74" t="s">
        <v>116</v>
      </c>
      <c r="D113" s="76">
        <f t="shared" si="15"/>
        <v>550000</v>
      </c>
      <c r="E113" s="58"/>
      <c r="F113" s="16"/>
      <c r="G113" s="59"/>
      <c r="H113" s="58"/>
      <c r="I113" s="16">
        <f>I114</f>
        <v>550000</v>
      </c>
      <c r="J113" s="59"/>
      <c r="K113" s="58"/>
      <c r="L113" s="103"/>
      <c r="M113" s="59"/>
    </row>
    <row r="114" spans="1:13" s="5" customFormat="1" ht="109.2" x14ac:dyDescent="0.3">
      <c r="A114" s="81"/>
      <c r="B114" s="21" t="s">
        <v>124</v>
      </c>
      <c r="C114" s="67" t="s">
        <v>117</v>
      </c>
      <c r="D114" s="104">
        <f t="shared" si="15"/>
        <v>550000</v>
      </c>
      <c r="E114" s="44"/>
      <c r="F114" s="8"/>
      <c r="G114" s="45"/>
      <c r="H114" s="44"/>
      <c r="I114" s="8">
        <v>550000</v>
      </c>
      <c r="J114" s="45"/>
      <c r="K114" s="44"/>
      <c r="L114" s="96"/>
      <c r="M114" s="45"/>
    </row>
    <row r="115" spans="1:13" s="6" customFormat="1" x14ac:dyDescent="0.3">
      <c r="A115" s="84" t="s">
        <v>127</v>
      </c>
      <c r="B115" s="32">
        <v>6091</v>
      </c>
      <c r="C115" s="74" t="s">
        <v>118</v>
      </c>
      <c r="D115" s="76">
        <f t="shared" si="15"/>
        <v>30226232.009999998</v>
      </c>
      <c r="E115" s="58"/>
      <c r="F115" s="16">
        <f>F116+F117+F118+F119</f>
        <v>15602631</v>
      </c>
      <c r="G115" s="59"/>
      <c r="H115" s="58"/>
      <c r="I115" s="16">
        <f>I116</f>
        <v>14033601.01</v>
      </c>
      <c r="J115" s="59"/>
      <c r="K115" s="58"/>
      <c r="L115" s="103"/>
      <c r="M115" s="59">
        <f>M116</f>
        <v>590000</v>
      </c>
    </row>
    <row r="116" spans="1:13" s="5" customFormat="1" ht="140.4" x14ac:dyDescent="0.3">
      <c r="A116" s="81"/>
      <c r="B116" s="21" t="s">
        <v>124</v>
      </c>
      <c r="C116" s="67" t="s">
        <v>230</v>
      </c>
      <c r="D116" s="104">
        <f>SUM(E116:M116)</f>
        <v>25014984.009999998</v>
      </c>
      <c r="E116" s="44"/>
      <c r="F116" s="8">
        <f>10981383-590000</f>
        <v>10391383</v>
      </c>
      <c r="G116" s="45"/>
      <c r="H116" s="44"/>
      <c r="I116" s="8">
        <v>14033601.01</v>
      </c>
      <c r="J116" s="45"/>
      <c r="K116" s="44"/>
      <c r="L116" s="96"/>
      <c r="M116" s="45">
        <v>590000</v>
      </c>
    </row>
    <row r="117" spans="1:13" s="5" customFormat="1" ht="62.4" x14ac:dyDescent="0.3">
      <c r="A117" s="81"/>
      <c r="B117" s="21" t="s">
        <v>124</v>
      </c>
      <c r="C117" s="67" t="s">
        <v>120</v>
      </c>
      <c r="D117" s="104">
        <f t="shared" si="15"/>
        <v>4148102</v>
      </c>
      <c r="E117" s="44"/>
      <c r="F117" s="8">
        <v>4148102</v>
      </c>
      <c r="G117" s="45"/>
      <c r="H117" s="44"/>
      <c r="I117" s="8"/>
      <c r="J117" s="45"/>
      <c r="K117" s="44"/>
      <c r="L117" s="96"/>
      <c r="M117" s="45"/>
    </row>
    <row r="118" spans="1:13" s="5" customFormat="1" ht="46.8" x14ac:dyDescent="0.3">
      <c r="A118" s="81"/>
      <c r="B118" s="21" t="s">
        <v>124</v>
      </c>
      <c r="C118" s="67" t="s">
        <v>121</v>
      </c>
      <c r="D118" s="104">
        <f t="shared" si="15"/>
        <v>926970</v>
      </c>
      <c r="E118" s="44"/>
      <c r="F118" s="8">
        <v>926970</v>
      </c>
      <c r="G118" s="45"/>
      <c r="H118" s="44"/>
      <c r="I118" s="8"/>
      <c r="J118" s="45"/>
      <c r="K118" s="44"/>
      <c r="L118" s="96"/>
      <c r="M118" s="45"/>
    </row>
    <row r="119" spans="1:13" s="5" customFormat="1" ht="46.8" x14ac:dyDescent="0.3">
      <c r="A119" s="81"/>
      <c r="B119" s="21" t="s">
        <v>124</v>
      </c>
      <c r="C119" s="67" t="s">
        <v>122</v>
      </c>
      <c r="D119" s="104">
        <f t="shared" si="15"/>
        <v>136176</v>
      </c>
      <c r="E119" s="44"/>
      <c r="F119" s="8">
        <v>136176</v>
      </c>
      <c r="G119" s="45"/>
      <c r="H119" s="44"/>
      <c r="I119" s="8"/>
      <c r="J119" s="45"/>
      <c r="K119" s="44"/>
      <c r="L119" s="96"/>
      <c r="M119" s="45"/>
    </row>
    <row r="120" spans="1:13" s="6" customFormat="1" ht="31.2" x14ac:dyDescent="0.3">
      <c r="A120" s="84" t="s">
        <v>129</v>
      </c>
      <c r="B120" s="32">
        <v>7368</v>
      </c>
      <c r="C120" s="74" t="s">
        <v>159</v>
      </c>
      <c r="D120" s="76">
        <f t="shared" si="15"/>
        <v>15815727.619999999</v>
      </c>
      <c r="E120" s="58"/>
      <c r="F120" s="16"/>
      <c r="G120" s="59"/>
      <c r="H120" s="58"/>
      <c r="I120" s="16"/>
      <c r="J120" s="59">
        <f>J121</f>
        <v>15815727.619999999</v>
      </c>
      <c r="K120" s="58"/>
      <c r="L120" s="103"/>
      <c r="M120" s="59"/>
    </row>
    <row r="121" spans="1:13" s="15" customFormat="1" ht="93.6" x14ac:dyDescent="0.3">
      <c r="A121" s="85"/>
      <c r="B121" s="21" t="s">
        <v>124</v>
      </c>
      <c r="C121" s="72" t="s">
        <v>195</v>
      </c>
      <c r="D121" s="104">
        <f t="shared" si="15"/>
        <v>15815727.619999999</v>
      </c>
      <c r="E121" s="54"/>
      <c r="F121" s="14"/>
      <c r="G121" s="55"/>
      <c r="H121" s="54"/>
      <c r="I121" s="14"/>
      <c r="J121" s="55">
        <v>15815727.619999999</v>
      </c>
      <c r="K121" s="54"/>
      <c r="L121" s="101"/>
      <c r="M121" s="55"/>
    </row>
    <row r="122" spans="1:13" s="6" customFormat="1" ht="31.2" x14ac:dyDescent="0.3">
      <c r="A122" s="84" t="s">
        <v>128</v>
      </c>
      <c r="B122" s="10">
        <v>7370</v>
      </c>
      <c r="C122" s="33" t="s">
        <v>123</v>
      </c>
      <c r="D122" s="76">
        <f t="shared" si="15"/>
        <v>19920588</v>
      </c>
      <c r="E122" s="60"/>
      <c r="F122" s="12">
        <f>F123</f>
        <v>19920588</v>
      </c>
      <c r="G122" s="61"/>
      <c r="H122" s="60"/>
      <c r="I122" s="12"/>
      <c r="J122" s="61"/>
      <c r="K122" s="60"/>
      <c r="L122" s="65"/>
      <c r="M122" s="61"/>
    </row>
    <row r="123" spans="1:13" s="5" customFormat="1" ht="46.8" x14ac:dyDescent="0.3">
      <c r="A123" s="81"/>
      <c r="B123" s="21" t="s">
        <v>124</v>
      </c>
      <c r="C123" s="67" t="s">
        <v>17</v>
      </c>
      <c r="D123" s="104">
        <f t="shared" si="15"/>
        <v>19920588</v>
      </c>
      <c r="E123" s="44"/>
      <c r="F123" s="8">
        <v>19920588</v>
      </c>
      <c r="G123" s="45"/>
      <c r="H123" s="44"/>
      <c r="I123" s="8"/>
      <c r="J123" s="45"/>
      <c r="K123" s="44"/>
      <c r="L123" s="96"/>
      <c r="M123" s="45"/>
    </row>
    <row r="124" spans="1:13" s="6" customFormat="1" ht="31.2" x14ac:dyDescent="0.3">
      <c r="A124" s="84" t="s">
        <v>130</v>
      </c>
      <c r="B124" s="10">
        <v>8110</v>
      </c>
      <c r="C124" s="33" t="s">
        <v>39</v>
      </c>
      <c r="D124" s="76">
        <f t="shared" si="15"/>
        <v>6791300</v>
      </c>
      <c r="E124" s="60"/>
      <c r="F124" s="12"/>
      <c r="G124" s="61"/>
      <c r="H124" s="60"/>
      <c r="I124" s="12">
        <f>I125+I126</f>
        <v>6455000</v>
      </c>
      <c r="J124" s="61">
        <f>J125+J126</f>
        <v>336300</v>
      </c>
      <c r="K124" s="60"/>
      <c r="L124" s="65"/>
      <c r="M124" s="61"/>
    </row>
    <row r="125" spans="1:13" s="5" customFormat="1" ht="39" customHeight="1" x14ac:dyDescent="0.3">
      <c r="A125" s="81"/>
      <c r="B125" s="21" t="s">
        <v>124</v>
      </c>
      <c r="C125" s="67" t="s">
        <v>119</v>
      </c>
      <c r="D125" s="104">
        <f t="shared" si="15"/>
        <v>5000000</v>
      </c>
      <c r="E125" s="44"/>
      <c r="F125" s="8"/>
      <c r="G125" s="45"/>
      <c r="H125" s="44"/>
      <c r="I125" s="8">
        <v>5000000</v>
      </c>
      <c r="J125" s="45"/>
      <c r="K125" s="44"/>
      <c r="L125" s="96"/>
      <c r="M125" s="45"/>
    </row>
    <row r="126" spans="1:13" s="5" customFormat="1" ht="78" x14ac:dyDescent="0.3">
      <c r="A126" s="81"/>
      <c r="B126" s="21" t="s">
        <v>124</v>
      </c>
      <c r="C126" s="67" t="s">
        <v>40</v>
      </c>
      <c r="D126" s="104">
        <f t="shared" si="15"/>
        <v>1791300</v>
      </c>
      <c r="E126" s="44"/>
      <c r="F126" s="8"/>
      <c r="G126" s="45"/>
      <c r="H126" s="44"/>
      <c r="I126" s="8">
        <f>1791300-336300</f>
        <v>1455000</v>
      </c>
      <c r="J126" s="45">
        <v>336300</v>
      </c>
      <c r="K126" s="44"/>
      <c r="L126" s="96"/>
      <c r="M126" s="45"/>
    </row>
    <row r="127" spans="1:13" s="6" customFormat="1" x14ac:dyDescent="0.3">
      <c r="A127" s="83" t="s">
        <v>131</v>
      </c>
      <c r="B127" s="19"/>
      <c r="C127" s="70" t="s">
        <v>168</v>
      </c>
      <c r="D127" s="77">
        <f t="shared" si="15"/>
        <v>50000</v>
      </c>
      <c r="E127" s="50">
        <f>E128</f>
        <v>50000</v>
      </c>
      <c r="F127" s="35"/>
      <c r="G127" s="51"/>
      <c r="H127" s="50"/>
      <c r="I127" s="35"/>
      <c r="J127" s="51"/>
      <c r="K127" s="50"/>
      <c r="L127" s="100"/>
      <c r="M127" s="51"/>
    </row>
    <row r="128" spans="1:13" s="6" customFormat="1" x14ac:dyDescent="0.3">
      <c r="A128" s="84" t="s">
        <v>132</v>
      </c>
      <c r="B128" s="119" t="s">
        <v>162</v>
      </c>
      <c r="C128" s="33" t="s">
        <v>163</v>
      </c>
      <c r="D128" s="76">
        <f t="shared" si="15"/>
        <v>50000</v>
      </c>
      <c r="E128" s="60">
        <f>E129</f>
        <v>50000</v>
      </c>
      <c r="F128" s="12"/>
      <c r="G128" s="61"/>
      <c r="H128" s="60"/>
      <c r="I128" s="12"/>
      <c r="J128" s="61"/>
      <c r="K128" s="60"/>
      <c r="L128" s="65"/>
      <c r="M128" s="61"/>
    </row>
    <row r="129" spans="1:13" s="5" customFormat="1" ht="46.8" x14ac:dyDescent="0.3">
      <c r="A129" s="81"/>
      <c r="B129" s="21" t="s">
        <v>164</v>
      </c>
      <c r="C129" s="67" t="s">
        <v>197</v>
      </c>
      <c r="D129" s="104">
        <f t="shared" si="15"/>
        <v>50000</v>
      </c>
      <c r="E129" s="44">
        <v>50000</v>
      </c>
      <c r="F129" s="8"/>
      <c r="G129" s="45"/>
      <c r="H129" s="44"/>
      <c r="I129" s="8"/>
      <c r="J129" s="45"/>
      <c r="K129" s="44"/>
      <c r="L129" s="96"/>
      <c r="M129" s="45"/>
    </row>
    <row r="130" spans="1:13" s="6" customFormat="1" x14ac:dyDescent="0.3">
      <c r="A130" s="83" t="s">
        <v>165</v>
      </c>
      <c r="B130" s="19"/>
      <c r="C130" s="70" t="s">
        <v>8</v>
      </c>
      <c r="D130" s="77">
        <f t="shared" si="15"/>
        <v>6989900</v>
      </c>
      <c r="E130" s="50">
        <f>E131+E133</f>
        <v>-10100</v>
      </c>
      <c r="F130" s="35"/>
      <c r="G130" s="51"/>
      <c r="H130" s="50">
        <f t="shared" ref="H130:I130" si="18">H131+H133</f>
        <v>3690000</v>
      </c>
      <c r="I130" s="35">
        <f t="shared" si="18"/>
        <v>3310000</v>
      </c>
      <c r="J130" s="51"/>
      <c r="K130" s="50"/>
      <c r="L130" s="100"/>
      <c r="M130" s="51"/>
    </row>
    <row r="131" spans="1:13" s="6" customFormat="1" x14ac:dyDescent="0.3">
      <c r="A131" s="84" t="s">
        <v>166</v>
      </c>
      <c r="B131" s="10">
        <v>9770</v>
      </c>
      <c r="C131" s="33" t="s">
        <v>151</v>
      </c>
      <c r="D131" s="76">
        <f t="shared" si="15"/>
        <v>-10100</v>
      </c>
      <c r="E131" s="60">
        <f>E132</f>
        <v>-10100</v>
      </c>
      <c r="F131" s="12"/>
      <c r="G131" s="61"/>
      <c r="H131" s="60"/>
      <c r="I131" s="12"/>
      <c r="J131" s="61"/>
      <c r="K131" s="60"/>
      <c r="L131" s="65"/>
      <c r="M131" s="61"/>
    </row>
    <row r="132" spans="1:13" s="7" customFormat="1" ht="46.8" x14ac:dyDescent="0.3">
      <c r="A132" s="82"/>
      <c r="B132" s="93"/>
      <c r="C132" s="68" t="s">
        <v>152</v>
      </c>
      <c r="D132" s="104">
        <f t="shared" si="15"/>
        <v>-10100</v>
      </c>
      <c r="E132" s="44">
        <v>-10100</v>
      </c>
      <c r="F132" s="13"/>
      <c r="G132" s="47"/>
      <c r="H132" s="46"/>
      <c r="I132" s="13"/>
      <c r="J132" s="47"/>
      <c r="K132" s="46"/>
      <c r="L132" s="97"/>
      <c r="M132" s="47"/>
    </row>
    <row r="133" spans="1:13" s="6" customFormat="1" ht="39" customHeight="1" x14ac:dyDescent="0.3">
      <c r="A133" s="84" t="s">
        <v>167</v>
      </c>
      <c r="B133" s="10">
        <v>9800</v>
      </c>
      <c r="C133" s="33" t="s">
        <v>202</v>
      </c>
      <c r="D133" s="76">
        <f t="shared" si="15"/>
        <v>7000000</v>
      </c>
      <c r="E133" s="60"/>
      <c r="F133" s="12"/>
      <c r="G133" s="61"/>
      <c r="H133" s="60">
        <f>H134+H138</f>
        <v>3690000</v>
      </c>
      <c r="I133" s="12">
        <f>I134+I138</f>
        <v>3310000</v>
      </c>
      <c r="J133" s="61"/>
      <c r="K133" s="60"/>
      <c r="L133" s="65"/>
      <c r="M133" s="61"/>
    </row>
    <row r="134" spans="1:13" s="5" customFormat="1" ht="62.4" x14ac:dyDescent="0.3">
      <c r="A134" s="81"/>
      <c r="B134" s="9"/>
      <c r="C134" s="67" t="s">
        <v>10</v>
      </c>
      <c r="D134" s="104">
        <f t="shared" si="15"/>
        <v>4000000</v>
      </c>
      <c r="E134" s="44"/>
      <c r="F134" s="8"/>
      <c r="G134" s="45"/>
      <c r="H134" s="44">
        <f>H135+H136+H137</f>
        <v>1690000</v>
      </c>
      <c r="I134" s="8">
        <f>I135+I136+I137</f>
        <v>2310000</v>
      </c>
      <c r="J134" s="45"/>
      <c r="K134" s="44"/>
      <c r="L134" s="96"/>
      <c r="M134" s="45"/>
    </row>
    <row r="135" spans="1:13" s="7" customFormat="1" ht="46.8" x14ac:dyDescent="0.3">
      <c r="A135" s="87"/>
      <c r="B135" s="11" t="s">
        <v>205</v>
      </c>
      <c r="C135" s="68" t="s">
        <v>9</v>
      </c>
      <c r="D135" s="104">
        <f t="shared" si="15"/>
        <v>1500000</v>
      </c>
      <c r="E135" s="46"/>
      <c r="F135" s="13"/>
      <c r="G135" s="47"/>
      <c r="H135" s="46">
        <v>1500000</v>
      </c>
      <c r="I135" s="13"/>
      <c r="J135" s="47"/>
      <c r="K135" s="46"/>
      <c r="L135" s="97"/>
      <c r="M135" s="47"/>
    </row>
    <row r="136" spans="1:13" s="7" customFormat="1" ht="31.2" x14ac:dyDescent="0.3">
      <c r="A136" s="87"/>
      <c r="B136" s="11" t="s">
        <v>206</v>
      </c>
      <c r="C136" s="68" t="s">
        <v>156</v>
      </c>
      <c r="D136" s="104">
        <f t="shared" si="15"/>
        <v>1500000</v>
      </c>
      <c r="E136" s="46"/>
      <c r="F136" s="13"/>
      <c r="G136" s="47"/>
      <c r="H136" s="46"/>
      <c r="I136" s="13">
        <v>1500000</v>
      </c>
      <c r="J136" s="47"/>
      <c r="K136" s="46"/>
      <c r="L136" s="97"/>
      <c r="M136" s="47"/>
    </row>
    <row r="137" spans="1:13" s="7" customFormat="1" ht="46.8" x14ac:dyDescent="0.3">
      <c r="A137" s="87"/>
      <c r="B137" s="11" t="s">
        <v>207</v>
      </c>
      <c r="C137" s="68" t="s">
        <v>161</v>
      </c>
      <c r="D137" s="104">
        <f t="shared" si="15"/>
        <v>1000000</v>
      </c>
      <c r="E137" s="46"/>
      <c r="F137" s="13"/>
      <c r="G137" s="47"/>
      <c r="H137" s="46">
        <f>190000</f>
        <v>190000</v>
      </c>
      <c r="I137" s="13">
        <f>255000+555000</f>
        <v>810000</v>
      </c>
      <c r="J137" s="47"/>
      <c r="K137" s="46"/>
      <c r="L137" s="97"/>
      <c r="M137" s="47"/>
    </row>
    <row r="138" spans="1:13" s="6" customFormat="1" ht="31.2" x14ac:dyDescent="0.3">
      <c r="A138" s="84"/>
      <c r="B138" s="10"/>
      <c r="C138" s="74" t="s">
        <v>203</v>
      </c>
      <c r="D138" s="76">
        <f t="shared" si="15"/>
        <v>3000000</v>
      </c>
      <c r="E138" s="60"/>
      <c r="F138" s="12"/>
      <c r="G138" s="61"/>
      <c r="H138" s="60">
        <f>H139</f>
        <v>2000000</v>
      </c>
      <c r="I138" s="12">
        <f>I139</f>
        <v>1000000</v>
      </c>
      <c r="J138" s="61"/>
      <c r="K138" s="60"/>
      <c r="L138" s="65"/>
      <c r="M138" s="61"/>
    </row>
    <row r="139" spans="1:13" s="7" customFormat="1" ht="62.4" x14ac:dyDescent="0.3">
      <c r="A139" s="82"/>
      <c r="B139" s="11" t="s">
        <v>204</v>
      </c>
      <c r="C139" s="68" t="s">
        <v>11</v>
      </c>
      <c r="D139" s="104">
        <f t="shared" si="15"/>
        <v>3000000</v>
      </c>
      <c r="E139" s="46"/>
      <c r="F139" s="13"/>
      <c r="G139" s="47"/>
      <c r="H139" s="46">
        <v>2000000</v>
      </c>
      <c r="I139" s="13">
        <v>1000000</v>
      </c>
      <c r="J139" s="47"/>
      <c r="K139" s="46"/>
      <c r="L139" s="97"/>
      <c r="M139" s="47"/>
    </row>
    <row r="140" spans="1:13" s="6" customFormat="1" ht="16.2" thickBot="1" x14ac:dyDescent="0.35">
      <c r="A140" s="88"/>
      <c r="B140" s="89"/>
      <c r="C140" s="127" t="s">
        <v>15</v>
      </c>
      <c r="D140" s="128">
        <f t="shared" si="15"/>
        <v>196622521.68000001</v>
      </c>
      <c r="E140" s="62">
        <f t="shared" ref="E140:M140" si="19">E6+E30+E63+E68+E109+E127+E130</f>
        <v>-54168760</v>
      </c>
      <c r="F140" s="64">
        <f t="shared" si="19"/>
        <v>54168760</v>
      </c>
      <c r="G140" s="63">
        <f t="shared" si="19"/>
        <v>0</v>
      </c>
      <c r="H140" s="62">
        <f t="shared" si="19"/>
        <v>39833974.869999997</v>
      </c>
      <c r="I140" s="64">
        <f t="shared" si="19"/>
        <v>120345801.01000001</v>
      </c>
      <c r="J140" s="63">
        <f t="shared" si="19"/>
        <v>23732261.799999997</v>
      </c>
      <c r="K140" s="62">
        <f t="shared" si="19"/>
        <v>9052344</v>
      </c>
      <c r="L140" s="62">
        <f t="shared" si="19"/>
        <v>3043200</v>
      </c>
      <c r="M140" s="63">
        <f t="shared" si="19"/>
        <v>614940</v>
      </c>
    </row>
    <row r="141" spans="1:13" s="17" customFormat="1" x14ac:dyDescent="0.3">
      <c r="A141" s="135"/>
      <c r="B141" s="136"/>
      <c r="C141" s="137" t="s">
        <v>214</v>
      </c>
      <c r="D141" s="138">
        <f>SUM(E141:M141)</f>
        <v>-5282441.1300000027</v>
      </c>
      <c r="E141" s="138">
        <f>E140</f>
        <v>-54168760</v>
      </c>
      <c r="F141" s="138"/>
      <c r="G141" s="138"/>
      <c r="H141" s="138">
        <f>H140</f>
        <v>39833974.869999997</v>
      </c>
      <c r="I141" s="138"/>
      <c r="J141" s="138"/>
      <c r="K141" s="138">
        <f>K140</f>
        <v>9052344</v>
      </c>
      <c r="L141" s="138"/>
      <c r="M141" s="138"/>
    </row>
    <row r="142" spans="1:13" x14ac:dyDescent="0.3">
      <c r="A142" s="122"/>
      <c r="B142" s="123"/>
      <c r="C142" s="124" t="s">
        <v>215</v>
      </c>
      <c r="D142" s="131">
        <f>SUM(E142:M142)</f>
        <v>201904962.81</v>
      </c>
      <c r="E142" s="131"/>
      <c r="F142" s="131">
        <f>F140</f>
        <v>54168760</v>
      </c>
      <c r="G142" s="131">
        <f>G140</f>
        <v>0</v>
      </c>
      <c r="H142" s="131"/>
      <c r="I142" s="131">
        <f>I140</f>
        <v>120345801.01000001</v>
      </c>
      <c r="J142" s="131">
        <f>J140</f>
        <v>23732261.799999997</v>
      </c>
      <c r="K142" s="131"/>
      <c r="L142" s="131">
        <f>L140</f>
        <v>3043200</v>
      </c>
      <c r="M142" s="131">
        <f>M140</f>
        <v>614940</v>
      </c>
    </row>
    <row r="143" spans="1:13" s="130" customFormat="1" x14ac:dyDescent="0.3">
      <c r="A143" s="132"/>
      <c r="B143" s="133"/>
      <c r="C143" s="134" t="s">
        <v>216</v>
      </c>
      <c r="D143" s="13">
        <f>SUM(E143:M143)</f>
        <v>193709788.63</v>
      </c>
      <c r="E143" s="13"/>
      <c r="F143" s="13">
        <f>F142</f>
        <v>54168760</v>
      </c>
      <c r="G143" s="13">
        <f>G142</f>
        <v>0</v>
      </c>
      <c r="H143" s="13"/>
      <c r="I143" s="13">
        <f>I142</f>
        <v>120345801.01000001</v>
      </c>
      <c r="J143" s="13">
        <f>J120+J124</f>
        <v>16152027.619999999</v>
      </c>
      <c r="K143" s="13"/>
      <c r="L143" s="13">
        <f>L140</f>
        <v>3043200</v>
      </c>
      <c r="M143" s="13">
        <f>M52+M96</f>
        <v>0</v>
      </c>
    </row>
    <row r="144" spans="1:13" s="130" customFormat="1" x14ac:dyDescent="0.3">
      <c r="A144" s="132"/>
      <c r="B144" s="133"/>
      <c r="C144" s="134" t="s">
        <v>217</v>
      </c>
      <c r="D144" s="13">
        <f>SUM(E144:M144)</f>
        <v>384374.18</v>
      </c>
      <c r="E144" s="13"/>
      <c r="F144" s="13"/>
      <c r="G144" s="13"/>
      <c r="H144" s="13"/>
      <c r="I144" s="13"/>
      <c r="J144" s="13">
        <f>J99</f>
        <v>359434.18</v>
      </c>
      <c r="K144" s="13"/>
      <c r="L144" s="13"/>
      <c r="M144" s="13">
        <f>M99</f>
        <v>24940</v>
      </c>
    </row>
    <row r="145" spans="1:13" s="130" customFormat="1" x14ac:dyDescent="0.3">
      <c r="A145" s="132"/>
      <c r="B145" s="133"/>
      <c r="C145" s="134" t="s">
        <v>218</v>
      </c>
      <c r="D145" s="13">
        <f>SUM(E145:M145)</f>
        <v>7220800</v>
      </c>
      <c r="E145" s="13"/>
      <c r="F145" s="13"/>
      <c r="G145" s="13"/>
      <c r="H145" s="13"/>
      <c r="I145" s="13"/>
      <c r="J145" s="13">
        <f>J54</f>
        <v>7220800</v>
      </c>
      <c r="K145" s="13"/>
      <c r="L145" s="13"/>
      <c r="M145" s="13"/>
    </row>
    <row r="146" spans="1:13" ht="9" customHeight="1" x14ac:dyDescent="0.3">
      <c r="D146" s="95"/>
      <c r="E146" s="95"/>
      <c r="F146" s="95"/>
      <c r="G146" s="95"/>
      <c r="H146" s="95"/>
      <c r="I146" s="95"/>
      <c r="J146" s="95"/>
      <c r="K146" s="95"/>
      <c r="L146" s="95"/>
      <c r="M146" s="95"/>
    </row>
    <row r="147" spans="1:13" x14ac:dyDescent="0.3">
      <c r="A147" s="140"/>
      <c r="B147" s="141"/>
      <c r="C147" s="142" t="s">
        <v>231</v>
      </c>
      <c r="D147" s="143">
        <f>D140</f>
        <v>196622521.68000001</v>
      </c>
      <c r="E147" s="143">
        <f t="shared" ref="E147:M147" si="20">E140</f>
        <v>-54168760</v>
      </c>
      <c r="F147" s="143">
        <f t="shared" si="20"/>
        <v>54168760</v>
      </c>
      <c r="G147" s="143">
        <f t="shared" si="20"/>
        <v>0</v>
      </c>
      <c r="H147" s="143">
        <f t="shared" si="20"/>
        <v>39833974.869999997</v>
      </c>
      <c r="I147" s="143">
        <f t="shared" si="20"/>
        <v>120345801.01000001</v>
      </c>
      <c r="J147" s="143">
        <f t="shared" si="20"/>
        <v>23732261.799999997</v>
      </c>
      <c r="K147" s="143">
        <f t="shared" si="20"/>
        <v>9052344</v>
      </c>
      <c r="L147" s="143">
        <f t="shared" si="20"/>
        <v>3043200</v>
      </c>
      <c r="M147" s="143">
        <f t="shared" si="20"/>
        <v>614940</v>
      </c>
    </row>
    <row r="148" spans="1:13" s="130" customFormat="1" x14ac:dyDescent="0.3">
      <c r="A148" s="132"/>
      <c r="B148" s="133"/>
      <c r="C148" s="134" t="s">
        <v>232</v>
      </c>
      <c r="D148" s="139">
        <f>SUM(E148:M148)</f>
        <v>132959947.5</v>
      </c>
      <c r="E148" s="139"/>
      <c r="F148" s="139"/>
      <c r="G148" s="139"/>
      <c r="H148" s="139">
        <f>H48+H65</f>
        <v>275474.87</v>
      </c>
      <c r="I148" s="139">
        <f>I111+I116</f>
        <v>97552401.010000005</v>
      </c>
      <c r="J148" s="139">
        <f>J54+J121</f>
        <v>23036527.619999997</v>
      </c>
      <c r="K148" s="139">
        <f>K41+K50+K53+K55</f>
        <v>9052344</v>
      </c>
      <c r="L148" s="139">
        <f>L52</f>
        <v>3043200</v>
      </c>
      <c r="M148" s="139"/>
    </row>
    <row r="149" spans="1:13" s="130" customFormat="1" ht="31.2" x14ac:dyDescent="0.3">
      <c r="A149" s="132"/>
      <c r="B149" s="133"/>
      <c r="C149" s="134" t="s">
        <v>233</v>
      </c>
      <c r="D149" s="139">
        <f>SUM(E149:M149)</f>
        <v>63662574.18</v>
      </c>
      <c r="E149" s="139">
        <f t="shared" ref="E149:G149" si="21">E140-E148</f>
        <v>-54168760</v>
      </c>
      <c r="F149" s="139">
        <f t="shared" si="21"/>
        <v>54168760</v>
      </c>
      <c r="G149" s="139">
        <f t="shared" si="21"/>
        <v>0</v>
      </c>
      <c r="H149" s="139">
        <f>H140-H148</f>
        <v>39558500</v>
      </c>
      <c r="I149" s="139">
        <f t="shared" ref="I149:M149" si="22">I140-I148</f>
        <v>22793400</v>
      </c>
      <c r="J149" s="139">
        <f t="shared" si="22"/>
        <v>695734.1799999997</v>
      </c>
      <c r="K149" s="139">
        <f t="shared" si="22"/>
        <v>0</v>
      </c>
      <c r="L149" s="139">
        <f t="shared" si="22"/>
        <v>0</v>
      </c>
      <c r="M149" s="139">
        <f t="shared" si="22"/>
        <v>614940</v>
      </c>
    </row>
    <row r="150" spans="1:13" ht="7.8" customHeight="1" x14ac:dyDescent="0.3">
      <c r="D150" s="95"/>
      <c r="E150" s="95"/>
      <c r="F150" s="95"/>
      <c r="G150" s="95"/>
      <c r="H150" s="95"/>
      <c r="I150" s="95"/>
      <c r="J150" s="95"/>
      <c r="K150" s="95"/>
      <c r="L150" s="95"/>
      <c r="M150" s="95"/>
    </row>
    <row r="151" spans="1:13" x14ac:dyDescent="0.3">
      <c r="C151" s="23" t="s">
        <v>211</v>
      </c>
      <c r="D151" s="94"/>
      <c r="E151" s="94"/>
      <c r="H151" s="94" t="s">
        <v>212</v>
      </c>
      <c r="K151" s="94"/>
      <c r="L151" s="94"/>
    </row>
    <row r="152" spans="1:13" x14ac:dyDescent="0.3">
      <c r="E152" s="94"/>
      <c r="H152" s="94"/>
      <c r="K152" s="94"/>
      <c r="L152" s="94"/>
    </row>
    <row r="153" spans="1:13" x14ac:dyDescent="0.3">
      <c r="E153" s="94"/>
      <c r="H153" s="94"/>
      <c r="K153" s="94"/>
      <c r="L153" s="94"/>
    </row>
    <row r="154" spans="1:13" x14ac:dyDescent="0.3">
      <c r="E154" s="94"/>
      <c r="H154" s="94"/>
      <c r="I154" s="94"/>
      <c r="K154" s="94"/>
      <c r="L154" s="94"/>
    </row>
    <row r="155" spans="1:13" x14ac:dyDescent="0.3">
      <c r="D155" s="29"/>
      <c r="E155" s="18"/>
      <c r="F155" s="18"/>
    </row>
    <row r="156" spans="1:13" s="28" customFormat="1" x14ac:dyDescent="0.3">
      <c r="A156" s="25"/>
      <c r="B156" s="3"/>
      <c r="C156" s="26"/>
      <c r="D156" s="30"/>
      <c r="E156" s="30"/>
      <c r="F156" s="30"/>
      <c r="G156" s="30"/>
      <c r="H156" s="95"/>
      <c r="I156" s="26"/>
      <c r="J156" s="95"/>
      <c r="K156" s="95"/>
      <c r="L156" s="95"/>
      <c r="M156" s="26"/>
    </row>
    <row r="157" spans="1:13" x14ac:dyDescent="0.3">
      <c r="D157" s="4"/>
      <c r="E157" s="121"/>
      <c r="F157" s="121"/>
    </row>
    <row r="158" spans="1:13" x14ac:dyDescent="0.3">
      <c r="D158" s="4"/>
      <c r="E158" s="121"/>
      <c r="F158" s="121"/>
      <c r="J158" s="94"/>
    </row>
    <row r="159" spans="1:13" x14ac:dyDescent="0.3">
      <c r="D159" s="4"/>
      <c r="E159" s="121"/>
      <c r="F159" s="121"/>
      <c r="J159" s="94"/>
    </row>
    <row r="160" spans="1:13" x14ac:dyDescent="0.3">
      <c r="D160" s="4"/>
      <c r="E160" s="121"/>
      <c r="F160" s="121"/>
    </row>
    <row r="161" spans="1:13" x14ac:dyDescent="0.3">
      <c r="D161" s="4"/>
      <c r="E161" s="18"/>
      <c r="F161" s="121"/>
      <c r="J161" s="94"/>
    </row>
    <row r="162" spans="1:13" x14ac:dyDescent="0.3">
      <c r="D162" s="4"/>
      <c r="E162" s="18"/>
      <c r="F162" s="121"/>
    </row>
    <row r="163" spans="1:13" x14ac:dyDescent="0.3">
      <c r="D163" s="4"/>
      <c r="E163" s="121"/>
      <c r="F163" s="121"/>
    </row>
    <row r="164" spans="1:13" x14ac:dyDescent="0.3">
      <c r="D164" s="4"/>
      <c r="E164" s="121"/>
      <c r="F164" s="121"/>
    </row>
    <row r="165" spans="1:13" x14ac:dyDescent="0.3">
      <c r="D165" s="4"/>
      <c r="E165" s="121"/>
      <c r="F165" s="121"/>
    </row>
    <row r="166" spans="1:13" s="28" customFormat="1" x14ac:dyDescent="0.3">
      <c r="A166" s="25"/>
      <c r="B166" s="3"/>
      <c r="C166" s="26"/>
      <c r="D166" s="27"/>
      <c r="E166" s="27"/>
      <c r="F166" s="27"/>
      <c r="G166" s="26"/>
      <c r="H166" s="26"/>
      <c r="I166" s="26"/>
      <c r="J166" s="95"/>
      <c r="K166" s="26"/>
      <c r="L166" s="26"/>
      <c r="M166" s="26"/>
    </row>
    <row r="167" spans="1:13" x14ac:dyDescent="0.3">
      <c r="D167" s="4"/>
      <c r="E167" s="121"/>
      <c r="F167" s="121"/>
      <c r="I167" s="26"/>
      <c r="J167" s="95"/>
    </row>
    <row r="168" spans="1:13" x14ac:dyDescent="0.3">
      <c r="D168" s="4"/>
      <c r="E168" s="121"/>
      <c r="F168" s="121"/>
    </row>
    <row r="169" spans="1:13" s="28" customFormat="1" x14ac:dyDescent="0.3">
      <c r="A169" s="25"/>
      <c r="B169" s="3"/>
      <c r="C169" s="26"/>
      <c r="D169" s="27"/>
      <c r="E169" s="27"/>
      <c r="F169" s="27"/>
      <c r="G169" s="26"/>
      <c r="H169" s="26"/>
      <c r="I169" s="26"/>
      <c r="J169" s="26"/>
      <c r="K169" s="26"/>
      <c r="L169" s="26"/>
      <c r="M169" s="26"/>
    </row>
    <row r="170" spans="1:13" x14ac:dyDescent="0.3">
      <c r="D170" s="4"/>
      <c r="E170" s="121"/>
      <c r="F170" s="121"/>
    </row>
    <row r="171" spans="1:13" x14ac:dyDescent="0.3">
      <c r="D171" s="120"/>
      <c r="E171" s="121"/>
      <c r="F171" s="121"/>
    </row>
    <row r="172" spans="1:13" x14ac:dyDescent="0.3">
      <c r="D172" s="4"/>
      <c r="E172" s="121"/>
      <c r="F172" s="121"/>
    </row>
    <row r="173" spans="1:13" x14ac:dyDescent="0.3">
      <c r="D173" s="4"/>
      <c r="E173" s="18"/>
      <c r="F173" s="18"/>
    </row>
    <row r="174" spans="1:13" s="28" customFormat="1" x14ac:dyDescent="0.3">
      <c r="A174" s="25"/>
      <c r="B174" s="3"/>
      <c r="C174" s="26"/>
      <c r="D174" s="27"/>
      <c r="E174" s="27"/>
      <c r="F174" s="27"/>
      <c r="G174" s="95"/>
      <c r="H174" s="26"/>
      <c r="I174" s="26"/>
      <c r="J174" s="26"/>
      <c r="K174" s="26"/>
      <c r="L174" s="26"/>
      <c r="M174" s="26"/>
    </row>
    <row r="176" spans="1:13" x14ac:dyDescent="0.3">
      <c r="E176" s="94"/>
    </row>
  </sheetData>
  <mergeCells count="8">
    <mergeCell ref="A2:M2"/>
    <mergeCell ref="H4:J4"/>
    <mergeCell ref="K4:M4"/>
    <mergeCell ref="E4:G4"/>
    <mergeCell ref="A4:A5"/>
    <mergeCell ref="B4:B5"/>
    <mergeCell ref="C4:C5"/>
    <mergeCell ref="D4:D5"/>
  </mergeCells>
  <pageMargins left="0.31496062992125984" right="0.31496062992125984" top="0.35433070866141736" bottom="0.35433070866141736" header="0.31496062992125984" footer="0.31496062992125984"/>
  <pageSetup paperSize="9" scale="53" fitToHeight="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Аркуш1</vt:lpstr>
      <vt:lpstr>Аркуш1!Заголовки_для_друку</vt:lpstr>
      <vt:lpstr>Аркуш1!Область_друку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220FU6</dc:creator>
  <cp:lastModifiedBy>220FU6</cp:lastModifiedBy>
  <cp:lastPrinted>2025-01-22T11:54:29Z</cp:lastPrinted>
  <dcterms:created xsi:type="dcterms:W3CDTF">2025-01-06T19:58:35Z</dcterms:created>
  <dcterms:modified xsi:type="dcterms:W3CDTF">2025-01-22T15:29:35Z</dcterms:modified>
</cp:coreProperties>
</file>