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SHARE\0-Старые данные\SHARE\Бюджет 2025\УТОЧНЕННЯ\01_НАСТУПНЕ\на сайт\"/>
    </mc:Choice>
  </mc:AlternateContent>
  <bookViews>
    <workbookView xWindow="0" yWindow="0" windowWidth="23040" windowHeight="9384"/>
  </bookViews>
  <sheets>
    <sheet name="Аркуш1" sheetId="1" r:id="rId1"/>
  </sheets>
  <definedNames>
    <definedName name="_xlnm.Print_Titles" localSheetId="0">Аркуш1!$5:$5</definedName>
    <definedName name="_xlnm.Print_Area" localSheetId="0">Аркуш1!$A$1:$M$151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6" i="1" l="1"/>
  <c r="G96" i="1" l="1"/>
  <c r="F98" i="1"/>
  <c r="M109" i="1"/>
  <c r="M115" i="1"/>
  <c r="F116" i="1"/>
  <c r="E147" i="1"/>
  <c r="G147" i="1"/>
  <c r="H147" i="1"/>
  <c r="I147" i="1"/>
  <c r="J147" i="1"/>
  <c r="H148" i="1" l="1"/>
  <c r="E149" i="1"/>
  <c r="G149" i="1"/>
  <c r="I149" i="1"/>
  <c r="J149" i="1"/>
  <c r="H149" i="1"/>
  <c r="D148" i="1"/>
  <c r="L148" i="1"/>
  <c r="K148" i="1"/>
  <c r="J148" i="1"/>
  <c r="I148" i="1"/>
  <c r="F115" i="1"/>
  <c r="L68" i="1" l="1"/>
  <c r="K68" i="1"/>
  <c r="I108" i="1"/>
  <c r="I107" i="1"/>
  <c r="D107" i="1" s="1"/>
  <c r="D108" i="1"/>
  <c r="I29" i="1"/>
  <c r="L6" i="1" l="1"/>
  <c r="L140" i="1" s="1"/>
  <c r="L30" i="1"/>
  <c r="D49" i="1"/>
  <c r="D48" i="1"/>
  <c r="L142" i="1" l="1"/>
  <c r="L147" i="1"/>
  <c r="L149" i="1"/>
  <c r="L143" i="1"/>
  <c r="J145" i="1"/>
  <c r="J124" i="1"/>
  <c r="I126" i="1"/>
  <c r="D67" i="1"/>
  <c r="H66" i="1"/>
  <c r="D65" i="1"/>
  <c r="H64" i="1"/>
  <c r="G68" i="1"/>
  <c r="G20" i="1"/>
  <c r="G6" i="1" s="1"/>
  <c r="G30" i="1"/>
  <c r="G140" i="1" s="1"/>
  <c r="G142" i="1" s="1"/>
  <c r="G143" i="1" s="1"/>
  <c r="D145" i="1" l="1"/>
  <c r="D21" i="1" l="1"/>
  <c r="E20" i="1"/>
  <c r="I138" i="1"/>
  <c r="H138" i="1"/>
  <c r="I137" i="1"/>
  <c r="I134" i="1" s="1"/>
  <c r="I133" i="1" s="1"/>
  <c r="H137" i="1"/>
  <c r="H134" i="1" s="1"/>
  <c r="H133" i="1" s="1"/>
  <c r="H130" i="1" s="1"/>
  <c r="E131" i="1"/>
  <c r="E130" i="1" s="1"/>
  <c r="E128" i="1"/>
  <c r="E127" i="1" s="1"/>
  <c r="I124" i="1"/>
  <c r="F122" i="1"/>
  <c r="I115" i="1"/>
  <c r="I113" i="1"/>
  <c r="I110" i="1"/>
  <c r="J120" i="1"/>
  <c r="D133" i="1" l="1"/>
  <c r="I130" i="1"/>
  <c r="M143" i="1"/>
  <c r="J109" i="1"/>
  <c r="J143" i="1"/>
  <c r="F109" i="1"/>
  <c r="I109" i="1"/>
  <c r="D20" i="1"/>
  <c r="I104" i="1" l="1"/>
  <c r="I68" i="1" s="1"/>
  <c r="H104" i="1"/>
  <c r="H90" i="1"/>
  <c r="H68" i="1" s="1"/>
  <c r="F84" i="1"/>
  <c r="F94" i="1"/>
  <c r="F96" i="1"/>
  <c r="E92" i="1"/>
  <c r="M99" i="1"/>
  <c r="J99" i="1"/>
  <c r="F86" i="1"/>
  <c r="E86" i="1"/>
  <c r="E69" i="1"/>
  <c r="F75" i="1"/>
  <c r="F71" i="1"/>
  <c r="F69" i="1" s="1"/>
  <c r="F68" i="1" s="1"/>
  <c r="H63" i="1"/>
  <c r="D32" i="1"/>
  <c r="J30" i="1"/>
  <c r="M30" i="1"/>
  <c r="E38" i="1"/>
  <c r="D38" i="1" s="1"/>
  <c r="D57" i="1"/>
  <c r="E56" i="1"/>
  <c r="D56" i="1" s="1"/>
  <c r="I58" i="1"/>
  <c r="I30" i="1" s="1"/>
  <c r="H47" i="1"/>
  <c r="H30" i="1" s="1"/>
  <c r="E47" i="1"/>
  <c r="D46" i="1"/>
  <c r="E45" i="1"/>
  <c r="D45" i="1" s="1"/>
  <c r="D43" i="1"/>
  <c r="D44" i="1"/>
  <c r="E42" i="1"/>
  <c r="D42" i="1" s="1"/>
  <c r="D41" i="1"/>
  <c r="K40" i="1"/>
  <c r="E35" i="1"/>
  <c r="D35" i="1" s="1"/>
  <c r="D33" i="1"/>
  <c r="D34" i="1"/>
  <c r="D36" i="1"/>
  <c r="D37" i="1"/>
  <c r="D39" i="1"/>
  <c r="F31" i="1"/>
  <c r="F30" i="1" s="1"/>
  <c r="E31" i="1"/>
  <c r="E68" i="1" l="1"/>
  <c r="M144" i="1"/>
  <c r="M68" i="1"/>
  <c r="J68" i="1"/>
  <c r="J144" i="1"/>
  <c r="D144" i="1" s="1"/>
  <c r="K30" i="1"/>
  <c r="E30" i="1"/>
  <c r="I28" i="1" l="1"/>
  <c r="F26" i="1"/>
  <c r="F24" i="1"/>
  <c r="F22" i="1"/>
  <c r="E18" i="1"/>
  <c r="F16" i="1"/>
  <c r="E13" i="1"/>
  <c r="F10" i="1"/>
  <c r="E10" i="1"/>
  <c r="H7" i="1"/>
  <c r="J6" i="1"/>
  <c r="J140" i="1" s="1"/>
  <c r="J142" i="1" s="1"/>
  <c r="E7" i="1"/>
  <c r="D8" i="1"/>
  <c r="D9" i="1"/>
  <c r="D11" i="1"/>
  <c r="D12" i="1"/>
  <c r="D14" i="1"/>
  <c r="D15" i="1"/>
  <c r="D17" i="1"/>
  <c r="D19" i="1"/>
  <c r="D23" i="1"/>
  <c r="D25" i="1"/>
  <c r="D27" i="1"/>
  <c r="D29" i="1"/>
  <c r="D30" i="1"/>
  <c r="D31" i="1"/>
  <c r="D40" i="1"/>
  <c r="D47" i="1"/>
  <c r="D50" i="1"/>
  <c r="D51" i="1"/>
  <c r="D52" i="1"/>
  <c r="D53" i="1"/>
  <c r="D54" i="1"/>
  <c r="D55" i="1"/>
  <c r="D58" i="1"/>
  <c r="D59" i="1"/>
  <c r="D60" i="1"/>
  <c r="D61" i="1"/>
  <c r="D62" i="1"/>
  <c r="D63" i="1"/>
  <c r="D64" i="1"/>
  <c r="D66" i="1"/>
  <c r="D68" i="1"/>
  <c r="D69"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9" i="1"/>
  <c r="D110" i="1"/>
  <c r="D111" i="1"/>
  <c r="D112" i="1"/>
  <c r="D113" i="1"/>
  <c r="D114" i="1"/>
  <c r="D115" i="1"/>
  <c r="D117" i="1"/>
  <c r="D118" i="1"/>
  <c r="D119" i="1"/>
  <c r="D120" i="1"/>
  <c r="D121" i="1"/>
  <c r="D122" i="1"/>
  <c r="D123" i="1"/>
  <c r="D124" i="1"/>
  <c r="D125" i="1"/>
  <c r="D126" i="1"/>
  <c r="D127" i="1"/>
  <c r="D128" i="1"/>
  <c r="D129" i="1"/>
  <c r="D130" i="1"/>
  <c r="D131" i="1"/>
  <c r="D132" i="1"/>
  <c r="D134" i="1"/>
  <c r="D135" i="1"/>
  <c r="D136" i="1"/>
  <c r="D137" i="1"/>
  <c r="D138" i="1"/>
  <c r="D139" i="1"/>
  <c r="I6" i="1" l="1"/>
  <c r="I140" i="1" s="1"/>
  <c r="H6" i="1"/>
  <c r="H140" i="1" s="1"/>
  <c r="F6" i="1"/>
  <c r="F140" i="1" s="1"/>
  <c r="E6" i="1"/>
  <c r="E140" i="1" s="1"/>
  <c r="E141" i="1" s="1"/>
  <c r="M6" i="1"/>
  <c r="M140" i="1" s="1"/>
  <c r="K6" i="1"/>
  <c r="K140" i="1" s="1"/>
  <c r="D26" i="1"/>
  <c r="D7" i="1"/>
  <c r="D22" i="1"/>
  <c r="D13" i="1"/>
  <c r="D28" i="1"/>
  <c r="D24" i="1"/>
  <c r="D18" i="1"/>
  <c r="D16" i="1"/>
  <c r="D10" i="1"/>
  <c r="K141" i="1" l="1"/>
  <c r="K147" i="1"/>
  <c r="K149" i="1"/>
  <c r="M142" i="1"/>
  <c r="M147" i="1"/>
  <c r="M149" i="1"/>
  <c r="F147" i="1"/>
  <c r="F149" i="1"/>
  <c r="H141" i="1"/>
  <c r="I142" i="1"/>
  <c r="I143" i="1" s="1"/>
  <c r="D141" i="1"/>
  <c r="F142" i="1"/>
  <c r="D140" i="1"/>
  <c r="D147" i="1" s="1"/>
  <c r="D6" i="1"/>
  <c r="D149" i="1" l="1"/>
  <c r="F143" i="1"/>
  <c r="D143" i="1" s="1"/>
  <c r="D142" i="1"/>
  <c r="D70" i="1"/>
</calcChain>
</file>

<file path=xl/sharedStrings.xml><?xml version="1.0" encoding="utf-8"?>
<sst xmlns="http://schemas.openxmlformats.org/spreadsheetml/2006/main" count="302" uniqueCount="234">
  <si>
    <t>1.</t>
  </si>
  <si>
    <t>Виконавчий комітет</t>
  </si>
  <si>
    <t>2.</t>
  </si>
  <si>
    <t>Управління освіти</t>
  </si>
  <si>
    <t>3.</t>
  </si>
  <si>
    <t>Управління соціальної політики</t>
  </si>
  <si>
    <t>Управління капітального будівництва</t>
  </si>
  <si>
    <t>Харчування учнів початкових класів (за рахунок залишку субвенції)</t>
  </si>
  <si>
    <t>Фінансове управління</t>
  </si>
  <si>
    <t>Матеріально-технічне забезпечення в/ч А5015</t>
  </si>
  <si>
    <t>Міська цільова програма підтримки Сил оборони і безпеки України, а також посилення  заходів громадської безпеки в умовах воєнного стану на території Чорноморської міської  територіальної громади на 2025 рік</t>
  </si>
  <si>
    <t>Головне управління Національної поліції в Одеській області (закупівля матеріальних цінностей, послуг для відділу поліції № 1 Одеського районного управління поліції № 2 ГУНП в Одеській області)</t>
  </si>
  <si>
    <t>Співфінансування заходів, що реалізуються за рахунок субвенції з державного бюджету місцевим бюджетам на реалізацію публічного інвестиційного проекту на забезпечення якісної, сучасної та доступної загальної середньої освіти «Нова українська школа»</t>
  </si>
  <si>
    <t>4.</t>
  </si>
  <si>
    <t>5.</t>
  </si>
  <si>
    <t>РАЗОМ пропозиції на уточнення</t>
  </si>
  <si>
    <t>0150</t>
  </si>
  <si>
    <t>Збільшення електропотужностей для 13-го мікрорайону міста Чорноморськ, Одеської області</t>
  </si>
  <si>
    <t>РАЗОМ</t>
  </si>
  <si>
    <t>№51 від 02.01.25</t>
  </si>
  <si>
    <t>№</t>
  </si>
  <si>
    <t>1.1.</t>
  </si>
  <si>
    <t>7350</t>
  </si>
  <si>
    <t>2111</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</si>
  <si>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</si>
  <si>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Оплата комунальних послуг / електроенергія</t>
  </si>
  <si>
    <t>Розроблення схем планування та забудови територій (містобудівної документації)</t>
  </si>
  <si>
    <t>№152 від 06.01.25</t>
  </si>
  <si>
    <t>2010</t>
  </si>
  <si>
    <t>Багатопрофільна стаціонарна медична допомога населенню</t>
  </si>
  <si>
    <t>Поточний ремонт приміщення акушерського відділення будівлі стаціонару КНП "Чорноморська лікарня" Чорноморської міської ради Одеського району Одеської області за адресою: м.Чорноморськ, вул.Віталія Шума, 4, літ."А"</t>
  </si>
  <si>
    <t>7520</t>
  </si>
  <si>
    <t>Реалізація Національної програми інформатизації</t>
  </si>
  <si>
    <t>КНП "Чорноморська лікарня" - придбання персональних комп'ютерів</t>
  </si>
  <si>
    <t>№657 від 15.01.25</t>
  </si>
  <si>
    <t>7640</t>
  </si>
  <si>
    <t>Заходи з енергозбереження</t>
  </si>
  <si>
    <t>Реконструкція електричних мереж, в частині встановлення сонячної електростанції на даху будівлі КНП "Чорноморська лікарня" Чорноморської міської ради Одеського району Одеської області за адресою: м.Чорноморськ, вул. Віталія Шума, 4 А</t>
  </si>
  <si>
    <t>Капітальний ремонт (заміна) ліфту пасажирського для лікувально-профілактичних установ, реєстраційний № 6342, у будівлі стаціонару Літ."А" встановленого біля відділення АcПІТ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 (літ. "А")</t>
  </si>
  <si>
    <t>Заходи із запобігання та ліквідації надзвичайних ситуацій та наслідків стихійного лиха</t>
  </si>
  <si>
    <t>Капітальний ремонт підвального приміщення будівлі КНП "Чорноморська лікарня" Чорноморської міської ради Одеського району Одеської області, з улаштуванням під найпростіше укриття, за адресою: Одеська область, м.Чорноморськ, вул.Віталія Шума, 4, літ.А</t>
  </si>
  <si>
    <t>1.2.</t>
  </si>
  <si>
    <t>1.3.</t>
  </si>
  <si>
    <t>1.4.</t>
  </si>
  <si>
    <t>1.5.</t>
  </si>
  <si>
    <t>1.6.</t>
  </si>
  <si>
    <t>1.7.</t>
  </si>
  <si>
    <t>Послуги з проектування та вогнезахисту обробки горищних приміщень</t>
  </si>
  <si>
    <t>Послуги з випробування опору ізоляції обладнання</t>
  </si>
  <si>
    <t>Капітальний ремонт підвального приміщення з пристосуванням під СПП з властивостями ПРУ в будівлі Чорноморського ліцею № 4 Чорноморської міської ради Одеського району Одеської області, за адресою Одеська область, Одеський район, м.Чорноморськ, вулиця 1 Травня, 9-А</t>
  </si>
  <si>
    <t>Капітальний ремонт вентиляції (Найпростішого укриття) в будівлі Чорноморського ліцею № 4 Чорноморської міської ради Одеського району Одеської області. За адресою Одеська область, Одеський район, м.Чорноморськ, вулиця 1 Травня, 9-А</t>
  </si>
  <si>
    <t>Капітальний ремонт  стилобатної частини підвального поверху з улаштуванням заходів  гідроізоляції в найпростішому укритті Чорноморського ліцею № 6, розташованого за адресою: місто Чорноморськ, вулиця Спортивна, 3А</t>
  </si>
  <si>
    <t>Капітальний ремонт підвального приміщення  з пристосуванням під СПП з властивостями ПРУ в будівлі закладу дошкільної освіти № 4 Чорноморської міської ради Одеського району Одеської області за адресою Одеська область, Одеський район, м.Чорноморськ, вулиця Олександрійська, 19-А</t>
  </si>
  <si>
    <t>№672 від 15.01.25</t>
  </si>
  <si>
    <t>Капітальний ремонт покрівлі з встановленням геліосистеми в закладі дошкільної освіти (ясла - садок) № 1 за адресою: Одеська область, Одеський район, місто Чорноморськ, вулиця 1 Травня, 4-Б</t>
  </si>
  <si>
    <t>2.1.</t>
  </si>
  <si>
    <t>2.2.</t>
  </si>
  <si>
    <t>4.4.</t>
  </si>
  <si>
    <t>2.3.</t>
  </si>
  <si>
    <t>2.4.</t>
  </si>
  <si>
    <t>КУ "ІРЦ" - за рахунок залишку субвенції з Дальницької СТГ</t>
  </si>
  <si>
    <t>Надання загальної середньої освіти закладами загальної середньої освіти за рахунок освітньої субвенції (приватний заклад загальної середньої освіти)</t>
  </si>
  <si>
    <t>2.5.</t>
  </si>
  <si>
    <t>2.6.</t>
  </si>
  <si>
    <t>2.7.</t>
  </si>
  <si>
    <t>2.8.</t>
  </si>
  <si>
    <t>2.9.</t>
  </si>
  <si>
    <t>2.10.</t>
  </si>
  <si>
    <t>2.11.</t>
  </si>
  <si>
    <t>2.12.</t>
  </si>
  <si>
    <t>2.13.</t>
  </si>
  <si>
    <t>2.14.</t>
  </si>
  <si>
    <t>2.15.</t>
  </si>
  <si>
    <t>Соціальний захист та соціальне забезпечення</t>
  </si>
  <si>
    <t>3.1.</t>
  </si>
  <si>
    <t>3.2.</t>
  </si>
  <si>
    <t>Відділ комунального господарства та благоустрою</t>
  </si>
  <si>
    <t>Експлуатація та технічне обслуговування житлового фонду</t>
  </si>
  <si>
    <t>Капітальний ремонт покрівлі житлового будинку за адресою: Одеська область, Одеський район, м.Чорноморськ, вул.1 Травня, 10-Б (ОСББ "Будинки АББО")</t>
  </si>
  <si>
    <t>Капітальний ремонт багатоквартирного житлового будинку, оздоблення пандусів ОСББ "Паркова 22-А", за адресою: м.Чорноморськ, вул.Паркова 22-А</t>
  </si>
  <si>
    <t>Капітальний ремонт ганку 1-го під'їзду в житловому багатоквартирному будинку ОСББ "НОМЕР СІМ" за адресою: м.Чорноморськ, вул.Лазурна, 2</t>
  </si>
  <si>
    <t>Поточний ремонт багатоквартирного будинку за адресою: м.Чорноморськ, вул.1Травня, 2</t>
  </si>
  <si>
    <t>Забезпечення надійної та безперебійної експлуатації ліфтів</t>
  </si>
  <si>
    <t>Капітальний ремонт (заміна) ліфту за адресою: Одеський район, Одеська область, м.Чорноморськ, вул.1 Травня, 5 (1)</t>
  </si>
  <si>
    <t>Капітальний ремонт (заміна) ліфту за адресою: Одеський район, Одеська область, м.Чорноморськ, вул.Парусна, 10 (2)</t>
  </si>
  <si>
    <t>Капітальний ремонт (заміна) ліфту за адресою: Одеський район, Одеська область, м.Чорноморськ, вул.Олександрійська, 4-А (1)</t>
  </si>
  <si>
    <t>Капітальний ремонт (заміна) ліфту за адресою: Одеський район, Одеська область, м.Чорноморськ, вул.Олександрійська, 10 (4)</t>
  </si>
  <si>
    <t>Капітальний ремонт (заміна) ліфту за адресою: Одеський район, Одеська область, м.Чорноморськ, вул.Лазурна, 7 (1)</t>
  </si>
  <si>
    <t>Капітальний ремонт (заміна) ліфту за адресою: Одеський район, Одеська область, м.Чорноморськ, вул.Паркова, 36 (4)</t>
  </si>
  <si>
    <t>Капітальний ремонт (заміна) ліфту за адресою: Одеський район, Одеська область, м.Чорноморськ, проспект Миру, 28 (4)</t>
  </si>
  <si>
    <t>Організація благоустрою населених пунктів</t>
  </si>
  <si>
    <t>Капітальний ремонт (заміна) ліфту у 3му під'їзді житлового будинку за адресою: Одеська область, Одеський район, м. Чорноморськ, пр. Миру, 30 (ОСББ "Мирний 30") - Програма ОСББ</t>
  </si>
  <si>
    <t>Реконструкція скверу за адресою: Одеська область, м.Чорноморськ, проспект Миру, 14. Коригування</t>
  </si>
  <si>
    <t xml:space="preserve">Обстеження конструкцій та споруд на міському пляжі, виявлення несучої здатності грунтів уклонів міського пляжу, причин виникнення деформацій сходів в прибережній зоні на ділянці протизсувних заходів від центральної алеї Приморського парку до міського пляжу та дощоприймальних лотків </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</si>
  <si>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 самоврядування і місцевими органами виконавчої влади</t>
  </si>
  <si>
    <t>Капітальний ремонт покрівлі житлового будинку за адресою: Одеська область, Одеський район, м.Чорноморськ, вул.1 Травня, 10-Б (ОСББ "Будинки АББО") - співфінансування коштами ОСББ</t>
  </si>
  <si>
    <t>Капітальний ремонт (заміна) ліфту у 3му під'їзді житлового будинку за адресою: Одеська область, Одеський район, м. Чорноморськ, пр. Миру, 30 (ОСББ "Мирний 30") - співфінансування коштами ОСББ</t>
  </si>
  <si>
    <t>Капітальний ремонт ганку 1-го під'їзду в житловому багатоквартирному будинку ОСББ "НОМЕР СІМ" за адресою: м.Чорноморськ, вул.Лазурна, 2 - співфінансування коштами ОСББ</t>
  </si>
  <si>
    <t>Капітальний ремонт багатоквартирного житлового будинку, оздоблення пандусів ОСББ "Паркова 22-А", за адресою: м.Чорноморськ, вул.Паркова 22-А - співфінансування коштами ОСББ</t>
  </si>
  <si>
    <t>Внески до статутного капіталу суб'єктів господарювання</t>
  </si>
  <si>
    <t>КП "Чорноморськтеплоенерго" - придбання мережевих насосів</t>
  </si>
  <si>
    <t>4.1.</t>
  </si>
  <si>
    <t>4.2.</t>
  </si>
  <si>
    <t>4.3.</t>
  </si>
  <si>
    <t>4.5.</t>
  </si>
  <si>
    <t>4.6.</t>
  </si>
  <si>
    <t>4.7.</t>
  </si>
  <si>
    <t>4.8.</t>
  </si>
  <si>
    <t>4.9.</t>
  </si>
  <si>
    <t>4.10.</t>
  </si>
  <si>
    <t>КП "МУЖКГ" - придбання трактора</t>
  </si>
  <si>
    <t>Інша діяльність, пов'язана з експлуатацією об'єктів житлово-комунального господарства</t>
  </si>
  <si>
    <t>Міська цільова програма часткової компенсації вартості закупівлі альтернативних джерел енергії для забезпечення потреб мешканців банатоквартрних житлових будинків на території Чорноморської міської територіальної громади на 2024-2025 роки</t>
  </si>
  <si>
    <t>№674 від 15.01.25</t>
  </si>
  <si>
    <t>Будівництво освітніх установ та закладів</t>
  </si>
  <si>
    <t>Нове будівництво захисної споруди цивільного захисту подвійного призначення Чорноморського економіко - правового ліцею № 1 Чорноморської міської ради Одеського району Одеської області  за адресою: м.Чорноморськ, пров.Шкільний, 8</t>
  </si>
  <si>
    <t>Реалізація проектів (заходів) з відновлення закладів охорони здоров'я, пошкоджених/знищених внаслідок збройної агресії, за рахунок коштів місцевих бюджетів</t>
  </si>
  <si>
    <t>Капітальний ремонт вікон, дверей та покрівель будівель головного корпусу (літ. "А"), моргу (літ."В"), кухні (літ. "Г") КНП "Чорноморська лікарня" Чорноморської міської ради Одеського району Одеської областіза адресою: вул. Віталія Шума, буд. 4, м. Чорноморськ, Одеського району, Одеської області, пошкоджених внаслідок збройної агресії російської федерації" (розробка проєктно-кошторисної документації)</t>
  </si>
  <si>
    <t>Будівництво об'єктів житлово-комунального господарства</t>
  </si>
  <si>
    <t>Реконструкція приміщення сховища в будівлі за адресою:Одеська обл., Одеський район, м. Чорноморськ, вул.1Травня2/198-Н</t>
  </si>
  <si>
    <t>Реконструкція напірного каналізаційного колектору за адресою: Одеська область, Одеський район, м.Чорноморськ, від вул.Космонавтів, 59Г в с.Малодолинське до вул.Світла, 51 в смт.Олександрівка</t>
  </si>
  <si>
    <t>Реконструкція мереж водопроводу за адресою: Одеська область, Одеський район, м.Чорноморськ, вул.Паркова, 46-50</t>
  </si>
  <si>
    <t>Будівництво самопливного колектору діаметром 400 мм від вул.1 Травня до вул.Промислова у м.Чорноморську Одеського району Одеської області</t>
  </si>
  <si>
    <t>Реалізація інших заходів щодо соціально-економічного розвитку територій</t>
  </si>
  <si>
    <t>№584 від 14.01.25</t>
  </si>
  <si>
    <t>5.1.</t>
  </si>
  <si>
    <t>5.2.</t>
  </si>
  <si>
    <t>5.3.</t>
  </si>
  <si>
    <t>5.5.</t>
  </si>
  <si>
    <t>5.4.</t>
  </si>
  <si>
    <t>5.6.</t>
  </si>
  <si>
    <t>6.</t>
  </si>
  <si>
    <t>6.1.</t>
  </si>
  <si>
    <t xml:space="preserve"> </t>
  </si>
  <si>
    <t xml:space="preserve"> Первинна медична допомога населенню, що надається центрами первинної медичної (медико-санітарної) допомоги</t>
  </si>
  <si>
    <t>№770 від 16.01.25</t>
  </si>
  <si>
    <t>6030</t>
  </si>
  <si>
    <t>1.8.</t>
  </si>
  <si>
    <t>1.9.</t>
  </si>
  <si>
    <t>2100</t>
  </si>
  <si>
    <t>Стоматологічна допомога населенню</t>
  </si>
  <si>
    <t>Оплата послуг метрологічного спостереження медичного обладнання</t>
  </si>
  <si>
    <t>Оплата природного газу</t>
  </si>
  <si>
    <t>1.10.</t>
  </si>
  <si>
    <t>Реалізація проектів (заходів) з відновлення об'єктів житлово-комунального господарства, пошкоджених/знищених внаслідок збройної агресії, за рахунок коштів місцевих бюджетів</t>
  </si>
  <si>
    <t>Поточний ремонт, заміна вікон в нежитловому приміщенні, пошкодженого внаслідок збройної агресії Російської Федерації за адресою: м.Чорноморськ, вул.Захисників України, 17-В</t>
  </si>
  <si>
    <t>Здійснення заходів із землеустрою</t>
  </si>
  <si>
    <t>№548 від 14.01.25</t>
  </si>
  <si>
    <t>Оплата робіт з розроблення проектів землеустрою щодо відведення земельних ділянок вид цільового призначення яких змінюється  та технічної документації із землеустрою щодо астановлення (відновлення) меж земельної ділянки в натурі (на місцевості) - ріш.ЧМР від 27.11.24р. № 732/19-VIII,732/20-VIII, 732/21-VIII, 732/22-VIII, 732-VIII</t>
  </si>
  <si>
    <t>Поточний ремонт підлоги найпростішого укриття за адресою: м.Чорноморськ, вул.Паркова, 20 (звернення мешканців №КО-1565 від 19.12.2024)</t>
  </si>
  <si>
    <t>Придбання спеціалізованого обладнання інспекторів з паркування</t>
  </si>
  <si>
    <t>Інші субвенції з місцевого бюджету</t>
  </si>
  <si>
    <t>Міська цільова програма соціального  захисту та надання соціальних послуг населенню Чорноморської міської територіальної громади на 2021-2025 роки</t>
  </si>
  <si>
    <t>Поточний ремонт дитячих та спортивних майданчиків</t>
  </si>
  <si>
    <t>Придбання та встановлення пристрою безперебійного електроживлення на базі дизельної електростанції з капітальним ремонтом внутрішніх мереж електропостачання у будівлі відділення сімейної медицини за адресою: вул.Перемоги, буд.64, селище Олександрівка, м.Чорноморськ, Одеський район, Одеська область</t>
  </si>
  <si>
    <t>Розроблення детального плану частини території 13-го мікрорайону м.Чорноморськ Одеського району Одеської області загальною площею 1,0 га для будівництва багатоповерхового житлового будинку</t>
  </si>
  <si>
    <t>Матеріально-технічне забезпечення в/ч 3033</t>
  </si>
  <si>
    <t>Заходи та роботи з територіальної оборони</t>
  </si>
  <si>
    <t>8240</t>
  </si>
  <si>
    <t>Виконання інвестиційних проектів за рахунок субвенцій з інших бюджетів</t>
  </si>
  <si>
    <t>Капітальний ремонт: улаштування зовнішньої гідроізоляції цокольного поверху (найпростішого укриття), вимощення, системи дощової каналізації гуртожитку за адресою: Одеський район, Одеська області, м.Чорноморськ, с.Малодолинське, вул.Зелена, 2-Б (розробка проектно-кошторисної документації, експертиза)</t>
  </si>
  <si>
    <t>Матеріально-технічне забезпечення в/ч А0666</t>
  </si>
  <si>
    <t>0180</t>
  </si>
  <si>
    <t>Інша діяльність у сфері державного управління</t>
  </si>
  <si>
    <t>№776 від 16.01.25</t>
  </si>
  <si>
    <t>7.</t>
  </si>
  <si>
    <t>7.1.</t>
  </si>
  <si>
    <t>7.2.</t>
  </si>
  <si>
    <t>Управління комунальної власності та земельних відносин</t>
  </si>
  <si>
    <t>Додаток до висновку</t>
  </si>
  <si>
    <t>Перерозподіл коштів</t>
  </si>
  <si>
    <t>ЗФ</t>
  </si>
  <si>
    <t>Передача коштів ЗФ до БР</t>
  </si>
  <si>
    <t>СФ</t>
  </si>
  <si>
    <t>№287 выд 16.01.25</t>
  </si>
  <si>
    <t>Надання дошкільної освіти</t>
  </si>
  <si>
    <t>Надання загальної середньої освіти закладами загальної середньої освіти за рахунок коштів місцевого бюджету</t>
  </si>
  <si>
    <t>Надання загальної середньої освіти спеціальними закладами загальної середньої освіти для осіб з особливими освітніми потребами, зумовленими порушеннями інтелектуального розвитку, фізичними та/або сенсорними порушеннями, за рахунок коштів місцевого бюджету</t>
  </si>
  <si>
    <t>Оплата праці з нарахуваннями педагогічних працівників приватних закладів освіти  (ТОВАРИСТВО З ОБМЕЖЕНОЮ ВІДПОВІДАЛЬНІСТЮ «ЧОРНОМОРСЬКИЙ ПРИВАТНИЙ ЗАКЛАД ЗАГАЛЬНОЇ СЕРЕДНЬОЇ ОСВІТИ «ФІШКА»)</t>
  </si>
  <si>
    <t>за рахунок доходів/субвенцій</t>
  </si>
  <si>
    <t>за рахунок залишку коштів/субвенцій</t>
  </si>
  <si>
    <t>розп.ООДА від 14.01.25 №20/А-2025</t>
  </si>
  <si>
    <t>Надання позашкільної освіти закладами позашкільної освіти, заходи із позашкільної роботи з дітьми</t>
  </si>
  <si>
    <t>Забезпечення діяльності інших закладів у сфері освіти</t>
  </si>
  <si>
    <t>Оплата послуг, які надаються комунальною установою "Інклюзивно-ресурсний центр" Чорноморської міської ради Одеської області, дітям з особливими освітніми потребами,  які проживають на території Дальницької сільської територіальної громади Одеського району Одеської області (за рахунок залишку субвенції з Дальницької СТГ)</t>
  </si>
  <si>
    <t>Забезпечення діяльності інклюзивно-ресурсних центрів за рахунок освітньої субвенції (КУ "Інклюзивно-ресурсний центр") - розп.ООДА від 14.01.2025 № 20/А-2025</t>
  </si>
  <si>
    <t>Виконання заходів, спрямованих на реалізацію публічного інвестиційного проекту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 - постанова КМУ від 31.12.2024р. № 1554</t>
  </si>
  <si>
    <t>Проведення (надання) додаткових психолого-педагогічних і корекційно-розвиткових занять (послуг) за рахунок субвенції з державного бюджету місцевим бюджетам на надання державної підтримки особам з особливими освітніми потребами - постанова КМУ від 27.12.2024р. № 1519</t>
  </si>
  <si>
    <t>Здійснення доплат педагогічним працівникам закладів загальної середньої освіти за рахунок субвенції з державного бюджету місцевим бюджетам - постанова КМУ від 27.12.2024р. № 1515</t>
  </si>
  <si>
    <t>Розвиток здібностей у дітей та молоді з фізичної культури та спорту комунальними дитячо-юнацькими спортивними школами</t>
  </si>
  <si>
    <t>№672 від15.01.25</t>
  </si>
  <si>
    <t>зал.субв.</t>
  </si>
  <si>
    <t xml:space="preserve">СФ </t>
  </si>
  <si>
    <t>№439 від 10.01.25</t>
  </si>
  <si>
    <t>відн.</t>
  </si>
  <si>
    <t>Нове будівництво захисної споруди цивільного захисту подвійного призначення Бурлачобалківської гімназії Чорноморської міської ради Одеського району Одеської області за адресою: м.Чорноморськ, с.Бурлача Балка, вул.Інститутська, 22 (за рахунок залишку субвенції на виконання інвестиційних проектів з обласного бюджету Одеської області)</t>
  </si>
  <si>
    <t>Нове будівництво захисної споруди цивільного захисту подвійного призначення Чорноморського ліцею №3 Чорноморської міської ради Одеського району Одеської області за адресою: м.Чорноморськ, вул.Паркова, 10-А (за рахунок залишку Додаткова дотація з державного бюджету місцевим бюджетам на здійснення повноважень органів місцевого самоврядування на деокупованих, тимчасово окупованих та інших територіях України, що зазнали негативного впливу у зв'язку з повномасштабною збройною агресією Російської Федерації)</t>
  </si>
  <si>
    <t>Оплата послуг по виготовленню звіту з незалежної оцінки майна, для цілей бухгалтерського обліку (ріш.ЧМР від 23.12.24 № 766-VIII)</t>
  </si>
  <si>
    <t>6090</t>
  </si>
  <si>
    <t>Інша діяльність у сфері житлово-комунального господарства</t>
  </si>
  <si>
    <t>Нерозподілені видатки</t>
  </si>
  <si>
    <t>Прередача коштів ЗФ до БР</t>
  </si>
  <si>
    <t>Субвенція з місцевого бюджету державному бюджету на виконання програм соціально-економічного розвитку регіонів</t>
  </si>
  <si>
    <t>Міська цільова програма протидії злочинності на території Чорноморської міської територіальної громади на 2025 рік</t>
  </si>
  <si>
    <t>№6285 від 27.12.24</t>
  </si>
  <si>
    <t>№6103 від 19.12.24</t>
  </si>
  <si>
    <t>від 16.01.24</t>
  </si>
  <si>
    <t>№180 від 13.01.25</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</si>
  <si>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t>
  </si>
  <si>
    <t>Інші заходи у сфері соціального захисту і соціального забезпечення</t>
  </si>
  <si>
    <t>Оплата праці соціальних працівників КУ "Територіальний центр соціального обслуговування (надання соціальних послуг) Чорноморської міської ради Одеського району Одеської області для надання соціальних послуг за місцем проживання жителям Великодолинської селищної територіальної громади (за рахунок залишку субвенції з Великодолинської СТГ)</t>
  </si>
  <si>
    <t>Начальник фінансового управління</t>
  </si>
  <si>
    <t>Ольга ЯКОВЕНКО</t>
  </si>
  <si>
    <t>Пропозиції  щодо внесення змін до видаткової частини бюджету Чорноморської міської територіальної громади на 2025 рік</t>
  </si>
  <si>
    <t>в т.ч. загальний фонд</t>
  </si>
  <si>
    <r>
      <t xml:space="preserve">         </t>
    </r>
    <r>
      <rPr>
        <b/>
        <sz val="12"/>
        <color theme="1"/>
        <rFont val="Times New Roman"/>
        <family val="1"/>
        <charset val="204"/>
      </rPr>
      <t>спеціальний фонд</t>
    </r>
  </si>
  <si>
    <t xml:space="preserve">                (бюджет розвитку)</t>
  </si>
  <si>
    <t xml:space="preserve">                (цільовий фонд)</t>
  </si>
  <si>
    <t xml:space="preserve">                (поточні видатки-харчування)</t>
  </si>
  <si>
    <t>Міська програма сприяння діяльності об'єднань співвласників багатоквартирних будинків, житлово-будівельних кооперативів в багатоквартирних будинках на території Чорноморської міської ради Одеської області, всього - в т ч:</t>
  </si>
  <si>
    <t>Олександрівська с/а - придбання зимової гуми для автомобіля, страхування транспорту</t>
  </si>
  <si>
    <t>Олександрівська с/а - поточний ремонт зупинок</t>
  </si>
  <si>
    <t>№795 від 17.01.25</t>
  </si>
  <si>
    <t>№800 від 17.01.25</t>
  </si>
  <si>
    <t>Придбання обладнання для військової частини А2709</t>
  </si>
  <si>
    <t>4.11.</t>
  </si>
  <si>
    <t>№287 від 16.01.25</t>
  </si>
  <si>
    <t>№888 від 20.01.25</t>
  </si>
  <si>
    <t>№871 від 20.01.25</t>
  </si>
  <si>
    <t>№ДЗ-2-25 від 17.01.25</t>
  </si>
  <si>
    <t xml:space="preserve">Будівництво будівлі з улаштуванням  газопоршневої когенераційної установки (джерела резервного живлення) потужністю понад 1 мВт  на території котельні Комунального підприємства "Чорноморськтеплоенерго" Чорноморської міської ради Одеського району Одеської області за адресою : Одеська область, Одеський район, м.Чорноморськ, вул. Садова, 1 (в т.ч. за рахунок залишку коштів іншої субвенції з обласного бюджету - 14 033 601,01грн, за рахунок бюджету громади - 10 981 383 грн) </t>
  </si>
  <si>
    <t>Розподіл джерел фінансування:</t>
  </si>
  <si>
    <t>за рахунок коштів субвенцій та дотації з бюджетів всіх рівнів</t>
  </si>
  <si>
    <t>за рахунок коштів бюджету Чорноморської міської територіальної громади</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</si>
</sst>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charset val="204"/>
      <scheme val="minor"/>
    </font>
    <font>
      <sz val="12"/>
      <color theme="1"/>
      <name val="Times New Roman"/>
      <family val="1"/>
      <charset val="204"/>
    </font>
    <font>
      <b/>
      <sz val="12"/>
      <color theme="1"/>
      <name val="Times New Roman"/>
      <family val="1"/>
      <charset val="204"/>
    </font>
    <font>
      <i/>
      <sz val="12"/>
      <color theme="1"/>
      <name val="Times New Roman"/>
      <family val="1"/>
      <charset val="204"/>
    </font>
    <font>
      <i/>
      <sz val="12"/>
      <name val="Times New Roman"/>
      <family val="1"/>
      <charset val="204"/>
    </font>
    <font>
      <b/>
      <sz val="14"/>
      <color theme="1"/>
      <name val="Times New Roman"/>
      <family val="1"/>
      <charset val="204"/>
    </font>
    <font>
      <b/>
      <i/>
      <sz val="12"/>
      <color theme="1"/>
      <name val="Times New Roman"/>
      <family val="1"/>
      <charset val="204"/>
    </font>
    <font>
      <sz val="12"/>
      <name val="Times New Roman"/>
      <family val="1"/>
      <charset val="204"/>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s>
  <cellStyleXfs count="1">
    <xf numFmtId="0" fontId="0" fillId="0" borderId="0"/>
  </cellStyleXfs>
  <cellXfs count="159">
    <xf numFmtId="0" fontId="0" fillId="0" borderId="0" xfId="0"/>
    <xf numFmtId="0" fontId="1" fillId="0" borderId="0" xfId="0" applyFont="1"/>
    <xf numFmtId="0" fontId="2" fillId="0" borderId="0" xfId="0" applyFont="1" applyAlignment="1">
      <alignment wrapText="1"/>
    </xf>
    <xf numFmtId="0" fontId="2" fillId="0" borderId="0" xfId="0" applyFont="1" applyAlignment="1">
      <alignment horizontal="center" wrapText="1"/>
    </xf>
    <xf numFmtId="4" fontId="1" fillId="0" borderId="0" xfId="0" applyNumberFormat="1" applyFont="1" applyAlignment="1">
      <alignment horizontal="center"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4"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4" fontId="2" fillId="0" borderId="1" xfId="0" applyNumberFormat="1" applyFont="1" applyBorder="1" applyAlignment="1">
      <alignment horizontal="center" vertical="center" wrapText="1"/>
    </xf>
    <xf numFmtId="4" fontId="3" fillId="0" borderId="1" xfId="0" applyNumberFormat="1" applyFont="1" applyBorder="1" applyAlignment="1">
      <alignment horizontal="center" vertical="center" wrapText="1"/>
    </xf>
    <xf numFmtId="4" fontId="1" fillId="3" borderId="1" xfId="0" applyNumberFormat="1" applyFont="1" applyFill="1" applyBorder="1" applyAlignment="1">
      <alignment horizontal="center" vertical="center" wrapText="1"/>
    </xf>
    <xf numFmtId="0" fontId="1" fillId="3" borderId="0" xfId="0" applyFont="1" applyFill="1" applyAlignment="1">
      <alignment vertical="center"/>
    </xf>
    <xf numFmtId="4" fontId="2" fillId="3" borderId="1" xfId="0" applyNumberFormat="1" applyFont="1" applyFill="1" applyBorder="1" applyAlignment="1">
      <alignment horizontal="center" vertical="center" wrapText="1"/>
    </xf>
    <xf numFmtId="0" fontId="2" fillId="3" borderId="0" xfId="0" applyFont="1" applyFill="1" applyAlignment="1">
      <alignment vertical="center"/>
    </xf>
    <xf numFmtId="0" fontId="1" fillId="0" borderId="0" xfId="0" applyFont="1" applyAlignment="1">
      <alignment horizontal="center" wrapText="1"/>
    </xf>
    <xf numFmtId="0" fontId="2" fillId="2" borderId="1" xfId="0" applyFont="1" applyFill="1" applyBorder="1" applyAlignment="1">
      <alignment horizontal="center" vertical="center" wrapText="1"/>
    </xf>
    <xf numFmtId="49" fontId="3" fillId="0" borderId="1" xfId="0" applyNumberFormat="1" applyFont="1" applyBorder="1" applyAlignment="1">
      <alignment horizontal="center" vertical="center" wrapText="1"/>
    </xf>
    <xf numFmtId="0" fontId="1" fillId="3" borderId="1" xfId="0" applyFont="1" applyFill="1" applyBorder="1" applyAlignment="1">
      <alignment horizontal="center" vertical="center" wrapText="1"/>
    </xf>
    <xf numFmtId="0" fontId="1" fillId="0" borderId="0" xfId="0" applyFont="1" applyAlignment="1">
      <alignment horizontal="center"/>
    </xf>
    <xf numFmtId="0" fontId="1" fillId="0" borderId="0" xfId="0" applyFont="1" applyAlignment="1">
      <alignment horizontal="left" wrapText="1"/>
    </xf>
    <xf numFmtId="4" fontId="3" fillId="3" borderId="1" xfId="0" applyNumberFormat="1" applyFont="1" applyFill="1" applyBorder="1" applyAlignment="1">
      <alignment horizontal="center" vertical="center" wrapText="1"/>
    </xf>
    <xf numFmtId="0" fontId="2" fillId="0" borderId="0" xfId="0" applyFont="1" applyAlignment="1">
      <alignment horizontal="center"/>
    </xf>
    <xf numFmtId="0" fontId="2" fillId="0" borderId="0" xfId="0" applyFont="1" applyAlignment="1">
      <alignment horizontal="left" wrapText="1"/>
    </xf>
    <xf numFmtId="4" fontId="2" fillId="0" borderId="0" xfId="0" applyNumberFormat="1" applyFont="1" applyAlignment="1">
      <alignment horizontal="center" vertical="center"/>
    </xf>
    <xf numFmtId="0" fontId="2" fillId="0" borderId="0" xfId="0" applyFont="1"/>
    <xf numFmtId="4" fontId="1" fillId="0" borderId="0" xfId="0" applyNumberFormat="1" applyFont="1" applyAlignment="1">
      <alignment horizontal="center" vertical="center" wrapText="1"/>
    </xf>
    <xf numFmtId="4" fontId="2" fillId="0" borderId="0" xfId="0" applyNumberFormat="1" applyFont="1" applyAlignment="1">
      <alignment horizontal="center" vertical="center" wrapText="1"/>
    </xf>
    <xf numFmtId="4" fontId="2" fillId="0" borderId="0" xfId="0" applyNumberFormat="1" applyFont="1" applyAlignment="1">
      <alignment vertical="center"/>
    </xf>
    <xf numFmtId="0" fontId="2" fillId="3" borderId="1" xfId="0" applyFont="1" applyFill="1" applyBorder="1" applyAlignment="1">
      <alignment horizontal="center" vertical="center" wrapText="1"/>
    </xf>
    <xf numFmtId="0" fontId="2" fillId="0" borderId="2" xfId="0" applyFont="1" applyBorder="1" applyAlignment="1">
      <alignment horizontal="left" vertical="center" wrapText="1"/>
    </xf>
    <xf numFmtId="4" fontId="3" fillId="0" borderId="1" xfId="0" quotePrefix="1" applyNumberFormat="1" applyFont="1" applyBorder="1" applyAlignment="1">
      <alignment horizontal="center" vertical="center" wrapText="1"/>
    </xf>
    <xf numFmtId="4" fontId="2" fillId="2" borderId="1" xfId="0" applyNumberFormat="1" applyFont="1" applyFill="1" applyBorder="1" applyAlignment="1">
      <alignment horizontal="center" vertical="center" wrapText="1"/>
    </xf>
    <xf numFmtId="4" fontId="4" fillId="3" borderId="1" xfId="0" quotePrefix="1"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4" fontId="5" fillId="2" borderId="1" xfId="0" applyNumberFormat="1" applyFont="1" applyFill="1" applyBorder="1" applyAlignment="1">
      <alignment horizontal="center" vertical="center" wrapText="1"/>
    </xf>
    <xf numFmtId="4" fontId="5" fillId="0" borderId="0" xfId="0" applyNumberFormat="1" applyFont="1" applyAlignment="1">
      <alignment vertical="center"/>
    </xf>
    <xf numFmtId="0" fontId="5" fillId="0" borderId="0" xfId="0" applyFont="1" applyAlignment="1">
      <alignment vertical="center"/>
    </xf>
    <xf numFmtId="0" fontId="2" fillId="0" borderId="4" xfId="0" applyFont="1" applyBorder="1" applyAlignment="1">
      <alignment horizontal="center" vertical="center" wrapText="1"/>
    </xf>
    <xf numFmtId="4" fontId="5" fillId="2" borderId="5" xfId="0" applyNumberFormat="1" applyFont="1" applyFill="1" applyBorder="1" applyAlignment="1">
      <alignment horizontal="center" vertical="center" wrapText="1"/>
    </xf>
    <xf numFmtId="4" fontId="5" fillId="2" borderId="4" xfId="0" applyNumberFormat="1" applyFont="1" applyFill="1" applyBorder="1" applyAlignment="1">
      <alignment horizontal="center" vertical="center" wrapText="1"/>
    </xf>
    <xf numFmtId="4" fontId="1" fillId="0" borderId="5" xfId="0" applyNumberFormat="1" applyFont="1" applyBorder="1" applyAlignment="1">
      <alignment horizontal="center" vertical="center" wrapText="1"/>
    </xf>
    <xf numFmtId="4" fontId="1" fillId="0" borderId="4" xfId="0" applyNumberFormat="1" applyFont="1" applyBorder="1" applyAlignment="1">
      <alignment horizontal="center" vertical="center" wrapText="1"/>
    </xf>
    <xf numFmtId="4" fontId="3" fillId="0" borderId="5" xfId="0" applyNumberFormat="1" applyFont="1" applyBorder="1" applyAlignment="1">
      <alignment horizontal="center" vertical="center" wrapText="1"/>
    </xf>
    <xf numFmtId="4" fontId="3" fillId="0" borderId="4" xfId="0" applyNumberFormat="1" applyFont="1" applyBorder="1" applyAlignment="1">
      <alignment horizontal="center" vertical="center" wrapText="1"/>
    </xf>
    <xf numFmtId="4" fontId="3" fillId="0" borderId="5" xfId="0" quotePrefix="1" applyNumberFormat="1" applyFont="1" applyBorder="1" applyAlignment="1">
      <alignment horizontal="center" vertical="center" wrapText="1"/>
    </xf>
    <xf numFmtId="4" fontId="3" fillId="0" borderId="4" xfId="0" quotePrefix="1" applyNumberFormat="1" applyFont="1" applyBorder="1" applyAlignment="1">
      <alignment horizontal="center" vertical="center" wrapText="1"/>
    </xf>
    <xf numFmtId="4" fontId="2" fillId="2" borderId="5" xfId="0" applyNumberFormat="1" applyFont="1" applyFill="1" applyBorder="1" applyAlignment="1">
      <alignment horizontal="center" vertical="center" wrapText="1"/>
    </xf>
    <xf numFmtId="4" fontId="2" fillId="2" borderId="4" xfId="0" applyNumberFormat="1" applyFont="1" applyFill="1" applyBorder="1" applyAlignment="1">
      <alignment horizontal="center" vertical="center" wrapText="1"/>
    </xf>
    <xf numFmtId="4" fontId="4" fillId="3" borderId="5" xfId="0" quotePrefix="1" applyNumberFormat="1" applyFont="1" applyFill="1" applyBorder="1" applyAlignment="1">
      <alignment horizontal="center" vertical="center" wrapText="1"/>
    </xf>
    <xf numFmtId="4" fontId="4" fillId="3" borderId="4" xfId="0" quotePrefix="1" applyNumberFormat="1" applyFont="1" applyFill="1" applyBorder="1" applyAlignment="1">
      <alignment horizontal="center" vertical="center" wrapText="1"/>
    </xf>
    <xf numFmtId="4" fontId="1" fillId="3" borderId="5" xfId="0" applyNumberFormat="1" applyFont="1" applyFill="1" applyBorder="1" applyAlignment="1">
      <alignment horizontal="center" vertical="center" wrapText="1"/>
    </xf>
    <xf numFmtId="4" fontId="1" fillId="3" borderId="4" xfId="0" applyNumberFormat="1" applyFont="1" applyFill="1" applyBorder="1" applyAlignment="1">
      <alignment horizontal="center" vertical="center" wrapText="1"/>
    </xf>
    <xf numFmtId="4" fontId="3" fillId="3" borderId="5" xfId="0" applyNumberFormat="1" applyFont="1" applyFill="1" applyBorder="1" applyAlignment="1">
      <alignment horizontal="center" vertical="center" wrapText="1"/>
    </xf>
    <xf numFmtId="4" fontId="3" fillId="3" borderId="4" xfId="0" applyNumberFormat="1" applyFont="1" applyFill="1" applyBorder="1" applyAlignment="1">
      <alignment horizontal="center" vertical="center" wrapText="1"/>
    </xf>
    <xf numFmtId="4" fontId="2" fillId="3" borderId="5" xfId="0" applyNumberFormat="1" applyFont="1" applyFill="1" applyBorder="1" applyAlignment="1">
      <alignment horizontal="center" vertical="center" wrapText="1"/>
    </xf>
    <xf numFmtId="4" fontId="2" fillId="3" borderId="4" xfId="0" applyNumberFormat="1" applyFont="1" applyFill="1" applyBorder="1" applyAlignment="1">
      <alignment horizontal="center" vertical="center" wrapText="1"/>
    </xf>
    <xf numFmtId="4" fontId="2" fillId="0" borderId="5" xfId="0" applyNumberFormat="1" applyFont="1" applyBorder="1" applyAlignment="1">
      <alignment horizontal="center" vertical="center" wrapText="1"/>
    </xf>
    <xf numFmtId="4" fontId="2" fillId="0" borderId="4" xfId="0" applyNumberFormat="1" applyFont="1" applyBorder="1" applyAlignment="1">
      <alignment horizontal="center" vertical="center" wrapText="1"/>
    </xf>
    <xf numFmtId="4" fontId="2" fillId="2" borderId="6" xfId="0" applyNumberFormat="1" applyFont="1" applyFill="1" applyBorder="1" applyAlignment="1">
      <alignment horizontal="center" vertical="center" wrapText="1"/>
    </xf>
    <xf numFmtId="4" fontId="2" fillId="2" borderId="7" xfId="0" applyNumberFormat="1" applyFont="1" applyFill="1" applyBorder="1" applyAlignment="1">
      <alignment horizontal="center" vertical="center" wrapText="1"/>
    </xf>
    <xf numFmtId="4" fontId="2" fillId="2" borderId="9" xfId="0" applyNumberFormat="1" applyFont="1" applyFill="1" applyBorder="1" applyAlignment="1">
      <alignment horizontal="center" vertical="center" wrapText="1"/>
    </xf>
    <xf numFmtId="4" fontId="2" fillId="0" borderId="3" xfId="0" applyNumberFormat="1" applyFont="1" applyBorder="1" applyAlignment="1">
      <alignment horizontal="center" vertical="center" wrapText="1"/>
    </xf>
    <xf numFmtId="0" fontId="5" fillId="2" borderId="2" xfId="0" applyFont="1" applyFill="1" applyBorder="1" applyAlignment="1">
      <alignment horizontal="left" vertical="center" wrapText="1"/>
    </xf>
    <xf numFmtId="0" fontId="1" fillId="0" borderId="2" xfId="0" applyFont="1" applyBorder="1" applyAlignment="1">
      <alignment horizontal="left" vertical="center" wrapText="1"/>
    </xf>
    <xf numFmtId="0" fontId="3" fillId="0" borderId="2" xfId="0" applyFont="1" applyBorder="1" applyAlignment="1">
      <alignment horizontal="left" vertical="center" wrapText="1"/>
    </xf>
    <xf numFmtId="0" fontId="3" fillId="0" borderId="2" xfId="0" quotePrefix="1" applyFont="1" applyBorder="1" applyAlignment="1">
      <alignment horizontal="left" vertical="center" wrapText="1"/>
    </xf>
    <xf numFmtId="0" fontId="2" fillId="2" borderId="2" xfId="0" applyFont="1" applyFill="1" applyBorder="1" applyAlignment="1">
      <alignment horizontal="left" vertical="center" wrapText="1"/>
    </xf>
    <xf numFmtId="0" fontId="4" fillId="3" borderId="2" xfId="0" quotePrefix="1" applyFont="1" applyFill="1" applyBorder="1" applyAlignment="1">
      <alignment horizontal="left" vertical="center" wrapText="1"/>
    </xf>
    <xf numFmtId="0" fontId="1" fillId="3" borderId="2" xfId="0" applyFont="1" applyFill="1" applyBorder="1" applyAlignment="1">
      <alignment horizontal="left" vertical="center" wrapText="1"/>
    </xf>
    <xf numFmtId="0" fontId="3" fillId="3" borderId="2" xfId="0" applyFont="1" applyFill="1" applyBorder="1" applyAlignment="1">
      <alignment horizontal="left" vertical="center" wrapText="1"/>
    </xf>
    <xf numFmtId="0" fontId="2" fillId="3" borderId="2" xfId="0" applyFont="1" applyFill="1" applyBorder="1" applyAlignment="1">
      <alignment horizontal="left" vertical="center" wrapText="1"/>
    </xf>
    <xf numFmtId="4" fontId="5" fillId="2" borderId="11" xfId="0" applyNumberFormat="1" applyFont="1" applyFill="1" applyBorder="1" applyAlignment="1">
      <alignment horizontal="center" vertical="center" wrapText="1"/>
    </xf>
    <xf numFmtId="4" fontId="2" fillId="0" borderId="11" xfId="0" applyNumberFormat="1" applyFont="1" applyBorder="1" applyAlignment="1">
      <alignment horizontal="center" vertical="center" wrapText="1"/>
    </xf>
    <xf numFmtId="4" fontId="2" fillId="2" borderId="11" xfId="0" applyNumberFormat="1" applyFont="1" applyFill="1" applyBorder="1" applyAlignment="1">
      <alignment horizontal="center" vertical="center" wrapText="1"/>
    </xf>
    <xf numFmtId="0" fontId="2" fillId="0" borderId="5" xfId="0" applyFont="1" applyBorder="1" applyAlignment="1">
      <alignment horizontal="center" vertical="center" wrapText="1"/>
    </xf>
    <xf numFmtId="0" fontId="5" fillId="2" borderId="5" xfId="0" applyFont="1" applyFill="1" applyBorder="1" applyAlignment="1">
      <alignment horizontal="center" vertical="center"/>
    </xf>
    <xf numFmtId="16" fontId="3" fillId="0" borderId="5" xfId="0" applyNumberFormat="1" applyFont="1" applyBorder="1" applyAlignment="1">
      <alignment horizontal="center" vertical="center" wrapText="1"/>
    </xf>
    <xf numFmtId="0" fontId="1" fillId="0" borderId="5" xfId="0" applyFont="1" applyBorder="1" applyAlignment="1">
      <alignment horizontal="center" vertical="center"/>
    </xf>
    <xf numFmtId="0" fontId="3" fillId="0" borderId="5" xfId="0" applyFont="1" applyBorder="1" applyAlignment="1">
      <alignment horizontal="center" vertical="center"/>
    </xf>
    <xf numFmtId="0" fontId="2" fillId="2" borderId="5" xfId="0" applyFont="1" applyFill="1" applyBorder="1" applyAlignment="1">
      <alignment horizontal="center" vertical="center"/>
    </xf>
    <xf numFmtId="0" fontId="2" fillId="0" borderId="5" xfId="0" applyFont="1" applyBorder="1" applyAlignment="1">
      <alignment horizontal="center" vertical="center"/>
    </xf>
    <xf numFmtId="0" fontId="1" fillId="3" borderId="5" xfId="0" applyFont="1" applyFill="1" applyBorder="1" applyAlignment="1">
      <alignment horizontal="center" vertical="center"/>
    </xf>
    <xf numFmtId="0" fontId="2" fillId="3" borderId="5" xfId="0" applyFont="1" applyFill="1" applyBorder="1" applyAlignment="1">
      <alignment horizontal="center" vertical="center"/>
    </xf>
    <xf numFmtId="16" fontId="3" fillId="0" borderId="5" xfId="0" applyNumberFormat="1" applyFont="1" applyBorder="1" applyAlignment="1">
      <alignment horizontal="center" vertical="center"/>
    </xf>
    <xf numFmtId="0" fontId="2" fillId="2" borderId="6" xfId="0" applyFont="1" applyFill="1" applyBorder="1" applyAlignment="1">
      <alignment horizontal="center" vertical="center"/>
    </xf>
    <xf numFmtId="0" fontId="2" fillId="2" borderId="9" xfId="0" applyFont="1" applyFill="1" applyBorder="1" applyAlignment="1">
      <alignment horizontal="center" vertical="center" wrapText="1"/>
    </xf>
    <xf numFmtId="4" fontId="2" fillId="3" borderId="11" xfId="0" applyNumberFormat="1" applyFont="1" applyFill="1" applyBorder="1" applyAlignment="1">
      <alignment horizontal="center" vertical="center" wrapText="1"/>
    </xf>
    <xf numFmtId="0" fontId="3" fillId="3" borderId="5" xfId="0" applyFont="1" applyFill="1" applyBorder="1" applyAlignment="1">
      <alignment horizontal="center" vertical="center"/>
    </xf>
    <xf numFmtId="0" fontId="3" fillId="3" borderId="0" xfId="0" applyFont="1" applyFill="1" applyAlignment="1">
      <alignment vertical="center"/>
    </xf>
    <xf numFmtId="0" fontId="3" fillId="3" borderId="1" xfId="0" applyFont="1" applyFill="1" applyBorder="1" applyAlignment="1">
      <alignment horizontal="center" vertical="center" wrapText="1"/>
    </xf>
    <xf numFmtId="4" fontId="1" fillId="0" borderId="0" xfId="0" applyNumberFormat="1" applyFont="1" applyAlignment="1">
      <alignment horizontal="left" wrapText="1"/>
    </xf>
    <xf numFmtId="4" fontId="2" fillId="0" borderId="0" xfId="0" applyNumberFormat="1" applyFont="1" applyAlignment="1">
      <alignment horizontal="left" wrapText="1"/>
    </xf>
    <xf numFmtId="4" fontId="1" fillId="0" borderId="3" xfId="0" applyNumberFormat="1" applyFont="1" applyBorder="1" applyAlignment="1">
      <alignment horizontal="center" vertical="center" wrapText="1"/>
    </xf>
    <xf numFmtId="4" fontId="3" fillId="0" borderId="3" xfId="0" applyNumberFormat="1" applyFont="1" applyBorder="1" applyAlignment="1">
      <alignment horizontal="center" vertical="center" wrapText="1"/>
    </xf>
    <xf numFmtId="4" fontId="3" fillId="0" borderId="3" xfId="0" quotePrefix="1" applyNumberFormat="1" applyFont="1" applyBorder="1" applyAlignment="1">
      <alignment horizontal="center" vertical="center" wrapText="1"/>
    </xf>
    <xf numFmtId="4" fontId="4" fillId="3" borderId="3" xfId="0" quotePrefix="1" applyNumberFormat="1" applyFont="1" applyFill="1" applyBorder="1" applyAlignment="1">
      <alignment horizontal="center" vertical="center" wrapText="1"/>
    </xf>
    <xf numFmtId="4" fontId="2" fillId="2" borderId="3" xfId="0" applyNumberFormat="1" applyFont="1" applyFill="1" applyBorder="1" applyAlignment="1">
      <alignment horizontal="center" vertical="center" wrapText="1"/>
    </xf>
    <xf numFmtId="4" fontId="1" fillId="3" borderId="3" xfId="0" applyNumberFormat="1" applyFont="1" applyFill="1" applyBorder="1" applyAlignment="1">
      <alignment horizontal="center" vertical="center" wrapText="1"/>
    </xf>
    <xf numFmtId="4" fontId="3" fillId="3" borderId="3" xfId="0" applyNumberFormat="1" applyFont="1" applyFill="1" applyBorder="1" applyAlignment="1">
      <alignment horizontal="center" vertical="center" wrapText="1"/>
    </xf>
    <xf numFmtId="4" fontId="2" fillId="3" borderId="3" xfId="0" applyNumberFormat="1" applyFont="1" applyFill="1" applyBorder="1" applyAlignment="1">
      <alignment horizontal="center" vertical="center" wrapText="1"/>
    </xf>
    <xf numFmtId="4" fontId="1" fillId="0" borderId="11" xfId="0" applyNumberFormat="1" applyFont="1" applyBorder="1" applyAlignment="1">
      <alignment horizontal="center" vertical="center" wrapText="1"/>
    </xf>
    <xf numFmtId="4" fontId="3" fillId="0" borderId="11" xfId="0" applyNumberFormat="1" applyFont="1" applyBorder="1" applyAlignment="1">
      <alignment horizontal="center" vertical="center" wrapText="1"/>
    </xf>
    <xf numFmtId="4" fontId="1" fillId="3" borderId="11" xfId="0" applyNumberFormat="1" applyFont="1" applyFill="1" applyBorder="1" applyAlignment="1">
      <alignment horizontal="center" vertical="center" wrapText="1"/>
    </xf>
    <xf numFmtId="16"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 fontId="2" fillId="0" borderId="5" xfId="0" quotePrefix="1" applyNumberFormat="1" applyFont="1" applyBorder="1" applyAlignment="1">
      <alignment horizontal="center" vertical="center" wrapText="1"/>
    </xf>
    <xf numFmtId="4" fontId="2" fillId="0" borderId="4" xfId="0" quotePrefix="1" applyNumberFormat="1" applyFont="1" applyBorder="1" applyAlignment="1">
      <alignment horizontal="center" vertical="center" wrapText="1"/>
    </xf>
    <xf numFmtId="4" fontId="2" fillId="0" borderId="3" xfId="0" quotePrefix="1" applyNumberFormat="1" applyFont="1" applyBorder="1" applyAlignment="1">
      <alignment horizontal="center" vertical="center" wrapText="1"/>
    </xf>
    <xf numFmtId="4" fontId="2" fillId="0" borderId="1" xfId="0" quotePrefix="1" applyNumberFormat="1" applyFont="1" applyBorder="1" applyAlignment="1">
      <alignment horizontal="center" vertical="center" wrapText="1"/>
    </xf>
    <xf numFmtId="16" fontId="2" fillId="0" borderId="5" xfId="0" applyNumberFormat="1" applyFont="1" applyBorder="1" applyAlignment="1">
      <alignment horizontal="center" vertical="center"/>
    </xf>
    <xf numFmtId="4" fontId="6" fillId="3" borderId="5" xfId="0" applyNumberFormat="1" applyFont="1" applyFill="1" applyBorder="1" applyAlignment="1">
      <alignment horizontal="center" vertical="center" wrapText="1"/>
    </xf>
    <xf numFmtId="4" fontId="6" fillId="3" borderId="4" xfId="0" applyNumberFormat="1" applyFont="1" applyFill="1" applyBorder="1" applyAlignment="1">
      <alignment horizontal="center" vertical="center" wrapText="1"/>
    </xf>
    <xf numFmtId="4" fontId="6" fillId="3" borderId="3" xfId="0" applyNumberFormat="1" applyFont="1" applyFill="1" applyBorder="1" applyAlignment="1">
      <alignment horizontal="center" vertical="center" wrapText="1"/>
    </xf>
    <xf numFmtId="4" fontId="6" fillId="3" borderId="1" xfId="0" applyNumberFormat="1" applyFont="1" applyFill="1" applyBorder="1" applyAlignment="1">
      <alignment horizontal="center" vertical="center" wrapText="1"/>
    </xf>
    <xf numFmtId="0" fontId="6" fillId="3" borderId="0" xfId="0" applyFont="1" applyFill="1" applyAlignment="1">
      <alignment vertical="center"/>
    </xf>
    <xf numFmtId="49" fontId="2" fillId="3" borderId="1" xfId="0" applyNumberFormat="1" applyFont="1" applyFill="1" applyBorder="1" applyAlignment="1">
      <alignment horizontal="center" vertical="center" wrapText="1"/>
    </xf>
    <xf numFmtId="4" fontId="7" fillId="0" borderId="0" xfId="0" applyNumberFormat="1" applyFont="1" applyAlignment="1">
      <alignment horizontal="center" vertical="center"/>
    </xf>
    <xf numFmtId="4" fontId="1" fillId="0" borderId="0" xfId="0" applyNumberFormat="1" applyFont="1" applyAlignment="1">
      <alignment horizontal="center" wrapText="1"/>
    </xf>
    <xf numFmtId="0" fontId="1" fillId="0" borderId="1" xfId="0" applyFont="1" applyBorder="1" applyAlignment="1">
      <alignment horizontal="center"/>
    </xf>
    <xf numFmtId="0" fontId="1" fillId="0" borderId="1" xfId="0" applyFont="1" applyBorder="1" applyAlignment="1">
      <alignment horizontal="center" wrapText="1"/>
    </xf>
    <xf numFmtId="0" fontId="1" fillId="0" borderId="1" xfId="0" applyFont="1" applyBorder="1" applyAlignment="1">
      <alignment horizontal="left" wrapText="1"/>
    </xf>
    <xf numFmtId="0" fontId="2" fillId="0" borderId="2" xfId="0" quotePrefix="1" applyFont="1" applyBorder="1" applyAlignment="1">
      <alignment horizontal="left" vertical="center" wrapText="1"/>
    </xf>
    <xf numFmtId="0" fontId="6" fillId="3" borderId="2" xfId="0" applyFont="1" applyFill="1" applyBorder="1" applyAlignment="1">
      <alignment horizontal="left" vertical="center" wrapText="1"/>
    </xf>
    <xf numFmtId="0" fontId="2" fillId="2" borderId="22" xfId="0" applyFont="1" applyFill="1" applyBorder="1" applyAlignment="1">
      <alignment horizontal="left" vertical="center" wrapText="1"/>
    </xf>
    <xf numFmtId="4" fontId="2" fillId="2" borderId="12" xfId="0" applyNumberFormat="1" applyFont="1" applyFill="1" applyBorder="1" applyAlignment="1">
      <alignment horizontal="center" vertical="center" wrapText="1"/>
    </xf>
    <xf numFmtId="0" fontId="1" fillId="0" borderId="0" xfId="0" applyFont="1" applyAlignment="1">
      <alignment horizontal="left"/>
    </xf>
    <xf numFmtId="0" fontId="3" fillId="0" borderId="0" xfId="0" applyFont="1"/>
    <xf numFmtId="4" fontId="2" fillId="0" borderId="1" xfId="0" applyNumberFormat="1" applyFont="1" applyBorder="1" applyAlignment="1">
      <alignment horizontal="center" wrapText="1"/>
    </xf>
    <xf numFmtId="0" fontId="3" fillId="0" borderId="1" xfId="0" applyFont="1" applyBorder="1" applyAlignment="1">
      <alignment horizontal="center"/>
    </xf>
    <xf numFmtId="0" fontId="3" fillId="0" borderId="1" xfId="0" applyFont="1" applyBorder="1" applyAlignment="1">
      <alignment horizontal="center" wrapText="1"/>
    </xf>
    <xf numFmtId="0" fontId="3" fillId="0" borderId="1" xfId="0" applyFont="1" applyBorder="1" applyAlignment="1">
      <alignment horizontal="left" wrapText="1"/>
    </xf>
    <xf numFmtId="0" fontId="2" fillId="3" borderId="19" xfId="0" applyFont="1" applyFill="1" applyBorder="1" applyAlignment="1">
      <alignment horizontal="center" vertical="center"/>
    </xf>
    <xf numFmtId="0" fontId="2" fillId="3" borderId="19" xfId="0" applyFont="1" applyFill="1" applyBorder="1" applyAlignment="1">
      <alignment horizontal="center" vertical="center" wrapText="1"/>
    </xf>
    <xf numFmtId="0" fontId="2" fillId="3" borderId="19" xfId="0" applyFont="1" applyFill="1" applyBorder="1" applyAlignment="1">
      <alignment horizontal="left" vertical="center" wrapText="1"/>
    </xf>
    <xf numFmtId="4" fontId="2" fillId="3" borderId="19" xfId="0" applyNumberFormat="1" applyFont="1" applyFill="1" applyBorder="1" applyAlignment="1">
      <alignment horizontal="center" vertical="center" wrapText="1"/>
    </xf>
    <xf numFmtId="4" fontId="3" fillId="0" borderId="1" xfId="0" applyNumberFormat="1" applyFont="1" applyBorder="1" applyAlignment="1">
      <alignment horizontal="left" wrapText="1"/>
    </xf>
    <xf numFmtId="0" fontId="1" fillId="2" borderId="1" xfId="0" applyFont="1" applyFill="1" applyBorder="1" applyAlignment="1">
      <alignment horizontal="center"/>
    </xf>
    <xf numFmtId="0" fontId="1" fillId="2" borderId="1" xfId="0" applyFont="1" applyFill="1" applyBorder="1" applyAlignment="1">
      <alignment horizontal="center" wrapText="1"/>
    </xf>
    <xf numFmtId="0" fontId="2" fillId="2" borderId="1" xfId="0" applyFont="1" applyFill="1" applyBorder="1" applyAlignment="1">
      <alignment horizontal="left" wrapText="1"/>
    </xf>
    <xf numFmtId="4" fontId="2" fillId="2" borderId="1" xfId="0" applyNumberFormat="1" applyFont="1" applyFill="1" applyBorder="1" applyAlignment="1">
      <alignment horizontal="left" wrapText="1"/>
    </xf>
    <xf numFmtId="0" fontId="2" fillId="0" borderId="0" xfId="0" applyFont="1" applyAlignment="1">
      <alignment horizontal="center" wrapText="1"/>
    </xf>
    <xf numFmtId="0" fontId="2" fillId="0" borderId="13" xfId="0" applyFont="1" applyBorder="1" applyAlignment="1">
      <alignment horizontal="center" wrapText="1"/>
    </xf>
    <xf numFmtId="0" fontId="2" fillId="0" borderId="14" xfId="0" applyFont="1" applyBorder="1" applyAlignment="1">
      <alignment horizontal="center" wrapText="1"/>
    </xf>
    <xf numFmtId="0" fontId="2" fillId="0" borderId="15" xfId="0" applyFont="1" applyBorder="1" applyAlignment="1">
      <alignment horizontal="center" wrapText="1"/>
    </xf>
    <xf numFmtId="0" fontId="2" fillId="0" borderId="13" xfId="0" applyFont="1" applyBorder="1" applyAlignment="1">
      <alignment horizontal="center"/>
    </xf>
    <xf numFmtId="0" fontId="2" fillId="0" borderId="8"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1" fillId="0" borderId="18" xfId="0" applyFont="1" applyBorder="1" applyAlignment="1">
      <alignment horizontal="center" wrapText="1"/>
    </xf>
    <xf numFmtId="0" fontId="1" fillId="0" borderId="19" xfId="0" applyFont="1" applyBorder="1" applyAlignment="1">
      <alignment horizont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23" xfId="0" applyFont="1" applyBorder="1" applyAlignment="1">
      <alignment horizontal="center" vertical="center" wrapText="1"/>
    </xf>
  </cellXfs>
  <cellStyles count="1">
    <cellStyle name="Звичайний"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76"/>
  <sheetViews>
    <sheetView tabSelected="1" view="pageBreakPreview" zoomScale="70" zoomScaleNormal="100" zoomScaleSheetLayoutView="70" workbookViewId="0">
      <pane xSplit="4" ySplit="5" topLeftCell="E6" activePane="bottomRight" state="frozen"/>
      <selection pane="topRight" activeCell="E1" sqref="E1"/>
      <selection pane="bottomLeft" activeCell="A6" sqref="A6"/>
      <selection pane="bottomRight" activeCell="G160" sqref="G160"/>
    </sheetView>
  </sheetViews>
  <sheetFormatPr defaultRowHeight="15.6" x14ac:dyDescent="0.3"/>
  <cols>
    <col min="1" max="1" width="5.21875" style="22" customWidth="1"/>
    <col min="2" max="2" width="9.5546875" style="18" customWidth="1"/>
    <col min="3" max="3" width="64.5546875" style="23" customWidth="1"/>
    <col min="4" max="4" width="17.33203125" style="23" customWidth="1"/>
    <col min="5" max="9" width="19.21875" style="23" customWidth="1"/>
    <col min="10" max="11" width="17.33203125" style="23" customWidth="1"/>
    <col min="12" max="12" width="19.21875" style="23" customWidth="1"/>
    <col min="13" max="13" width="17.33203125" style="23" customWidth="1"/>
    <col min="14" max="14" width="16.6640625" style="1" customWidth="1"/>
    <col min="15" max="15" width="10.88671875" style="1" bestFit="1" customWidth="1"/>
    <col min="16" max="16384" width="8.88671875" style="1"/>
  </cols>
  <sheetData>
    <row r="1" spans="1:14" x14ac:dyDescent="0.3">
      <c r="K1" s="129" t="s">
        <v>169</v>
      </c>
      <c r="L1" s="129"/>
    </row>
    <row r="2" spans="1:14" x14ac:dyDescent="0.3">
      <c r="A2" s="144" t="s">
        <v>213</v>
      </c>
      <c r="B2" s="144"/>
      <c r="C2" s="144"/>
      <c r="D2" s="144"/>
      <c r="E2" s="144"/>
      <c r="F2" s="144"/>
      <c r="G2" s="144"/>
      <c r="H2" s="144"/>
      <c r="I2" s="144"/>
      <c r="J2" s="144"/>
      <c r="K2" s="144"/>
      <c r="L2" s="144"/>
      <c r="M2" s="144"/>
    </row>
    <row r="3" spans="1:14" ht="16.2" thickBot="1" x14ac:dyDescent="0.35"/>
    <row r="4" spans="1:14" ht="15.6" customHeight="1" x14ac:dyDescent="0.3">
      <c r="A4" s="151" t="s">
        <v>20</v>
      </c>
      <c r="B4" s="153"/>
      <c r="C4" s="155" t="s">
        <v>133</v>
      </c>
      <c r="D4" s="157" t="s">
        <v>18</v>
      </c>
      <c r="E4" s="145" t="s">
        <v>170</v>
      </c>
      <c r="F4" s="146"/>
      <c r="G4" s="147"/>
      <c r="H4" s="145" t="s">
        <v>180</v>
      </c>
      <c r="I4" s="146"/>
      <c r="J4" s="147"/>
      <c r="K4" s="148" t="s">
        <v>179</v>
      </c>
      <c r="L4" s="149"/>
      <c r="M4" s="150"/>
    </row>
    <row r="5" spans="1:14" s="2" customFormat="1" ht="31.2" x14ac:dyDescent="0.3">
      <c r="A5" s="152"/>
      <c r="B5" s="154"/>
      <c r="C5" s="156"/>
      <c r="D5" s="158"/>
      <c r="E5" s="78" t="s">
        <v>171</v>
      </c>
      <c r="F5" s="10" t="s">
        <v>201</v>
      </c>
      <c r="G5" s="41" t="s">
        <v>173</v>
      </c>
      <c r="H5" s="78" t="s">
        <v>171</v>
      </c>
      <c r="I5" s="10" t="s">
        <v>172</v>
      </c>
      <c r="J5" s="41" t="s">
        <v>173</v>
      </c>
      <c r="K5" s="78" t="s">
        <v>171</v>
      </c>
      <c r="L5" s="10" t="s">
        <v>172</v>
      </c>
      <c r="M5" s="41" t="s">
        <v>192</v>
      </c>
      <c r="N5" s="3"/>
    </row>
    <row r="6" spans="1:14" s="40" customFormat="1" ht="17.399999999999999" x14ac:dyDescent="0.3">
      <c r="A6" s="79" t="s">
        <v>0</v>
      </c>
      <c r="B6" s="37"/>
      <c r="C6" s="66" t="s">
        <v>1</v>
      </c>
      <c r="D6" s="75">
        <f>SUM(E6:M6)</f>
        <v>-50650739</v>
      </c>
      <c r="E6" s="42">
        <f>E7+E10+E13+E16+E18+E20+E22+E24+E26+E28</f>
        <v>-56247939</v>
      </c>
      <c r="F6" s="38">
        <f>F7+F10+F13+F16+F18+F20+F22+F24+F26+F28</f>
        <v>4836700</v>
      </c>
      <c r="G6" s="43">
        <f>G7+G10+G13+G16+G18+G20+G22+G24+G26+G28</f>
        <v>-170000</v>
      </c>
      <c r="H6" s="42">
        <f t="shared" ref="H6:M6" si="0">H7+H10+H13+H16+H18+H20+H22+H24+H26+H28</f>
        <v>730000</v>
      </c>
      <c r="I6" s="38">
        <f t="shared" si="0"/>
        <v>200500</v>
      </c>
      <c r="J6" s="43">
        <f t="shared" si="0"/>
        <v>0</v>
      </c>
      <c r="K6" s="42">
        <f t="shared" si="0"/>
        <v>0</v>
      </c>
      <c r="L6" s="42">
        <f t="shared" si="0"/>
        <v>0</v>
      </c>
      <c r="M6" s="43">
        <f t="shared" si="0"/>
        <v>0</v>
      </c>
      <c r="N6" s="39"/>
    </row>
    <row r="7" spans="1:14" s="6" customFormat="1" ht="62.4" x14ac:dyDescent="0.3">
      <c r="A7" s="107" t="s">
        <v>21</v>
      </c>
      <c r="B7" s="108" t="s">
        <v>16</v>
      </c>
      <c r="C7" s="33" t="s">
        <v>24</v>
      </c>
      <c r="D7" s="76">
        <f>SUM(E7:M7)</f>
        <v>803000</v>
      </c>
      <c r="E7" s="60">
        <f>E8+E9</f>
        <v>73000</v>
      </c>
      <c r="F7" s="12"/>
      <c r="G7" s="61"/>
      <c r="H7" s="60">
        <f t="shared" ref="H7" si="1">H8+H9</f>
        <v>730000</v>
      </c>
      <c r="I7" s="12"/>
      <c r="J7" s="61"/>
      <c r="K7" s="60"/>
      <c r="L7" s="65"/>
      <c r="M7" s="61"/>
    </row>
    <row r="8" spans="1:14" s="7" customFormat="1" ht="31.2" x14ac:dyDescent="0.3">
      <c r="A8" s="80"/>
      <c r="B8" s="20" t="s">
        <v>19</v>
      </c>
      <c r="C8" s="68" t="s">
        <v>25</v>
      </c>
      <c r="D8" s="104">
        <f t="shared" ref="D8:D91" si="2">SUM(E8:M8)</f>
        <v>730000</v>
      </c>
      <c r="E8" s="46"/>
      <c r="F8" s="13"/>
      <c r="G8" s="47"/>
      <c r="H8" s="46">
        <v>730000</v>
      </c>
      <c r="I8" s="13"/>
      <c r="J8" s="47"/>
      <c r="K8" s="46"/>
      <c r="L8" s="97"/>
      <c r="M8" s="47"/>
    </row>
    <row r="9" spans="1:14" s="7" customFormat="1" ht="46.8" x14ac:dyDescent="0.3">
      <c r="A9" s="80"/>
      <c r="B9" s="20" t="s">
        <v>135</v>
      </c>
      <c r="C9" s="68" t="s">
        <v>220</v>
      </c>
      <c r="D9" s="104">
        <f t="shared" si="2"/>
        <v>73000</v>
      </c>
      <c r="E9" s="46">
        <v>73000</v>
      </c>
      <c r="F9" s="13"/>
      <c r="G9" s="47"/>
      <c r="H9" s="46"/>
      <c r="I9" s="13"/>
      <c r="J9" s="47"/>
      <c r="K9" s="46"/>
      <c r="L9" s="97"/>
      <c r="M9" s="47"/>
    </row>
    <row r="10" spans="1:14" s="6" customFormat="1" x14ac:dyDescent="0.3">
      <c r="A10" s="107" t="s">
        <v>41</v>
      </c>
      <c r="B10" s="108" t="s">
        <v>28</v>
      </c>
      <c r="C10" s="125" t="s">
        <v>29</v>
      </c>
      <c r="D10" s="76">
        <f t="shared" si="2"/>
        <v>2548200</v>
      </c>
      <c r="E10" s="109">
        <f>E11+E12</f>
        <v>511600</v>
      </c>
      <c r="F10" s="112">
        <f t="shared" ref="F10" si="3">F11+F12</f>
        <v>2036600</v>
      </c>
      <c r="G10" s="110"/>
      <c r="H10" s="109"/>
      <c r="I10" s="112"/>
      <c r="J10" s="110"/>
      <c r="K10" s="109"/>
      <c r="L10" s="111"/>
      <c r="M10" s="110"/>
    </row>
    <row r="11" spans="1:14" s="7" customFormat="1" ht="62.4" x14ac:dyDescent="0.3">
      <c r="A11" s="80"/>
      <c r="B11" s="20" t="s">
        <v>34</v>
      </c>
      <c r="C11" s="69" t="s">
        <v>30</v>
      </c>
      <c r="D11" s="104">
        <f t="shared" si="2"/>
        <v>511600</v>
      </c>
      <c r="E11" s="48">
        <v>511600</v>
      </c>
      <c r="F11" s="34"/>
      <c r="G11" s="49"/>
      <c r="H11" s="48"/>
      <c r="I11" s="34"/>
      <c r="J11" s="49"/>
      <c r="K11" s="48"/>
      <c r="L11" s="98"/>
      <c r="M11" s="49"/>
    </row>
    <row r="12" spans="1:14" s="7" customFormat="1" ht="109.2" x14ac:dyDescent="0.3">
      <c r="A12" s="80"/>
      <c r="B12" s="20" t="s">
        <v>34</v>
      </c>
      <c r="C12" s="69" t="s">
        <v>38</v>
      </c>
      <c r="D12" s="104">
        <f t="shared" si="2"/>
        <v>2036600</v>
      </c>
      <c r="E12" s="48"/>
      <c r="F12" s="34">
        <v>2036600</v>
      </c>
      <c r="G12" s="49"/>
      <c r="H12" s="48"/>
      <c r="I12" s="34"/>
      <c r="J12" s="49"/>
      <c r="K12" s="48"/>
      <c r="L12" s="98"/>
      <c r="M12" s="49"/>
    </row>
    <row r="13" spans="1:14" s="6" customFormat="1" x14ac:dyDescent="0.3">
      <c r="A13" s="107" t="s">
        <v>42</v>
      </c>
      <c r="B13" s="108" t="s">
        <v>139</v>
      </c>
      <c r="C13" s="125" t="s">
        <v>140</v>
      </c>
      <c r="D13" s="76">
        <f t="shared" si="2"/>
        <v>0</v>
      </c>
      <c r="E13" s="109">
        <f>E14+E15</f>
        <v>0</v>
      </c>
      <c r="F13" s="112"/>
      <c r="G13" s="110"/>
      <c r="H13" s="109"/>
      <c r="I13" s="112"/>
      <c r="J13" s="110"/>
      <c r="K13" s="109"/>
      <c r="L13" s="111"/>
      <c r="M13" s="110"/>
    </row>
    <row r="14" spans="1:14" s="7" customFormat="1" ht="46.8" x14ac:dyDescent="0.3">
      <c r="A14" s="80"/>
      <c r="B14" s="20" t="s">
        <v>147</v>
      </c>
      <c r="C14" s="69" t="s">
        <v>141</v>
      </c>
      <c r="D14" s="104">
        <f t="shared" si="2"/>
        <v>22100</v>
      </c>
      <c r="E14" s="48">
        <v>22100</v>
      </c>
      <c r="F14" s="34"/>
      <c r="G14" s="49"/>
      <c r="H14" s="48"/>
      <c r="I14" s="34"/>
      <c r="J14" s="49"/>
      <c r="K14" s="48"/>
      <c r="L14" s="98"/>
      <c r="M14" s="49"/>
    </row>
    <row r="15" spans="1:14" s="7" customFormat="1" ht="46.8" x14ac:dyDescent="0.3">
      <c r="A15" s="80"/>
      <c r="B15" s="20" t="s">
        <v>147</v>
      </c>
      <c r="C15" s="69" t="s">
        <v>142</v>
      </c>
      <c r="D15" s="104">
        <f t="shared" si="2"/>
        <v>-22100</v>
      </c>
      <c r="E15" s="48">
        <v>-22100</v>
      </c>
      <c r="F15" s="34"/>
      <c r="G15" s="49"/>
      <c r="H15" s="48"/>
      <c r="I15" s="34"/>
      <c r="J15" s="49"/>
      <c r="K15" s="48"/>
      <c r="L15" s="98"/>
      <c r="M15" s="49"/>
    </row>
    <row r="16" spans="1:14" s="6" customFormat="1" ht="31.2" x14ac:dyDescent="0.3">
      <c r="A16" s="84" t="s">
        <v>43</v>
      </c>
      <c r="B16" s="108" t="s">
        <v>23</v>
      </c>
      <c r="C16" s="33" t="s">
        <v>134</v>
      </c>
      <c r="D16" s="76">
        <f t="shared" si="2"/>
        <v>1426100</v>
      </c>
      <c r="E16" s="60"/>
      <c r="F16" s="12">
        <f t="shared" ref="F16" si="4">F17</f>
        <v>1426100</v>
      </c>
      <c r="G16" s="61"/>
      <c r="H16" s="60"/>
      <c r="I16" s="12"/>
      <c r="J16" s="61"/>
      <c r="K16" s="60"/>
      <c r="L16" s="65"/>
      <c r="M16" s="61"/>
    </row>
    <row r="17" spans="1:20" s="7" customFormat="1" ht="93.6" x14ac:dyDescent="0.3">
      <c r="A17" s="82"/>
      <c r="B17" s="20" t="s">
        <v>227</v>
      </c>
      <c r="C17" s="68" t="s">
        <v>154</v>
      </c>
      <c r="D17" s="104">
        <f t="shared" si="2"/>
        <v>1426100</v>
      </c>
      <c r="E17" s="46"/>
      <c r="F17" s="13">
        <v>1426100</v>
      </c>
      <c r="G17" s="47"/>
      <c r="H17" s="46"/>
      <c r="I17" s="13"/>
      <c r="J17" s="47"/>
      <c r="K17" s="46"/>
      <c r="L17" s="97"/>
      <c r="M17" s="47"/>
      <c r="T17" s="7" t="s">
        <v>133</v>
      </c>
    </row>
    <row r="18" spans="1:20" s="6" customFormat="1" x14ac:dyDescent="0.3">
      <c r="A18" s="84" t="s">
        <v>44</v>
      </c>
      <c r="B18" s="108" t="s">
        <v>136</v>
      </c>
      <c r="C18" s="33" t="s">
        <v>90</v>
      </c>
      <c r="D18" s="76">
        <f t="shared" si="2"/>
        <v>-73000</v>
      </c>
      <c r="E18" s="60">
        <f>E19</f>
        <v>-73000</v>
      </c>
      <c r="F18" s="12"/>
      <c r="G18" s="61"/>
      <c r="H18" s="60"/>
      <c r="I18" s="12"/>
      <c r="J18" s="61"/>
      <c r="K18" s="60"/>
      <c r="L18" s="65"/>
      <c r="M18" s="61"/>
    </row>
    <row r="19" spans="1:20" s="7" customFormat="1" ht="46.8" x14ac:dyDescent="0.3">
      <c r="A19" s="82"/>
      <c r="B19" s="20" t="s">
        <v>135</v>
      </c>
      <c r="C19" s="68" t="s">
        <v>221</v>
      </c>
      <c r="D19" s="104">
        <f t="shared" si="2"/>
        <v>-73000</v>
      </c>
      <c r="E19" s="46">
        <v>-73000</v>
      </c>
      <c r="F19" s="13"/>
      <c r="G19" s="47"/>
      <c r="H19" s="46"/>
      <c r="I19" s="13"/>
      <c r="J19" s="47"/>
      <c r="K19" s="46"/>
      <c r="L19" s="97"/>
      <c r="M19" s="47"/>
    </row>
    <row r="20" spans="1:20" s="6" customFormat="1" x14ac:dyDescent="0.3">
      <c r="A20" s="84" t="s">
        <v>45</v>
      </c>
      <c r="B20" s="108" t="s">
        <v>198</v>
      </c>
      <c r="C20" s="33" t="s">
        <v>199</v>
      </c>
      <c r="D20" s="76">
        <f t="shared" si="2"/>
        <v>-56929539</v>
      </c>
      <c r="E20" s="60">
        <f>E21</f>
        <v>-56759539</v>
      </c>
      <c r="F20" s="12"/>
      <c r="G20" s="61">
        <f>G21</f>
        <v>-170000</v>
      </c>
      <c r="H20" s="60"/>
      <c r="I20" s="12"/>
      <c r="J20" s="61"/>
      <c r="K20" s="60"/>
      <c r="L20" s="65"/>
      <c r="M20" s="61"/>
    </row>
    <row r="21" spans="1:20" s="7" customFormat="1" x14ac:dyDescent="0.3">
      <c r="A21" s="82"/>
      <c r="B21" s="20"/>
      <c r="C21" s="68" t="s">
        <v>200</v>
      </c>
      <c r="D21" s="104">
        <f t="shared" si="2"/>
        <v>-56929539</v>
      </c>
      <c r="E21" s="46">
        <v>-56759539</v>
      </c>
      <c r="F21" s="13"/>
      <c r="G21" s="47">
        <v>-170000</v>
      </c>
      <c r="H21" s="46"/>
      <c r="I21" s="13"/>
      <c r="J21" s="47"/>
      <c r="K21" s="46"/>
      <c r="L21" s="97"/>
      <c r="M21" s="47"/>
    </row>
    <row r="22" spans="1:20" s="6" customFormat="1" ht="31.2" x14ac:dyDescent="0.3">
      <c r="A22" s="84" t="s">
        <v>46</v>
      </c>
      <c r="B22" s="108" t="s">
        <v>22</v>
      </c>
      <c r="C22" s="33" t="s">
        <v>26</v>
      </c>
      <c r="D22" s="76">
        <f t="shared" si="2"/>
        <v>340000</v>
      </c>
      <c r="E22" s="60"/>
      <c r="F22" s="12">
        <f t="shared" ref="F22" si="5">F23</f>
        <v>340000</v>
      </c>
      <c r="G22" s="61"/>
      <c r="H22" s="60"/>
      <c r="I22" s="12"/>
      <c r="J22" s="61"/>
      <c r="K22" s="60"/>
      <c r="L22" s="65"/>
      <c r="M22" s="61"/>
    </row>
    <row r="23" spans="1:20" s="7" customFormat="1" ht="62.4" x14ac:dyDescent="0.3">
      <c r="A23" s="82"/>
      <c r="B23" s="20" t="s">
        <v>27</v>
      </c>
      <c r="C23" s="68" t="s">
        <v>155</v>
      </c>
      <c r="D23" s="104">
        <f t="shared" si="2"/>
        <v>340000</v>
      </c>
      <c r="E23" s="46"/>
      <c r="F23" s="13">
        <v>340000</v>
      </c>
      <c r="G23" s="47"/>
      <c r="H23" s="46"/>
      <c r="I23" s="13"/>
      <c r="J23" s="47"/>
      <c r="K23" s="46"/>
      <c r="L23" s="97"/>
      <c r="M23" s="47"/>
    </row>
    <row r="24" spans="1:20" s="6" customFormat="1" x14ac:dyDescent="0.3">
      <c r="A24" s="84" t="s">
        <v>137</v>
      </c>
      <c r="B24" s="108" t="s">
        <v>31</v>
      </c>
      <c r="C24" s="33" t="s">
        <v>32</v>
      </c>
      <c r="D24" s="76">
        <f t="shared" si="2"/>
        <v>534000</v>
      </c>
      <c r="E24" s="60"/>
      <c r="F24" s="12">
        <f t="shared" ref="F24" si="6">F25</f>
        <v>534000</v>
      </c>
      <c r="G24" s="61"/>
      <c r="H24" s="60"/>
      <c r="I24" s="12"/>
      <c r="J24" s="61"/>
      <c r="K24" s="60"/>
      <c r="L24" s="65"/>
      <c r="M24" s="61"/>
    </row>
    <row r="25" spans="1:20" s="7" customFormat="1" ht="46.8" x14ac:dyDescent="0.3">
      <c r="A25" s="82"/>
      <c r="B25" s="20" t="s">
        <v>34</v>
      </c>
      <c r="C25" s="68" t="s">
        <v>33</v>
      </c>
      <c r="D25" s="104">
        <f t="shared" si="2"/>
        <v>534000</v>
      </c>
      <c r="E25" s="46"/>
      <c r="F25" s="13">
        <v>534000</v>
      </c>
      <c r="G25" s="47"/>
      <c r="H25" s="46"/>
      <c r="I25" s="13"/>
      <c r="J25" s="47"/>
      <c r="K25" s="46"/>
      <c r="L25" s="97"/>
      <c r="M25" s="47"/>
    </row>
    <row r="26" spans="1:20" s="6" customFormat="1" x14ac:dyDescent="0.3">
      <c r="A26" s="84" t="s">
        <v>138</v>
      </c>
      <c r="B26" s="108" t="s">
        <v>35</v>
      </c>
      <c r="C26" s="33" t="s">
        <v>36</v>
      </c>
      <c r="D26" s="76">
        <f t="shared" si="2"/>
        <v>500000</v>
      </c>
      <c r="E26" s="60"/>
      <c r="F26" s="12">
        <f t="shared" ref="F26" si="7">F27</f>
        <v>500000</v>
      </c>
      <c r="G26" s="61"/>
      <c r="H26" s="60"/>
      <c r="I26" s="12"/>
      <c r="J26" s="61"/>
      <c r="K26" s="60"/>
      <c r="L26" s="65"/>
      <c r="M26" s="61"/>
    </row>
    <row r="27" spans="1:20" s="7" customFormat="1" ht="78" x14ac:dyDescent="0.3">
      <c r="A27" s="82"/>
      <c r="B27" s="20" t="s">
        <v>34</v>
      </c>
      <c r="C27" s="68" t="s">
        <v>37</v>
      </c>
      <c r="D27" s="104">
        <f t="shared" si="2"/>
        <v>500000</v>
      </c>
      <c r="E27" s="46"/>
      <c r="F27" s="13">
        <v>500000</v>
      </c>
      <c r="G27" s="47"/>
      <c r="H27" s="46"/>
      <c r="I27" s="13"/>
      <c r="J27" s="47"/>
      <c r="K27" s="46"/>
      <c r="L27" s="97"/>
      <c r="M27" s="47"/>
    </row>
    <row r="28" spans="1:20" s="6" customFormat="1" x14ac:dyDescent="0.3">
      <c r="A28" s="84" t="s">
        <v>143</v>
      </c>
      <c r="B28" s="108" t="s">
        <v>158</v>
      </c>
      <c r="C28" s="33" t="s">
        <v>157</v>
      </c>
      <c r="D28" s="76">
        <f t="shared" si="2"/>
        <v>200500</v>
      </c>
      <c r="E28" s="60"/>
      <c r="F28" s="12"/>
      <c r="G28" s="61"/>
      <c r="H28" s="60"/>
      <c r="I28" s="12">
        <f t="shared" ref="I28" si="8">I29</f>
        <v>200500</v>
      </c>
      <c r="J28" s="61"/>
      <c r="K28" s="60"/>
      <c r="L28" s="65"/>
      <c r="M28" s="61"/>
    </row>
    <row r="29" spans="1:20" s="7" customFormat="1" ht="46.8" x14ac:dyDescent="0.3">
      <c r="A29" s="82"/>
      <c r="B29" s="20" t="s">
        <v>174</v>
      </c>
      <c r="C29" s="68" t="s">
        <v>224</v>
      </c>
      <c r="D29" s="104">
        <f t="shared" si="2"/>
        <v>200500</v>
      </c>
      <c r="E29" s="46"/>
      <c r="F29" s="13"/>
      <c r="G29" s="47"/>
      <c r="H29" s="46"/>
      <c r="I29" s="13">
        <f>400500-200000</f>
        <v>200500</v>
      </c>
      <c r="J29" s="47"/>
      <c r="K29" s="46"/>
      <c r="L29" s="97"/>
      <c r="M29" s="47"/>
    </row>
    <row r="30" spans="1:20" s="6" customFormat="1" x14ac:dyDescent="0.3">
      <c r="A30" s="83" t="s">
        <v>2</v>
      </c>
      <c r="B30" s="19"/>
      <c r="C30" s="70" t="s">
        <v>3</v>
      </c>
      <c r="D30" s="77">
        <f t="shared" si="2"/>
        <v>29627570</v>
      </c>
      <c r="E30" s="50">
        <f>E31+E35+E38+E40+E42+E45+E47+E50+E51+E52+E53+E54+E55+E56+E58</f>
        <v>939210</v>
      </c>
      <c r="F30" s="35">
        <f t="shared" ref="F30:M30" si="9">F31+F35+F38+F40+F42+F45+F47+F50+F51+F52+F53+F54+F55+F56+F58</f>
        <v>1073037</v>
      </c>
      <c r="G30" s="51">
        <f t="shared" si="9"/>
        <v>0</v>
      </c>
      <c r="H30" s="50">
        <f t="shared" si="9"/>
        <v>100000</v>
      </c>
      <c r="I30" s="35">
        <f t="shared" si="9"/>
        <v>8198979</v>
      </c>
      <c r="J30" s="51">
        <f t="shared" si="9"/>
        <v>7220800</v>
      </c>
      <c r="K30" s="50">
        <f t="shared" si="9"/>
        <v>9052344</v>
      </c>
      <c r="L30" s="50">
        <f t="shared" si="9"/>
        <v>3043200</v>
      </c>
      <c r="M30" s="51">
        <f t="shared" si="9"/>
        <v>0</v>
      </c>
      <c r="N30" s="31"/>
    </row>
    <row r="31" spans="1:20" s="6" customFormat="1" x14ac:dyDescent="0.3">
      <c r="A31" s="84" t="s">
        <v>55</v>
      </c>
      <c r="B31" s="10">
        <v>1010</v>
      </c>
      <c r="C31" s="33" t="s">
        <v>175</v>
      </c>
      <c r="D31" s="76">
        <f t="shared" si="2"/>
        <v>1349017</v>
      </c>
      <c r="E31" s="60">
        <f>E32+E33+E34</f>
        <v>275980</v>
      </c>
      <c r="F31" s="12">
        <f>F32+F33+F34</f>
        <v>1073037</v>
      </c>
      <c r="G31" s="61"/>
      <c r="H31" s="60"/>
      <c r="I31" s="12"/>
      <c r="J31" s="61"/>
      <c r="K31" s="60"/>
      <c r="L31" s="65"/>
      <c r="M31" s="61"/>
    </row>
    <row r="32" spans="1:20" s="7" customFormat="1" ht="46.8" x14ac:dyDescent="0.3">
      <c r="A32" s="82"/>
      <c r="B32" s="11" t="s">
        <v>190</v>
      </c>
      <c r="C32" s="68" t="s">
        <v>47</v>
      </c>
      <c r="D32" s="105">
        <f t="shared" si="2"/>
        <v>145980</v>
      </c>
      <c r="E32" s="46">
        <v>145980</v>
      </c>
      <c r="F32" s="13"/>
      <c r="G32" s="47"/>
      <c r="H32" s="46"/>
      <c r="I32" s="13"/>
      <c r="J32" s="47"/>
      <c r="K32" s="46"/>
      <c r="L32" s="97"/>
      <c r="M32" s="47"/>
    </row>
    <row r="33" spans="1:13" s="7" customFormat="1" ht="46.8" x14ac:dyDescent="0.3">
      <c r="A33" s="82"/>
      <c r="B33" s="11" t="s">
        <v>190</v>
      </c>
      <c r="C33" s="68" t="s">
        <v>48</v>
      </c>
      <c r="D33" s="105">
        <f t="shared" si="2"/>
        <v>130000</v>
      </c>
      <c r="E33" s="46">
        <v>130000</v>
      </c>
      <c r="F33" s="13"/>
      <c r="G33" s="47"/>
      <c r="H33" s="46"/>
      <c r="I33" s="13"/>
      <c r="J33" s="47"/>
      <c r="K33" s="46"/>
      <c r="L33" s="97"/>
      <c r="M33" s="47"/>
    </row>
    <row r="34" spans="1:13" s="7" customFormat="1" ht="62.4" x14ac:dyDescent="0.3">
      <c r="A34" s="82"/>
      <c r="B34" s="11" t="s">
        <v>190</v>
      </c>
      <c r="C34" s="68" t="s">
        <v>54</v>
      </c>
      <c r="D34" s="105">
        <f t="shared" si="2"/>
        <v>1073037</v>
      </c>
      <c r="E34" s="46"/>
      <c r="F34" s="13">
        <v>1073037</v>
      </c>
      <c r="G34" s="47"/>
      <c r="H34" s="46"/>
      <c r="I34" s="13"/>
      <c r="J34" s="47"/>
      <c r="K34" s="46"/>
      <c r="L34" s="97"/>
      <c r="M34" s="47"/>
    </row>
    <row r="35" spans="1:13" s="6" customFormat="1" ht="31.2" x14ac:dyDescent="0.3">
      <c r="A35" s="84" t="s">
        <v>56</v>
      </c>
      <c r="B35" s="10">
        <v>1021</v>
      </c>
      <c r="C35" s="33" t="s">
        <v>176</v>
      </c>
      <c r="D35" s="76">
        <f t="shared" si="2"/>
        <v>578180</v>
      </c>
      <c r="E35" s="60">
        <f>E36+E37</f>
        <v>578180</v>
      </c>
      <c r="F35" s="12"/>
      <c r="G35" s="61"/>
      <c r="H35" s="60"/>
      <c r="I35" s="12"/>
      <c r="J35" s="61"/>
      <c r="K35" s="60"/>
      <c r="L35" s="65"/>
      <c r="M35" s="61"/>
    </row>
    <row r="36" spans="1:13" s="7" customFormat="1" ht="46.8" x14ac:dyDescent="0.3">
      <c r="A36" s="82"/>
      <c r="B36" s="11" t="s">
        <v>190</v>
      </c>
      <c r="C36" s="68" t="s">
        <v>47</v>
      </c>
      <c r="D36" s="105">
        <f t="shared" si="2"/>
        <v>432180</v>
      </c>
      <c r="E36" s="46">
        <v>432180</v>
      </c>
      <c r="F36" s="13"/>
      <c r="G36" s="47"/>
      <c r="H36" s="46"/>
      <c r="I36" s="13"/>
      <c r="J36" s="47"/>
      <c r="K36" s="46"/>
      <c r="L36" s="97"/>
      <c r="M36" s="47"/>
    </row>
    <row r="37" spans="1:13" s="7" customFormat="1" ht="46.8" x14ac:dyDescent="0.3">
      <c r="A37" s="82"/>
      <c r="B37" s="11" t="s">
        <v>190</v>
      </c>
      <c r="C37" s="68" t="s">
        <v>48</v>
      </c>
      <c r="D37" s="105">
        <f t="shared" si="2"/>
        <v>146000</v>
      </c>
      <c r="E37" s="46">
        <v>146000</v>
      </c>
      <c r="F37" s="13"/>
      <c r="G37" s="47"/>
      <c r="H37" s="46"/>
      <c r="I37" s="13"/>
      <c r="J37" s="47"/>
      <c r="K37" s="46"/>
      <c r="L37" s="97"/>
      <c r="M37" s="47"/>
    </row>
    <row r="38" spans="1:13" s="6" customFormat="1" ht="78" x14ac:dyDescent="0.3">
      <c r="A38" s="84" t="s">
        <v>58</v>
      </c>
      <c r="B38" s="10">
        <v>1022</v>
      </c>
      <c r="C38" s="33" t="s">
        <v>177</v>
      </c>
      <c r="D38" s="76">
        <f t="shared" si="2"/>
        <v>13000</v>
      </c>
      <c r="E38" s="60">
        <f>E39</f>
        <v>13000</v>
      </c>
      <c r="F38" s="12"/>
      <c r="G38" s="61"/>
      <c r="H38" s="60"/>
      <c r="I38" s="12"/>
      <c r="J38" s="61"/>
      <c r="K38" s="60"/>
      <c r="L38" s="65"/>
      <c r="M38" s="61"/>
    </row>
    <row r="39" spans="1:13" s="7" customFormat="1" ht="46.8" x14ac:dyDescent="0.3">
      <c r="A39" s="82"/>
      <c r="B39" s="11" t="s">
        <v>190</v>
      </c>
      <c r="C39" s="68" t="s">
        <v>48</v>
      </c>
      <c r="D39" s="105">
        <f t="shared" si="2"/>
        <v>13000</v>
      </c>
      <c r="E39" s="46">
        <v>13000</v>
      </c>
      <c r="F39" s="13"/>
      <c r="G39" s="47"/>
      <c r="H39" s="46"/>
      <c r="I39" s="13"/>
      <c r="J39" s="47"/>
      <c r="K39" s="46"/>
      <c r="L39" s="97"/>
      <c r="M39" s="47"/>
    </row>
    <row r="40" spans="1:13" s="6" customFormat="1" ht="46.8" x14ac:dyDescent="0.3">
      <c r="A40" s="113" t="s">
        <v>59</v>
      </c>
      <c r="B40" s="10">
        <v>1031</v>
      </c>
      <c r="C40" s="33" t="s">
        <v>61</v>
      </c>
      <c r="D40" s="76">
        <f t="shared" si="2"/>
        <v>282574</v>
      </c>
      <c r="E40" s="60"/>
      <c r="F40" s="12"/>
      <c r="G40" s="61"/>
      <c r="H40" s="60"/>
      <c r="I40" s="12"/>
      <c r="J40" s="61"/>
      <c r="K40" s="60">
        <f>K41</f>
        <v>282574</v>
      </c>
      <c r="L40" s="65"/>
      <c r="M40" s="61"/>
    </row>
    <row r="41" spans="1:13" s="7" customFormat="1" ht="78" x14ac:dyDescent="0.3">
      <c r="A41" s="87"/>
      <c r="B41" s="11" t="s">
        <v>181</v>
      </c>
      <c r="C41" s="68" t="s">
        <v>178</v>
      </c>
      <c r="D41" s="105">
        <f t="shared" si="2"/>
        <v>282574</v>
      </c>
      <c r="E41" s="46"/>
      <c r="F41" s="13"/>
      <c r="G41" s="47"/>
      <c r="H41" s="46"/>
      <c r="I41" s="13"/>
      <c r="J41" s="47"/>
      <c r="K41" s="46">
        <v>282574</v>
      </c>
      <c r="L41" s="97"/>
      <c r="M41" s="47"/>
    </row>
    <row r="42" spans="1:13" s="6" customFormat="1" ht="31.2" x14ac:dyDescent="0.3">
      <c r="A42" s="113" t="s">
        <v>62</v>
      </c>
      <c r="B42" s="10">
        <v>1070</v>
      </c>
      <c r="C42" s="33" t="s">
        <v>182</v>
      </c>
      <c r="D42" s="76">
        <f t="shared" si="2"/>
        <v>29050</v>
      </c>
      <c r="E42" s="60">
        <f>E43+E44</f>
        <v>29050</v>
      </c>
      <c r="F42" s="12"/>
      <c r="G42" s="61"/>
      <c r="H42" s="60"/>
      <c r="I42" s="12"/>
      <c r="J42" s="61"/>
      <c r="K42" s="60"/>
      <c r="L42" s="65"/>
      <c r="M42" s="61"/>
    </row>
    <row r="43" spans="1:13" s="7" customFormat="1" ht="46.8" x14ac:dyDescent="0.3">
      <c r="A43" s="87"/>
      <c r="B43" s="11" t="s">
        <v>190</v>
      </c>
      <c r="C43" s="68" t="s">
        <v>47</v>
      </c>
      <c r="D43" s="105">
        <f t="shared" si="2"/>
        <v>13050</v>
      </c>
      <c r="E43" s="46">
        <v>13050</v>
      </c>
      <c r="F43" s="13"/>
      <c r="G43" s="47"/>
      <c r="H43" s="46"/>
      <c r="I43" s="13"/>
      <c r="J43" s="47"/>
      <c r="K43" s="46"/>
      <c r="L43" s="97"/>
      <c r="M43" s="47"/>
    </row>
    <row r="44" spans="1:13" s="7" customFormat="1" ht="46.8" x14ac:dyDescent="0.3">
      <c r="A44" s="87"/>
      <c r="B44" s="11" t="s">
        <v>190</v>
      </c>
      <c r="C44" s="68" t="s">
        <v>48</v>
      </c>
      <c r="D44" s="105">
        <f t="shared" si="2"/>
        <v>16000</v>
      </c>
      <c r="E44" s="46">
        <v>16000</v>
      </c>
      <c r="F44" s="13"/>
      <c r="G44" s="47"/>
      <c r="H44" s="46"/>
      <c r="I44" s="13"/>
      <c r="J44" s="47"/>
      <c r="K44" s="46"/>
      <c r="L44" s="97"/>
      <c r="M44" s="47"/>
    </row>
    <row r="45" spans="1:13" s="6" customFormat="1" x14ac:dyDescent="0.3">
      <c r="A45" s="113" t="s">
        <v>63</v>
      </c>
      <c r="B45" s="10">
        <v>1141</v>
      </c>
      <c r="C45" s="33" t="s">
        <v>183</v>
      </c>
      <c r="D45" s="76">
        <f t="shared" si="2"/>
        <v>25000</v>
      </c>
      <c r="E45" s="60">
        <f>E46</f>
        <v>25000</v>
      </c>
      <c r="F45" s="12"/>
      <c r="G45" s="61"/>
      <c r="H45" s="60"/>
      <c r="I45" s="12"/>
      <c r="J45" s="61"/>
      <c r="K45" s="60"/>
      <c r="L45" s="65"/>
      <c r="M45" s="61"/>
    </row>
    <row r="46" spans="1:13" s="7" customFormat="1" ht="46.8" x14ac:dyDescent="0.3">
      <c r="A46" s="87"/>
      <c r="B46" s="11" t="s">
        <v>190</v>
      </c>
      <c r="C46" s="68" t="s">
        <v>48</v>
      </c>
      <c r="D46" s="105">
        <f t="shared" si="2"/>
        <v>25000</v>
      </c>
      <c r="E46" s="46">
        <v>25000</v>
      </c>
      <c r="F46" s="13"/>
      <c r="G46" s="47"/>
      <c r="H46" s="46"/>
      <c r="I46" s="13"/>
      <c r="J46" s="47"/>
      <c r="K46" s="46"/>
      <c r="L46" s="97"/>
      <c r="M46" s="47"/>
    </row>
    <row r="47" spans="1:13" s="6" customFormat="1" ht="23.4" customHeight="1" x14ac:dyDescent="0.3">
      <c r="A47" s="84" t="s">
        <v>64</v>
      </c>
      <c r="B47" s="10">
        <v>1151</v>
      </c>
      <c r="C47" s="33" t="s">
        <v>60</v>
      </c>
      <c r="D47" s="76">
        <f t="shared" si="2"/>
        <v>106000</v>
      </c>
      <c r="E47" s="60">
        <f>E48+E49</f>
        <v>6000</v>
      </c>
      <c r="F47" s="12"/>
      <c r="G47" s="61"/>
      <c r="H47" s="60">
        <f>H48</f>
        <v>100000</v>
      </c>
      <c r="I47" s="12"/>
      <c r="J47" s="61"/>
      <c r="K47" s="60"/>
      <c r="L47" s="65"/>
      <c r="M47" s="61"/>
    </row>
    <row r="48" spans="1:13" s="5" customFormat="1" ht="93.6" x14ac:dyDescent="0.3">
      <c r="A48" s="81"/>
      <c r="B48" s="9" t="s">
        <v>191</v>
      </c>
      <c r="C48" s="67" t="s">
        <v>184</v>
      </c>
      <c r="D48" s="104">
        <f>SUM(E48:M48)</f>
        <v>100000</v>
      </c>
      <c r="E48" s="44"/>
      <c r="F48" s="8"/>
      <c r="G48" s="45"/>
      <c r="H48" s="44">
        <v>100000</v>
      </c>
      <c r="I48" s="8"/>
      <c r="J48" s="45"/>
      <c r="K48" s="44"/>
      <c r="L48" s="96"/>
      <c r="M48" s="45"/>
    </row>
    <row r="49" spans="1:14" s="7" customFormat="1" ht="46.8" x14ac:dyDescent="0.3">
      <c r="A49" s="82"/>
      <c r="B49" s="11" t="s">
        <v>190</v>
      </c>
      <c r="C49" s="68" t="s">
        <v>48</v>
      </c>
      <c r="D49" s="104">
        <f>SUM(E49:M49)</f>
        <v>6000</v>
      </c>
      <c r="E49" s="46">
        <v>6000</v>
      </c>
      <c r="F49" s="13"/>
      <c r="G49" s="47"/>
      <c r="H49" s="46"/>
      <c r="I49" s="13"/>
      <c r="J49" s="47"/>
      <c r="K49" s="46"/>
      <c r="L49" s="97"/>
      <c r="M49" s="47"/>
    </row>
    <row r="50" spans="1:14" s="6" customFormat="1" ht="46.8" x14ac:dyDescent="0.3">
      <c r="A50" s="84" t="s">
        <v>65</v>
      </c>
      <c r="B50" s="10">
        <v>1152</v>
      </c>
      <c r="C50" s="33" t="s">
        <v>185</v>
      </c>
      <c r="D50" s="76">
        <f t="shared" si="2"/>
        <v>1387870</v>
      </c>
      <c r="E50" s="60"/>
      <c r="F50" s="12"/>
      <c r="G50" s="61"/>
      <c r="H50" s="60"/>
      <c r="I50" s="12"/>
      <c r="J50" s="61"/>
      <c r="K50" s="60">
        <v>1387870</v>
      </c>
      <c r="L50" s="65"/>
      <c r="M50" s="61"/>
    </row>
    <row r="51" spans="1:14" s="6" customFormat="1" ht="78" x14ac:dyDescent="0.3">
      <c r="A51" s="84" t="s">
        <v>66</v>
      </c>
      <c r="B51" s="10">
        <v>1183</v>
      </c>
      <c r="C51" s="33" t="s">
        <v>12</v>
      </c>
      <c r="D51" s="76">
        <f t="shared" si="2"/>
        <v>1304329</v>
      </c>
      <c r="E51" s="60"/>
      <c r="F51" s="12"/>
      <c r="G51" s="61"/>
      <c r="H51" s="60"/>
      <c r="I51" s="12">
        <v>1304329</v>
      </c>
      <c r="J51" s="61"/>
      <c r="K51" s="60"/>
      <c r="L51" s="65"/>
      <c r="M51" s="61"/>
    </row>
    <row r="52" spans="1:14" s="6" customFormat="1" ht="78" x14ac:dyDescent="0.3">
      <c r="A52" s="84" t="s">
        <v>67</v>
      </c>
      <c r="B52" s="10">
        <v>1184</v>
      </c>
      <c r="C52" s="33" t="s">
        <v>186</v>
      </c>
      <c r="D52" s="76">
        <f t="shared" si="2"/>
        <v>3043200</v>
      </c>
      <c r="E52" s="60"/>
      <c r="F52" s="12"/>
      <c r="G52" s="61"/>
      <c r="H52" s="60"/>
      <c r="I52" s="12"/>
      <c r="J52" s="61"/>
      <c r="K52" s="60"/>
      <c r="L52" s="65">
        <v>3043200</v>
      </c>
      <c r="M52" s="61"/>
    </row>
    <row r="53" spans="1:14" s="6" customFormat="1" ht="93.6" x14ac:dyDescent="0.3">
      <c r="A53" s="84" t="s">
        <v>68</v>
      </c>
      <c r="B53" s="10">
        <v>1200</v>
      </c>
      <c r="C53" s="33" t="s">
        <v>187</v>
      </c>
      <c r="D53" s="76">
        <f t="shared" si="2"/>
        <v>330900</v>
      </c>
      <c r="E53" s="60"/>
      <c r="F53" s="12"/>
      <c r="G53" s="61"/>
      <c r="H53" s="60"/>
      <c r="I53" s="12"/>
      <c r="J53" s="61"/>
      <c r="K53" s="60">
        <v>330900</v>
      </c>
      <c r="L53" s="65"/>
      <c r="M53" s="61"/>
    </row>
    <row r="54" spans="1:14" s="6" customFormat="1" ht="31.2" x14ac:dyDescent="0.3">
      <c r="A54" s="84" t="s">
        <v>69</v>
      </c>
      <c r="B54" s="10">
        <v>1403</v>
      </c>
      <c r="C54" s="33" t="s">
        <v>7</v>
      </c>
      <c r="D54" s="76">
        <f t="shared" si="2"/>
        <v>7220800</v>
      </c>
      <c r="E54" s="60"/>
      <c r="F54" s="12"/>
      <c r="G54" s="61"/>
      <c r="H54" s="60"/>
      <c r="I54" s="12"/>
      <c r="J54" s="61">
        <v>7220800</v>
      </c>
      <c r="K54" s="60"/>
      <c r="L54" s="65"/>
      <c r="M54" s="61"/>
    </row>
    <row r="55" spans="1:14" s="6" customFormat="1" ht="62.4" x14ac:dyDescent="0.3">
      <c r="A55" s="84" t="s">
        <v>70</v>
      </c>
      <c r="B55" s="10">
        <v>1600</v>
      </c>
      <c r="C55" s="33" t="s">
        <v>188</v>
      </c>
      <c r="D55" s="76">
        <f t="shared" si="2"/>
        <v>7051000</v>
      </c>
      <c r="E55" s="60"/>
      <c r="F55" s="12"/>
      <c r="G55" s="61"/>
      <c r="H55" s="60"/>
      <c r="I55" s="12"/>
      <c r="J55" s="61"/>
      <c r="K55" s="60">
        <v>7051000</v>
      </c>
      <c r="L55" s="65"/>
      <c r="M55" s="61"/>
    </row>
    <row r="56" spans="1:14" s="6" customFormat="1" ht="46.8" x14ac:dyDescent="0.3">
      <c r="A56" s="84" t="s">
        <v>71</v>
      </c>
      <c r="B56" s="10">
        <v>5031</v>
      </c>
      <c r="C56" s="33" t="s">
        <v>189</v>
      </c>
      <c r="D56" s="76">
        <f t="shared" si="2"/>
        <v>12000</v>
      </c>
      <c r="E56" s="60">
        <f>E57</f>
        <v>12000</v>
      </c>
      <c r="F56" s="12"/>
      <c r="G56" s="61"/>
      <c r="H56" s="60"/>
      <c r="I56" s="12"/>
      <c r="J56" s="61"/>
      <c r="K56" s="60"/>
      <c r="L56" s="65"/>
      <c r="M56" s="61"/>
    </row>
    <row r="57" spans="1:14" s="7" customFormat="1" ht="46.8" x14ac:dyDescent="0.3">
      <c r="A57" s="82"/>
      <c r="B57" s="11" t="s">
        <v>190</v>
      </c>
      <c r="C57" s="68" t="s">
        <v>48</v>
      </c>
      <c r="D57" s="105">
        <f t="shared" si="2"/>
        <v>12000</v>
      </c>
      <c r="E57" s="46">
        <v>12000</v>
      </c>
      <c r="F57" s="13"/>
      <c r="G57" s="47"/>
      <c r="H57" s="46"/>
      <c r="I57" s="13"/>
      <c r="J57" s="47"/>
      <c r="K57" s="46"/>
      <c r="L57" s="97"/>
      <c r="M57" s="47"/>
    </row>
    <row r="58" spans="1:14" s="6" customFormat="1" ht="31.2" x14ac:dyDescent="0.3">
      <c r="A58" s="84" t="s">
        <v>72</v>
      </c>
      <c r="B58" s="10">
        <v>8110</v>
      </c>
      <c r="C58" s="33" t="s">
        <v>39</v>
      </c>
      <c r="D58" s="76">
        <f t="shared" si="2"/>
        <v>6894650</v>
      </c>
      <c r="E58" s="60"/>
      <c r="F58" s="12"/>
      <c r="G58" s="61"/>
      <c r="H58" s="60"/>
      <c r="I58" s="12">
        <f>I59+I60+I61+I62</f>
        <v>6894650</v>
      </c>
      <c r="J58" s="61"/>
      <c r="K58" s="60"/>
      <c r="L58" s="65"/>
      <c r="M58" s="61"/>
    </row>
    <row r="59" spans="1:14" s="7" customFormat="1" ht="78" x14ac:dyDescent="0.3">
      <c r="A59" s="82"/>
      <c r="B59" s="11" t="s">
        <v>53</v>
      </c>
      <c r="C59" s="71" t="s">
        <v>49</v>
      </c>
      <c r="D59" s="104">
        <f t="shared" si="2"/>
        <v>2800119</v>
      </c>
      <c r="E59" s="52"/>
      <c r="F59" s="36"/>
      <c r="G59" s="53"/>
      <c r="H59" s="52"/>
      <c r="I59" s="36">
        <v>2800119</v>
      </c>
      <c r="J59" s="53"/>
      <c r="K59" s="52"/>
      <c r="L59" s="99"/>
      <c r="M59" s="53"/>
    </row>
    <row r="60" spans="1:14" s="7" customFormat="1" ht="62.4" x14ac:dyDescent="0.3">
      <c r="A60" s="82"/>
      <c r="B60" s="11" t="s">
        <v>53</v>
      </c>
      <c r="C60" s="71" t="s">
        <v>50</v>
      </c>
      <c r="D60" s="104">
        <f t="shared" si="2"/>
        <v>1194216</v>
      </c>
      <c r="E60" s="52"/>
      <c r="F60" s="36"/>
      <c r="G60" s="53"/>
      <c r="H60" s="52"/>
      <c r="I60" s="36">
        <v>1194216</v>
      </c>
      <c r="J60" s="53"/>
      <c r="K60" s="52"/>
      <c r="L60" s="99"/>
      <c r="M60" s="53"/>
    </row>
    <row r="61" spans="1:14" s="7" customFormat="1" ht="62.4" x14ac:dyDescent="0.3">
      <c r="A61" s="82"/>
      <c r="B61" s="11" t="s">
        <v>53</v>
      </c>
      <c r="C61" s="71" t="s">
        <v>51</v>
      </c>
      <c r="D61" s="104">
        <f t="shared" si="2"/>
        <v>1400315</v>
      </c>
      <c r="E61" s="52"/>
      <c r="F61" s="36"/>
      <c r="G61" s="53"/>
      <c r="H61" s="52"/>
      <c r="I61" s="36">
        <v>1400315</v>
      </c>
      <c r="J61" s="53"/>
      <c r="K61" s="52"/>
      <c r="L61" s="99"/>
      <c r="M61" s="53"/>
    </row>
    <row r="62" spans="1:14" s="7" customFormat="1" ht="93.6" x14ac:dyDescent="0.3">
      <c r="A62" s="82"/>
      <c r="B62" s="11" t="s">
        <v>53</v>
      </c>
      <c r="C62" s="71" t="s">
        <v>52</v>
      </c>
      <c r="D62" s="104">
        <f t="shared" si="2"/>
        <v>1500000</v>
      </c>
      <c r="E62" s="52"/>
      <c r="F62" s="36"/>
      <c r="G62" s="53"/>
      <c r="H62" s="52"/>
      <c r="I62" s="36">
        <v>1500000</v>
      </c>
      <c r="J62" s="53"/>
      <c r="K62" s="52"/>
      <c r="L62" s="99"/>
      <c r="M62" s="53"/>
    </row>
    <row r="63" spans="1:14" s="6" customFormat="1" x14ac:dyDescent="0.3">
      <c r="A63" s="83" t="s">
        <v>4</v>
      </c>
      <c r="B63" s="19"/>
      <c r="C63" s="70" t="s">
        <v>5</v>
      </c>
      <c r="D63" s="77">
        <f t="shared" si="2"/>
        <v>35175474.869999997</v>
      </c>
      <c r="E63" s="50"/>
      <c r="F63" s="35"/>
      <c r="G63" s="51"/>
      <c r="H63" s="50">
        <f>H64+H66</f>
        <v>35175474.869999997</v>
      </c>
      <c r="I63" s="35"/>
      <c r="J63" s="51"/>
      <c r="K63" s="50"/>
      <c r="L63" s="100"/>
      <c r="M63" s="51"/>
      <c r="N63" s="31"/>
    </row>
    <row r="64" spans="1:14" s="6" customFormat="1" ht="46.8" x14ac:dyDescent="0.3">
      <c r="A64" s="84" t="s">
        <v>74</v>
      </c>
      <c r="B64" s="10">
        <v>3104</v>
      </c>
      <c r="C64" s="33" t="s">
        <v>208</v>
      </c>
      <c r="D64" s="76">
        <f t="shared" si="2"/>
        <v>175474.87</v>
      </c>
      <c r="E64" s="60"/>
      <c r="F64" s="12"/>
      <c r="G64" s="61"/>
      <c r="H64" s="60">
        <f>H65</f>
        <v>175474.87</v>
      </c>
      <c r="I64" s="12"/>
      <c r="J64" s="61"/>
      <c r="K64" s="60"/>
      <c r="L64" s="65"/>
      <c r="M64" s="61"/>
    </row>
    <row r="65" spans="1:15" s="7" customFormat="1" ht="93.6" x14ac:dyDescent="0.3">
      <c r="A65" s="82"/>
      <c r="B65" s="11"/>
      <c r="C65" s="68" t="s">
        <v>210</v>
      </c>
      <c r="D65" s="105">
        <f t="shared" si="2"/>
        <v>175474.87</v>
      </c>
      <c r="E65" s="46"/>
      <c r="F65" s="13"/>
      <c r="G65" s="47"/>
      <c r="H65" s="46">
        <v>175474.87</v>
      </c>
      <c r="I65" s="13"/>
      <c r="J65" s="47"/>
      <c r="K65" s="46"/>
      <c r="L65" s="97"/>
      <c r="M65" s="47"/>
    </row>
    <row r="66" spans="1:15" s="6" customFormat="1" ht="31.2" x14ac:dyDescent="0.3">
      <c r="A66" s="84" t="s">
        <v>75</v>
      </c>
      <c r="B66" s="10">
        <v>3242</v>
      </c>
      <c r="C66" s="33" t="s">
        <v>209</v>
      </c>
      <c r="D66" s="76">
        <f t="shared" si="2"/>
        <v>35000000</v>
      </c>
      <c r="E66" s="60"/>
      <c r="F66" s="12"/>
      <c r="G66" s="61"/>
      <c r="H66" s="60">
        <f>H67</f>
        <v>35000000</v>
      </c>
      <c r="I66" s="12"/>
      <c r="J66" s="61"/>
      <c r="K66" s="60"/>
      <c r="L66" s="65"/>
      <c r="M66" s="61"/>
    </row>
    <row r="67" spans="1:15" s="7" customFormat="1" x14ac:dyDescent="0.3">
      <c r="A67" s="82"/>
      <c r="B67" s="11"/>
      <c r="C67" s="68" t="s">
        <v>73</v>
      </c>
      <c r="D67" s="105">
        <f t="shared" si="2"/>
        <v>35000000</v>
      </c>
      <c r="E67" s="46"/>
      <c r="F67" s="13"/>
      <c r="G67" s="47"/>
      <c r="H67" s="46">
        <v>35000000</v>
      </c>
      <c r="I67" s="13"/>
      <c r="J67" s="47"/>
      <c r="K67" s="46"/>
      <c r="L67" s="97"/>
      <c r="M67" s="47"/>
    </row>
    <row r="68" spans="1:15" s="6" customFormat="1" x14ac:dyDescent="0.3">
      <c r="A68" s="83" t="s">
        <v>13</v>
      </c>
      <c r="B68" s="19"/>
      <c r="C68" s="70" t="s">
        <v>76</v>
      </c>
      <c r="D68" s="77">
        <f t="shared" si="2"/>
        <v>15107668.18</v>
      </c>
      <c r="E68" s="50">
        <f>E69+E75+E84+E86+E90+E92+E94+E96+E99+E104+E107</f>
        <v>1100069</v>
      </c>
      <c r="F68" s="50">
        <f t="shared" ref="F68:G68" si="10">F69+F75+F84+F86+F90+F92+F94+F96+F99+F104+F107</f>
        <v>12735804</v>
      </c>
      <c r="G68" s="50">
        <f t="shared" si="10"/>
        <v>170000</v>
      </c>
      <c r="H68" s="50">
        <f>H69+H75+H84+H86+H90+H92+H94+H96+H99+H104+H107</f>
        <v>138500</v>
      </c>
      <c r="I68" s="50">
        <f t="shared" ref="I68" si="11">I69+I75+I84+I86+I90+I92+I94+I96+I99+I104+I107</f>
        <v>578921</v>
      </c>
      <c r="J68" s="50">
        <f t="shared" ref="J68" si="12">J69+J75+J84+J86+J90+J92+J94+J96+J99+J104+J107</f>
        <v>359434.18</v>
      </c>
      <c r="K68" s="50">
        <f>K69+K75+K84+K86+K90+K92+K94+K96+K99+K104+K107</f>
        <v>0</v>
      </c>
      <c r="L68" s="50">
        <f t="shared" ref="L68" si="13">L69+L75+L84+L86+L90+L92+L94+L96+L99+L104+L107</f>
        <v>0</v>
      </c>
      <c r="M68" s="50">
        <f t="shared" ref="M68" si="14">M69+M75+M84+M86+M90+M92+M94+M96+M99+M104+M107</f>
        <v>24940</v>
      </c>
      <c r="N68" s="31"/>
      <c r="O68" s="31"/>
    </row>
    <row r="69" spans="1:15" s="6" customFormat="1" x14ac:dyDescent="0.3">
      <c r="A69" s="84" t="s">
        <v>101</v>
      </c>
      <c r="B69" s="10">
        <v>6011</v>
      </c>
      <c r="C69" s="33" t="s">
        <v>77</v>
      </c>
      <c r="D69" s="76">
        <f t="shared" si="2"/>
        <v>1979086</v>
      </c>
      <c r="E69" s="60">
        <f>E70+E71</f>
        <v>319069</v>
      </c>
      <c r="F69" s="12">
        <f>F70+F71</f>
        <v>1660017</v>
      </c>
      <c r="G69" s="61"/>
      <c r="H69" s="60"/>
      <c r="I69" s="12"/>
      <c r="J69" s="61"/>
      <c r="K69" s="60"/>
      <c r="L69" s="65"/>
      <c r="M69" s="61"/>
    </row>
    <row r="70" spans="1:15" s="15" customFormat="1" ht="46.8" x14ac:dyDescent="0.3">
      <c r="A70" s="85"/>
      <c r="B70" s="21" t="s">
        <v>113</v>
      </c>
      <c r="C70" s="72" t="s">
        <v>81</v>
      </c>
      <c r="D70" s="106">
        <f t="shared" si="2"/>
        <v>319069</v>
      </c>
      <c r="E70" s="54">
        <v>319069</v>
      </c>
      <c r="F70" s="14"/>
      <c r="G70" s="55"/>
      <c r="H70" s="54"/>
      <c r="I70" s="14"/>
      <c r="J70" s="55"/>
      <c r="K70" s="54"/>
      <c r="L70" s="101"/>
      <c r="M70" s="55"/>
    </row>
    <row r="71" spans="1:15" s="15" customFormat="1" ht="62.4" x14ac:dyDescent="0.3">
      <c r="A71" s="85"/>
      <c r="B71" s="21"/>
      <c r="C71" s="72" t="s">
        <v>219</v>
      </c>
      <c r="D71" s="106">
        <f t="shared" si="2"/>
        <v>1660017</v>
      </c>
      <c r="E71" s="54"/>
      <c r="F71" s="14">
        <f>F72+F73+F74</f>
        <v>1660017</v>
      </c>
      <c r="G71" s="55"/>
      <c r="H71" s="54"/>
      <c r="I71" s="14"/>
      <c r="J71" s="55"/>
      <c r="K71" s="54"/>
      <c r="L71" s="101"/>
      <c r="M71" s="55"/>
    </row>
    <row r="72" spans="1:15" s="92" customFormat="1" ht="46.8" x14ac:dyDescent="0.3">
      <c r="A72" s="91"/>
      <c r="B72" s="21" t="s">
        <v>113</v>
      </c>
      <c r="C72" s="73" t="s">
        <v>78</v>
      </c>
      <c r="D72" s="106">
        <f t="shared" si="2"/>
        <v>1578123</v>
      </c>
      <c r="E72" s="56"/>
      <c r="F72" s="24">
        <v>1578123</v>
      </c>
      <c r="G72" s="57"/>
      <c r="H72" s="56"/>
      <c r="I72" s="24"/>
      <c r="J72" s="57"/>
      <c r="K72" s="56"/>
      <c r="L72" s="102"/>
      <c r="M72" s="57"/>
    </row>
    <row r="73" spans="1:15" s="92" customFormat="1" ht="46.8" x14ac:dyDescent="0.3">
      <c r="A73" s="91"/>
      <c r="B73" s="21" t="s">
        <v>113</v>
      </c>
      <c r="C73" s="73" t="s">
        <v>79</v>
      </c>
      <c r="D73" s="106">
        <f t="shared" si="2"/>
        <v>36894</v>
      </c>
      <c r="E73" s="56"/>
      <c r="F73" s="24">
        <v>36894</v>
      </c>
      <c r="G73" s="57"/>
      <c r="H73" s="56"/>
      <c r="I73" s="24"/>
      <c r="J73" s="57"/>
      <c r="K73" s="56"/>
      <c r="L73" s="102"/>
      <c r="M73" s="57"/>
    </row>
    <row r="74" spans="1:15" s="92" customFormat="1" ht="46.8" x14ac:dyDescent="0.3">
      <c r="A74" s="91"/>
      <c r="B74" s="21" t="s">
        <v>113</v>
      </c>
      <c r="C74" s="73" t="s">
        <v>80</v>
      </c>
      <c r="D74" s="106">
        <f t="shared" si="2"/>
        <v>45000</v>
      </c>
      <c r="E74" s="56"/>
      <c r="F74" s="24">
        <v>45000</v>
      </c>
      <c r="G74" s="57"/>
      <c r="H74" s="56"/>
      <c r="I74" s="24"/>
      <c r="J74" s="57"/>
      <c r="K74" s="56"/>
      <c r="L74" s="102"/>
      <c r="M74" s="57"/>
    </row>
    <row r="75" spans="1:15" s="17" customFormat="1" x14ac:dyDescent="0.3">
      <c r="A75" s="86" t="s">
        <v>102</v>
      </c>
      <c r="B75" s="32">
        <v>6015</v>
      </c>
      <c r="C75" s="74" t="s">
        <v>82</v>
      </c>
      <c r="D75" s="90">
        <f t="shared" si="2"/>
        <v>7215287</v>
      </c>
      <c r="E75" s="58"/>
      <c r="F75" s="16">
        <f>SUM(F76:F83)</f>
        <v>7215287</v>
      </c>
      <c r="G75" s="59"/>
      <c r="H75" s="58"/>
      <c r="I75" s="16"/>
      <c r="J75" s="59"/>
      <c r="K75" s="58"/>
      <c r="L75" s="103"/>
      <c r="M75" s="59"/>
    </row>
    <row r="76" spans="1:15" s="92" customFormat="1" ht="62.4" x14ac:dyDescent="0.3">
      <c r="A76" s="91"/>
      <c r="B76" s="21" t="s">
        <v>113</v>
      </c>
      <c r="C76" s="73" t="s">
        <v>91</v>
      </c>
      <c r="D76" s="106">
        <f t="shared" si="2"/>
        <v>1799333</v>
      </c>
      <c r="E76" s="56"/>
      <c r="F76" s="24">
        <v>1799333</v>
      </c>
      <c r="G76" s="57"/>
      <c r="H76" s="56"/>
      <c r="I76" s="24"/>
      <c r="J76" s="57"/>
      <c r="K76" s="56"/>
      <c r="L76" s="102"/>
      <c r="M76" s="57"/>
    </row>
    <row r="77" spans="1:15" s="92" customFormat="1" ht="46.8" x14ac:dyDescent="0.3">
      <c r="A77" s="91"/>
      <c r="B77" s="21" t="s">
        <v>113</v>
      </c>
      <c r="C77" s="73" t="s">
        <v>83</v>
      </c>
      <c r="D77" s="106">
        <f t="shared" si="2"/>
        <v>296125</v>
      </c>
      <c r="E77" s="56"/>
      <c r="F77" s="24">
        <v>296125</v>
      </c>
      <c r="G77" s="57"/>
      <c r="H77" s="56"/>
      <c r="I77" s="24"/>
      <c r="J77" s="57"/>
      <c r="K77" s="56"/>
      <c r="L77" s="102"/>
      <c r="M77" s="57"/>
    </row>
    <row r="78" spans="1:15" s="92" customFormat="1" ht="46.8" x14ac:dyDescent="0.3">
      <c r="A78" s="91"/>
      <c r="B78" s="21" t="s">
        <v>113</v>
      </c>
      <c r="C78" s="73" t="s">
        <v>84</v>
      </c>
      <c r="D78" s="106">
        <f t="shared" si="2"/>
        <v>1448646</v>
      </c>
      <c r="E78" s="56"/>
      <c r="F78" s="24">
        <v>1448646</v>
      </c>
      <c r="G78" s="57"/>
      <c r="H78" s="56"/>
      <c r="I78" s="24"/>
      <c r="J78" s="57"/>
      <c r="K78" s="56"/>
      <c r="L78" s="102"/>
      <c r="M78" s="57"/>
    </row>
    <row r="79" spans="1:15" s="92" customFormat="1" ht="46.8" x14ac:dyDescent="0.3">
      <c r="A79" s="91"/>
      <c r="B79" s="21" t="s">
        <v>113</v>
      </c>
      <c r="C79" s="73" t="s">
        <v>85</v>
      </c>
      <c r="D79" s="106">
        <f t="shared" si="2"/>
        <v>286470</v>
      </c>
      <c r="E79" s="56"/>
      <c r="F79" s="24">
        <v>286470</v>
      </c>
      <c r="G79" s="57"/>
      <c r="H79" s="56"/>
      <c r="I79" s="24"/>
      <c r="J79" s="57"/>
      <c r="K79" s="56"/>
      <c r="L79" s="102"/>
      <c r="M79" s="57"/>
    </row>
    <row r="80" spans="1:15" s="92" customFormat="1" ht="46.8" x14ac:dyDescent="0.3">
      <c r="A80" s="91"/>
      <c r="B80" s="21" t="s">
        <v>113</v>
      </c>
      <c r="C80" s="73" t="s">
        <v>86</v>
      </c>
      <c r="D80" s="106">
        <f t="shared" si="2"/>
        <v>122370</v>
      </c>
      <c r="E80" s="56"/>
      <c r="F80" s="24">
        <v>122370</v>
      </c>
      <c r="G80" s="57"/>
      <c r="H80" s="56"/>
      <c r="I80" s="24"/>
      <c r="J80" s="57"/>
      <c r="K80" s="56"/>
      <c r="L80" s="102"/>
      <c r="M80" s="57"/>
    </row>
    <row r="81" spans="1:13" s="92" customFormat="1" ht="46.8" x14ac:dyDescent="0.3">
      <c r="A81" s="91"/>
      <c r="B81" s="21" t="s">
        <v>113</v>
      </c>
      <c r="C81" s="73" t="s">
        <v>87</v>
      </c>
      <c r="D81" s="106">
        <f t="shared" si="2"/>
        <v>1503280</v>
      </c>
      <c r="E81" s="56"/>
      <c r="F81" s="24">
        <v>1503280</v>
      </c>
      <c r="G81" s="57"/>
      <c r="H81" s="56"/>
      <c r="I81" s="24"/>
      <c r="J81" s="57"/>
      <c r="K81" s="56"/>
      <c r="L81" s="102"/>
      <c r="M81" s="57"/>
    </row>
    <row r="82" spans="1:13" s="92" customFormat="1" ht="46.8" x14ac:dyDescent="0.3">
      <c r="A82" s="91"/>
      <c r="B82" s="21" t="s">
        <v>113</v>
      </c>
      <c r="C82" s="73" t="s">
        <v>88</v>
      </c>
      <c r="D82" s="106">
        <f t="shared" si="2"/>
        <v>314517</v>
      </c>
      <c r="E82" s="56"/>
      <c r="F82" s="24">
        <v>314517</v>
      </c>
      <c r="G82" s="57"/>
      <c r="H82" s="56"/>
      <c r="I82" s="24"/>
      <c r="J82" s="57"/>
      <c r="K82" s="56"/>
      <c r="L82" s="102"/>
      <c r="M82" s="57"/>
    </row>
    <row r="83" spans="1:13" s="92" customFormat="1" ht="46.8" x14ac:dyDescent="0.3">
      <c r="A83" s="91"/>
      <c r="B83" s="21" t="s">
        <v>113</v>
      </c>
      <c r="C83" s="73" t="s">
        <v>89</v>
      </c>
      <c r="D83" s="106">
        <f t="shared" si="2"/>
        <v>1444546</v>
      </c>
      <c r="E83" s="56"/>
      <c r="F83" s="24">
        <v>1444546</v>
      </c>
      <c r="G83" s="57"/>
      <c r="H83" s="56"/>
      <c r="I83" s="24"/>
      <c r="J83" s="57"/>
      <c r="K83" s="56"/>
      <c r="L83" s="102"/>
      <c r="M83" s="57"/>
    </row>
    <row r="84" spans="1:13" s="17" customFormat="1" ht="31.2" x14ac:dyDescent="0.3">
      <c r="A84" s="86" t="s">
        <v>103</v>
      </c>
      <c r="B84" s="32">
        <v>6017</v>
      </c>
      <c r="C84" s="74" t="s">
        <v>111</v>
      </c>
      <c r="D84" s="90">
        <f t="shared" si="2"/>
        <v>1095000</v>
      </c>
      <c r="E84" s="58"/>
      <c r="F84" s="16">
        <f>F85</f>
        <v>1095000</v>
      </c>
      <c r="G84" s="59"/>
      <c r="H84" s="58"/>
      <c r="I84" s="16"/>
      <c r="J84" s="59"/>
      <c r="K84" s="58"/>
      <c r="L84" s="103"/>
      <c r="M84" s="59"/>
    </row>
    <row r="85" spans="1:13" s="92" customFormat="1" ht="78" x14ac:dyDescent="0.3">
      <c r="A85" s="91"/>
      <c r="B85" s="21" t="s">
        <v>113</v>
      </c>
      <c r="C85" s="73" t="s">
        <v>112</v>
      </c>
      <c r="D85" s="106">
        <f t="shared" si="2"/>
        <v>1095000</v>
      </c>
      <c r="E85" s="56"/>
      <c r="F85" s="24">
        <v>1095000</v>
      </c>
      <c r="G85" s="57"/>
      <c r="H85" s="56"/>
      <c r="I85" s="24"/>
      <c r="J85" s="57"/>
      <c r="K85" s="56"/>
      <c r="L85" s="102"/>
      <c r="M85" s="57"/>
    </row>
    <row r="86" spans="1:13" s="17" customFormat="1" x14ac:dyDescent="0.3">
      <c r="A86" s="86" t="s">
        <v>57</v>
      </c>
      <c r="B86" s="32">
        <v>6030</v>
      </c>
      <c r="C86" s="74" t="s">
        <v>90</v>
      </c>
      <c r="D86" s="90">
        <f t="shared" si="2"/>
        <v>1440500</v>
      </c>
      <c r="E86" s="58">
        <f>E87+E88+E89</f>
        <v>601000</v>
      </c>
      <c r="F86" s="16">
        <f>F87+F88+F89</f>
        <v>839500</v>
      </c>
      <c r="G86" s="59"/>
      <c r="H86" s="58"/>
      <c r="I86" s="16"/>
      <c r="J86" s="59"/>
      <c r="K86" s="58"/>
      <c r="L86" s="103"/>
      <c r="M86" s="59"/>
    </row>
    <row r="87" spans="1:13" s="92" customFormat="1" ht="46.8" x14ac:dyDescent="0.3">
      <c r="A87" s="91"/>
      <c r="B87" s="21" t="s">
        <v>113</v>
      </c>
      <c r="C87" s="73" t="s">
        <v>92</v>
      </c>
      <c r="D87" s="106">
        <f t="shared" si="2"/>
        <v>839500</v>
      </c>
      <c r="E87" s="56"/>
      <c r="F87" s="24">
        <v>839500</v>
      </c>
      <c r="G87" s="57"/>
      <c r="H87" s="56"/>
      <c r="I87" s="24"/>
      <c r="J87" s="57"/>
      <c r="K87" s="56"/>
      <c r="L87" s="102"/>
      <c r="M87" s="57"/>
    </row>
    <row r="88" spans="1:13" s="92" customFormat="1" ht="93.6" x14ac:dyDescent="0.3">
      <c r="A88" s="91"/>
      <c r="B88" s="21" t="s">
        <v>113</v>
      </c>
      <c r="C88" s="73" t="s">
        <v>93</v>
      </c>
      <c r="D88" s="106">
        <f t="shared" si="2"/>
        <v>401000</v>
      </c>
      <c r="E88" s="56">
        <v>401000</v>
      </c>
      <c r="F88" s="24"/>
      <c r="G88" s="57"/>
      <c r="H88" s="56"/>
      <c r="I88" s="24"/>
      <c r="J88" s="57"/>
      <c r="K88" s="56"/>
      <c r="L88" s="102"/>
      <c r="M88" s="57"/>
    </row>
    <row r="89" spans="1:13" s="92" customFormat="1" ht="46.8" x14ac:dyDescent="0.3">
      <c r="A89" s="91"/>
      <c r="B89" s="21" t="s">
        <v>229</v>
      </c>
      <c r="C89" s="73" t="s">
        <v>153</v>
      </c>
      <c r="D89" s="106">
        <f t="shared" si="2"/>
        <v>200000</v>
      </c>
      <c r="E89" s="56">
        <v>200000</v>
      </c>
      <c r="F89" s="24"/>
      <c r="G89" s="57"/>
      <c r="H89" s="56"/>
      <c r="I89" s="24"/>
      <c r="J89" s="57"/>
      <c r="K89" s="56"/>
      <c r="L89" s="102"/>
      <c r="M89" s="57"/>
    </row>
    <row r="90" spans="1:13" s="17" customFormat="1" ht="62.4" x14ac:dyDescent="0.3">
      <c r="A90" s="86" t="s">
        <v>104</v>
      </c>
      <c r="B90" s="32">
        <v>6093</v>
      </c>
      <c r="C90" s="74" t="s">
        <v>144</v>
      </c>
      <c r="D90" s="90">
        <f t="shared" si="2"/>
        <v>47400</v>
      </c>
      <c r="E90" s="58"/>
      <c r="F90" s="16"/>
      <c r="G90" s="59"/>
      <c r="H90" s="58">
        <f>H91</f>
        <v>47400</v>
      </c>
      <c r="I90" s="16"/>
      <c r="J90" s="59"/>
      <c r="K90" s="58"/>
      <c r="L90" s="103"/>
      <c r="M90" s="59"/>
    </row>
    <row r="91" spans="1:13" s="92" customFormat="1" ht="46.8" x14ac:dyDescent="0.3">
      <c r="A91" s="91"/>
      <c r="B91" s="21" t="s">
        <v>228</v>
      </c>
      <c r="C91" s="73" t="s">
        <v>145</v>
      </c>
      <c r="D91" s="106">
        <f t="shared" si="2"/>
        <v>47400</v>
      </c>
      <c r="E91" s="56"/>
      <c r="F91" s="24"/>
      <c r="G91" s="57"/>
      <c r="H91" s="56">
        <v>47400</v>
      </c>
      <c r="I91" s="24"/>
      <c r="J91" s="57"/>
      <c r="K91" s="56"/>
      <c r="L91" s="102"/>
      <c r="M91" s="57"/>
    </row>
    <row r="92" spans="1:13" s="118" customFormat="1" ht="16.2" x14ac:dyDescent="0.3">
      <c r="A92" s="86" t="s">
        <v>105</v>
      </c>
      <c r="B92" s="32">
        <v>7130</v>
      </c>
      <c r="C92" s="126" t="s">
        <v>146</v>
      </c>
      <c r="D92" s="90">
        <f t="shared" ref="D92:D140" si="15">SUM(E92:M92)</f>
        <v>180000</v>
      </c>
      <c r="E92" s="114">
        <f>E93</f>
        <v>180000</v>
      </c>
      <c r="F92" s="117"/>
      <c r="G92" s="115"/>
      <c r="H92" s="114"/>
      <c r="I92" s="117"/>
      <c r="J92" s="115"/>
      <c r="K92" s="114"/>
      <c r="L92" s="116"/>
      <c r="M92" s="115"/>
    </row>
    <row r="93" spans="1:13" s="92" customFormat="1" ht="93.6" x14ac:dyDescent="0.3">
      <c r="A93" s="91"/>
      <c r="B93" s="21" t="s">
        <v>222</v>
      </c>
      <c r="C93" s="73" t="s">
        <v>148</v>
      </c>
      <c r="D93" s="106">
        <f t="shared" si="15"/>
        <v>180000</v>
      </c>
      <c r="E93" s="56">
        <v>180000</v>
      </c>
      <c r="F93" s="24"/>
      <c r="G93" s="57"/>
      <c r="H93" s="56"/>
      <c r="I93" s="24"/>
      <c r="J93" s="57"/>
      <c r="K93" s="56"/>
      <c r="L93" s="102"/>
      <c r="M93" s="57"/>
    </row>
    <row r="94" spans="1:13" s="17" customFormat="1" x14ac:dyDescent="0.3">
      <c r="A94" s="86" t="s">
        <v>106</v>
      </c>
      <c r="B94" s="32">
        <v>7520</v>
      </c>
      <c r="C94" s="74" t="s">
        <v>32</v>
      </c>
      <c r="D94" s="90">
        <f t="shared" si="15"/>
        <v>36000</v>
      </c>
      <c r="E94" s="58"/>
      <c r="F94" s="16">
        <f>F95</f>
        <v>36000</v>
      </c>
      <c r="G94" s="59"/>
      <c r="H94" s="58"/>
      <c r="I94" s="16"/>
      <c r="J94" s="59"/>
      <c r="K94" s="58"/>
      <c r="L94" s="103"/>
      <c r="M94" s="59"/>
    </row>
    <row r="95" spans="1:13" s="92" customFormat="1" ht="31.2" x14ac:dyDescent="0.3">
      <c r="A95" s="91"/>
      <c r="B95" s="21" t="s">
        <v>194</v>
      </c>
      <c r="C95" s="73" t="s">
        <v>150</v>
      </c>
      <c r="D95" s="106">
        <f t="shared" si="15"/>
        <v>36000</v>
      </c>
      <c r="E95" s="56"/>
      <c r="F95" s="24">
        <v>36000</v>
      </c>
      <c r="G95" s="57"/>
      <c r="H95" s="56"/>
      <c r="I95" s="24"/>
      <c r="J95" s="57"/>
      <c r="K95" s="56"/>
      <c r="L95" s="102"/>
      <c r="M95" s="57"/>
    </row>
    <row r="96" spans="1:13" s="17" customFormat="1" x14ac:dyDescent="0.3">
      <c r="A96" s="86" t="s">
        <v>107</v>
      </c>
      <c r="B96" s="32">
        <v>7670</v>
      </c>
      <c r="C96" s="74" t="s">
        <v>99</v>
      </c>
      <c r="D96" s="90">
        <f t="shared" si="15"/>
        <v>2060000</v>
      </c>
      <c r="E96" s="58"/>
      <c r="F96" s="16">
        <f>F97+F98</f>
        <v>1890000</v>
      </c>
      <c r="G96" s="59">
        <f>G97+G98</f>
        <v>170000</v>
      </c>
      <c r="H96" s="58"/>
      <c r="I96" s="16"/>
      <c r="J96" s="59"/>
      <c r="K96" s="58"/>
      <c r="L96" s="103"/>
      <c r="M96" s="59"/>
    </row>
    <row r="97" spans="1:14" s="92" customFormat="1" ht="46.8" x14ac:dyDescent="0.3">
      <c r="A97" s="91"/>
      <c r="B97" s="93" t="s">
        <v>193</v>
      </c>
      <c r="C97" s="73" t="s">
        <v>100</v>
      </c>
      <c r="D97" s="106">
        <f t="shared" si="15"/>
        <v>600000</v>
      </c>
      <c r="E97" s="56"/>
      <c r="F97" s="24">
        <v>600000</v>
      </c>
      <c r="G97" s="57"/>
      <c r="H97" s="56"/>
      <c r="I97" s="24"/>
      <c r="J97" s="57"/>
      <c r="K97" s="56"/>
      <c r="L97" s="102"/>
      <c r="M97" s="57"/>
    </row>
    <row r="98" spans="1:14" s="92" customFormat="1" ht="46.8" x14ac:dyDescent="0.3">
      <c r="A98" s="91"/>
      <c r="B98" s="93" t="s">
        <v>113</v>
      </c>
      <c r="C98" s="73" t="s">
        <v>110</v>
      </c>
      <c r="D98" s="106">
        <f t="shared" si="15"/>
        <v>1460000</v>
      </c>
      <c r="E98" s="56"/>
      <c r="F98" s="24">
        <f>1460000-170000</f>
        <v>1290000</v>
      </c>
      <c r="G98" s="57">
        <v>170000</v>
      </c>
      <c r="H98" s="56"/>
      <c r="I98" s="24"/>
      <c r="J98" s="57"/>
      <c r="K98" s="56"/>
      <c r="L98" s="102"/>
      <c r="M98" s="57"/>
    </row>
    <row r="99" spans="1:14" s="17" customFormat="1" ht="93.6" x14ac:dyDescent="0.3">
      <c r="A99" s="86" t="s">
        <v>108</v>
      </c>
      <c r="B99" s="32">
        <v>7691</v>
      </c>
      <c r="C99" s="74" t="s">
        <v>94</v>
      </c>
      <c r="D99" s="90">
        <f t="shared" si="15"/>
        <v>384374.18</v>
      </c>
      <c r="E99" s="58"/>
      <c r="F99" s="16"/>
      <c r="G99" s="59"/>
      <c r="H99" s="58"/>
      <c r="I99" s="16"/>
      <c r="J99" s="59">
        <f>J100+J101+J102+J103</f>
        <v>359434.18</v>
      </c>
      <c r="K99" s="58"/>
      <c r="L99" s="103"/>
      <c r="M99" s="59">
        <f>M100+M101+M102+M103</f>
        <v>24940</v>
      </c>
    </row>
    <row r="100" spans="1:14" s="15" customFormat="1" ht="62.4" x14ac:dyDescent="0.3">
      <c r="A100" s="85"/>
      <c r="B100" s="21" t="s">
        <v>113</v>
      </c>
      <c r="C100" s="73" t="s">
        <v>95</v>
      </c>
      <c r="D100" s="106">
        <f t="shared" si="15"/>
        <v>175349.18</v>
      </c>
      <c r="E100" s="56"/>
      <c r="F100" s="24"/>
      <c r="G100" s="57"/>
      <c r="H100" s="56"/>
      <c r="I100" s="24"/>
      <c r="J100" s="57">
        <v>155409.18</v>
      </c>
      <c r="K100" s="56"/>
      <c r="L100" s="102"/>
      <c r="M100" s="57">
        <v>19940</v>
      </c>
    </row>
    <row r="101" spans="1:14" s="15" customFormat="1" ht="62.4" x14ac:dyDescent="0.3">
      <c r="A101" s="85"/>
      <c r="B101" s="21" t="s">
        <v>113</v>
      </c>
      <c r="C101" s="73" t="s">
        <v>98</v>
      </c>
      <c r="D101" s="106">
        <f t="shared" si="15"/>
        <v>4099.22</v>
      </c>
      <c r="E101" s="56"/>
      <c r="F101" s="24"/>
      <c r="G101" s="57"/>
      <c r="H101" s="56"/>
      <c r="I101" s="24"/>
      <c r="J101" s="57">
        <v>4099.22</v>
      </c>
      <c r="K101" s="56"/>
      <c r="L101" s="102"/>
      <c r="M101" s="57"/>
    </row>
    <row r="102" spans="1:14" s="15" customFormat="1" ht="62.4" x14ac:dyDescent="0.3">
      <c r="A102" s="85"/>
      <c r="B102" s="21" t="s">
        <v>113</v>
      </c>
      <c r="C102" s="73" t="s">
        <v>97</v>
      </c>
      <c r="D102" s="106">
        <f t="shared" si="15"/>
        <v>5000</v>
      </c>
      <c r="E102" s="56"/>
      <c r="F102" s="24"/>
      <c r="G102" s="57"/>
      <c r="H102" s="56"/>
      <c r="I102" s="24"/>
      <c r="J102" s="57"/>
      <c r="K102" s="56"/>
      <c r="L102" s="102"/>
      <c r="M102" s="57">
        <v>5000</v>
      </c>
    </row>
    <row r="103" spans="1:14" s="15" customFormat="1" ht="62.4" x14ac:dyDescent="0.3">
      <c r="A103" s="85"/>
      <c r="B103" s="21" t="s">
        <v>113</v>
      </c>
      <c r="C103" s="73" t="s">
        <v>96</v>
      </c>
      <c r="D103" s="106">
        <f t="shared" si="15"/>
        <v>199925.78</v>
      </c>
      <c r="E103" s="56"/>
      <c r="F103" s="24"/>
      <c r="G103" s="57"/>
      <c r="H103" s="56"/>
      <c r="I103" s="24"/>
      <c r="J103" s="57">
        <v>199925.78</v>
      </c>
      <c r="K103" s="56"/>
      <c r="L103" s="102"/>
      <c r="M103" s="57"/>
    </row>
    <row r="104" spans="1:14" s="17" customFormat="1" ht="31.2" x14ac:dyDescent="0.3">
      <c r="A104" s="86" t="s">
        <v>109</v>
      </c>
      <c r="B104" s="32">
        <v>8110</v>
      </c>
      <c r="C104" s="74" t="s">
        <v>39</v>
      </c>
      <c r="D104" s="90">
        <f t="shared" si="15"/>
        <v>470021</v>
      </c>
      <c r="E104" s="58"/>
      <c r="F104" s="16"/>
      <c r="G104" s="59"/>
      <c r="H104" s="58">
        <f>H105+H106</f>
        <v>91100</v>
      </c>
      <c r="I104" s="16">
        <f>I105+I106</f>
        <v>378921</v>
      </c>
      <c r="J104" s="59"/>
      <c r="K104" s="58"/>
      <c r="L104" s="103"/>
      <c r="M104" s="59"/>
    </row>
    <row r="105" spans="1:14" s="15" customFormat="1" ht="46.8" x14ac:dyDescent="0.3">
      <c r="A105" s="85"/>
      <c r="B105" s="21" t="s">
        <v>223</v>
      </c>
      <c r="C105" s="73" t="s">
        <v>149</v>
      </c>
      <c r="D105" s="106">
        <f t="shared" si="15"/>
        <v>91100</v>
      </c>
      <c r="E105" s="56"/>
      <c r="F105" s="24"/>
      <c r="G105" s="57"/>
      <c r="H105" s="56">
        <v>91100</v>
      </c>
      <c r="I105" s="24"/>
      <c r="J105" s="57"/>
      <c r="K105" s="56"/>
      <c r="L105" s="102"/>
      <c r="M105" s="57"/>
    </row>
    <row r="106" spans="1:14" s="15" customFormat="1" ht="93.6" x14ac:dyDescent="0.3">
      <c r="A106" s="85"/>
      <c r="B106" s="21" t="s">
        <v>113</v>
      </c>
      <c r="C106" s="73" t="s">
        <v>160</v>
      </c>
      <c r="D106" s="106">
        <f t="shared" si="15"/>
        <v>378921</v>
      </c>
      <c r="E106" s="56"/>
      <c r="F106" s="24"/>
      <c r="G106" s="57"/>
      <c r="H106" s="56"/>
      <c r="I106" s="24">
        <v>378921</v>
      </c>
      <c r="J106" s="57"/>
      <c r="K106" s="56"/>
      <c r="L106" s="102"/>
      <c r="M106" s="57"/>
    </row>
    <row r="107" spans="1:14" s="6" customFormat="1" x14ac:dyDescent="0.3">
      <c r="A107" s="84" t="s">
        <v>225</v>
      </c>
      <c r="B107" s="108" t="s">
        <v>158</v>
      </c>
      <c r="C107" s="33" t="s">
        <v>157</v>
      </c>
      <c r="D107" s="76">
        <f t="shared" ref="D107:D108" si="16">SUM(E107:M107)</f>
        <v>200000</v>
      </c>
      <c r="E107" s="60"/>
      <c r="F107" s="12"/>
      <c r="G107" s="61"/>
      <c r="H107" s="60"/>
      <c r="I107" s="12">
        <f t="shared" ref="I107" si="17">I108</f>
        <v>200000</v>
      </c>
      <c r="J107" s="61"/>
      <c r="K107" s="60"/>
      <c r="L107" s="65"/>
      <c r="M107" s="61"/>
    </row>
    <row r="108" spans="1:14" s="7" customFormat="1" ht="46.8" x14ac:dyDescent="0.3">
      <c r="A108" s="82"/>
      <c r="B108" s="20" t="s">
        <v>226</v>
      </c>
      <c r="C108" s="68" t="s">
        <v>224</v>
      </c>
      <c r="D108" s="104">
        <f t="shared" si="16"/>
        <v>200000</v>
      </c>
      <c r="E108" s="46"/>
      <c r="F108" s="13"/>
      <c r="G108" s="47"/>
      <c r="H108" s="46"/>
      <c r="I108" s="13">
        <f>200000</f>
        <v>200000</v>
      </c>
      <c r="J108" s="47"/>
      <c r="K108" s="46"/>
      <c r="L108" s="97"/>
      <c r="M108" s="47"/>
    </row>
    <row r="109" spans="1:14" s="6" customFormat="1" x14ac:dyDescent="0.3">
      <c r="A109" s="83" t="s">
        <v>14</v>
      </c>
      <c r="B109" s="19"/>
      <c r="C109" s="70" t="s">
        <v>6</v>
      </c>
      <c r="D109" s="77">
        <f t="shared" si="15"/>
        <v>160322647.63</v>
      </c>
      <c r="E109" s="50"/>
      <c r="F109" s="35">
        <f>F110++F113+F115+F120+F122+F124</f>
        <v>35523219</v>
      </c>
      <c r="G109" s="51"/>
      <c r="H109" s="50"/>
      <c r="I109" s="35">
        <f>I110++I113+I115+I120+I122+I124</f>
        <v>108057401.01000001</v>
      </c>
      <c r="J109" s="51">
        <f>J110++J113+J115+J120+J122+J124</f>
        <v>16152027.619999999</v>
      </c>
      <c r="K109" s="50"/>
      <c r="L109" s="35"/>
      <c r="M109" s="51">
        <f>M110++M113+M115+M120+M122+M124</f>
        <v>590000</v>
      </c>
      <c r="N109" s="31"/>
    </row>
    <row r="110" spans="1:14" s="6" customFormat="1" x14ac:dyDescent="0.3">
      <c r="A110" s="84" t="s">
        <v>125</v>
      </c>
      <c r="B110" s="32">
        <v>1300</v>
      </c>
      <c r="C110" s="74" t="s">
        <v>114</v>
      </c>
      <c r="D110" s="76">
        <f t="shared" si="15"/>
        <v>87018800</v>
      </c>
      <c r="E110" s="58"/>
      <c r="F110" s="16"/>
      <c r="G110" s="59"/>
      <c r="H110" s="58"/>
      <c r="I110" s="16">
        <f>I111+I112</f>
        <v>87018800</v>
      </c>
      <c r="J110" s="59"/>
      <c r="K110" s="58"/>
      <c r="L110" s="103"/>
      <c r="M110" s="59"/>
    </row>
    <row r="111" spans="1:14" s="15" customFormat="1" ht="156" x14ac:dyDescent="0.3">
      <c r="A111" s="85"/>
      <c r="B111" s="21" t="s">
        <v>124</v>
      </c>
      <c r="C111" s="72" t="s">
        <v>196</v>
      </c>
      <c r="D111" s="104">
        <f t="shared" si="15"/>
        <v>83518800</v>
      </c>
      <c r="E111" s="54"/>
      <c r="F111" s="14"/>
      <c r="G111" s="55"/>
      <c r="H111" s="54"/>
      <c r="I111" s="14">
        <v>83518800</v>
      </c>
      <c r="J111" s="55"/>
      <c r="K111" s="54"/>
      <c r="L111" s="101"/>
      <c r="M111" s="55"/>
    </row>
    <row r="112" spans="1:14" s="15" customFormat="1" ht="62.4" x14ac:dyDescent="0.3">
      <c r="A112" s="85"/>
      <c r="B112" s="21" t="s">
        <v>124</v>
      </c>
      <c r="C112" s="72" t="s">
        <v>115</v>
      </c>
      <c r="D112" s="104">
        <f t="shared" si="15"/>
        <v>3500000</v>
      </c>
      <c r="E112" s="54"/>
      <c r="F112" s="14"/>
      <c r="G112" s="55"/>
      <c r="H112" s="54"/>
      <c r="I112" s="14">
        <v>3500000</v>
      </c>
      <c r="J112" s="55"/>
      <c r="K112" s="54"/>
      <c r="L112" s="101"/>
      <c r="M112" s="55"/>
    </row>
    <row r="113" spans="1:13" s="17" customFormat="1" ht="46.8" x14ac:dyDescent="0.3">
      <c r="A113" s="86" t="s">
        <v>126</v>
      </c>
      <c r="B113" s="32">
        <v>2171</v>
      </c>
      <c r="C113" s="74" t="s">
        <v>116</v>
      </c>
      <c r="D113" s="76">
        <f t="shared" si="15"/>
        <v>550000</v>
      </c>
      <c r="E113" s="58"/>
      <c r="F113" s="16"/>
      <c r="G113" s="59"/>
      <c r="H113" s="58"/>
      <c r="I113" s="16">
        <f>I114</f>
        <v>550000</v>
      </c>
      <c r="J113" s="59"/>
      <c r="K113" s="58"/>
      <c r="L113" s="103"/>
      <c r="M113" s="59"/>
    </row>
    <row r="114" spans="1:13" s="5" customFormat="1" ht="109.2" x14ac:dyDescent="0.3">
      <c r="A114" s="81"/>
      <c r="B114" s="21" t="s">
        <v>124</v>
      </c>
      <c r="C114" s="67" t="s">
        <v>117</v>
      </c>
      <c r="D114" s="104">
        <f t="shared" si="15"/>
        <v>550000</v>
      </c>
      <c r="E114" s="44"/>
      <c r="F114" s="8"/>
      <c r="G114" s="45"/>
      <c r="H114" s="44"/>
      <c r="I114" s="8">
        <v>550000</v>
      </c>
      <c r="J114" s="45"/>
      <c r="K114" s="44"/>
      <c r="L114" s="96"/>
      <c r="M114" s="45"/>
    </row>
    <row r="115" spans="1:13" s="6" customFormat="1" x14ac:dyDescent="0.3">
      <c r="A115" s="84" t="s">
        <v>127</v>
      </c>
      <c r="B115" s="32">
        <v>6091</v>
      </c>
      <c r="C115" s="74" t="s">
        <v>118</v>
      </c>
      <c r="D115" s="76">
        <f t="shared" si="15"/>
        <v>30226232.009999998</v>
      </c>
      <c r="E115" s="58"/>
      <c r="F115" s="16">
        <f>F116+F117+F118+F119</f>
        <v>15602631</v>
      </c>
      <c r="G115" s="59"/>
      <c r="H115" s="58"/>
      <c r="I115" s="16">
        <f>I116</f>
        <v>14033601.01</v>
      </c>
      <c r="J115" s="59"/>
      <c r="K115" s="58"/>
      <c r="L115" s="103"/>
      <c r="M115" s="59">
        <f>M116</f>
        <v>590000</v>
      </c>
    </row>
    <row r="116" spans="1:13" s="5" customFormat="1" ht="140.4" x14ac:dyDescent="0.3">
      <c r="A116" s="81"/>
      <c r="B116" s="21" t="s">
        <v>124</v>
      </c>
      <c r="C116" s="67" t="s">
        <v>230</v>
      </c>
      <c r="D116" s="104">
        <f>SUM(E116:M116)</f>
        <v>25014984.009999998</v>
      </c>
      <c r="E116" s="44"/>
      <c r="F116" s="8">
        <f>10981383-590000</f>
        <v>10391383</v>
      </c>
      <c r="G116" s="45"/>
      <c r="H116" s="44"/>
      <c r="I116" s="8">
        <v>14033601.01</v>
      </c>
      <c r="J116" s="45"/>
      <c r="K116" s="44"/>
      <c r="L116" s="96"/>
      <c r="M116" s="45">
        <v>590000</v>
      </c>
    </row>
    <row r="117" spans="1:13" s="5" customFormat="1" ht="62.4" x14ac:dyDescent="0.3">
      <c r="A117" s="81"/>
      <c r="B117" s="21" t="s">
        <v>124</v>
      </c>
      <c r="C117" s="67" t="s">
        <v>120</v>
      </c>
      <c r="D117" s="104">
        <f t="shared" si="15"/>
        <v>4148102</v>
      </c>
      <c r="E117" s="44"/>
      <c r="F117" s="8">
        <v>4148102</v>
      </c>
      <c r="G117" s="45"/>
      <c r="H117" s="44"/>
      <c r="I117" s="8"/>
      <c r="J117" s="45"/>
      <c r="K117" s="44"/>
      <c r="L117" s="96"/>
      <c r="M117" s="45"/>
    </row>
    <row r="118" spans="1:13" s="5" customFormat="1" ht="46.8" x14ac:dyDescent="0.3">
      <c r="A118" s="81"/>
      <c r="B118" s="21" t="s">
        <v>124</v>
      </c>
      <c r="C118" s="67" t="s">
        <v>121</v>
      </c>
      <c r="D118" s="104">
        <f t="shared" si="15"/>
        <v>926970</v>
      </c>
      <c r="E118" s="44"/>
      <c r="F118" s="8">
        <v>926970</v>
      </c>
      <c r="G118" s="45"/>
      <c r="H118" s="44"/>
      <c r="I118" s="8"/>
      <c r="J118" s="45"/>
      <c r="K118" s="44"/>
      <c r="L118" s="96"/>
      <c r="M118" s="45"/>
    </row>
    <row r="119" spans="1:13" s="5" customFormat="1" ht="46.8" x14ac:dyDescent="0.3">
      <c r="A119" s="81"/>
      <c r="B119" s="21" t="s">
        <v>124</v>
      </c>
      <c r="C119" s="67" t="s">
        <v>122</v>
      </c>
      <c r="D119" s="104">
        <f t="shared" si="15"/>
        <v>136176</v>
      </c>
      <c r="E119" s="44"/>
      <c r="F119" s="8">
        <v>136176</v>
      </c>
      <c r="G119" s="45"/>
      <c r="H119" s="44"/>
      <c r="I119" s="8"/>
      <c r="J119" s="45"/>
      <c r="K119" s="44"/>
      <c r="L119" s="96"/>
      <c r="M119" s="45"/>
    </row>
    <row r="120" spans="1:13" s="6" customFormat="1" ht="31.2" x14ac:dyDescent="0.3">
      <c r="A120" s="84" t="s">
        <v>129</v>
      </c>
      <c r="B120" s="32">
        <v>7368</v>
      </c>
      <c r="C120" s="74" t="s">
        <v>159</v>
      </c>
      <c r="D120" s="76">
        <f t="shared" si="15"/>
        <v>15815727.619999999</v>
      </c>
      <c r="E120" s="58"/>
      <c r="F120" s="16"/>
      <c r="G120" s="59"/>
      <c r="H120" s="58"/>
      <c r="I120" s="16"/>
      <c r="J120" s="59">
        <f>J121</f>
        <v>15815727.619999999</v>
      </c>
      <c r="K120" s="58"/>
      <c r="L120" s="103"/>
      <c r="M120" s="59"/>
    </row>
    <row r="121" spans="1:13" s="15" customFormat="1" ht="93.6" x14ac:dyDescent="0.3">
      <c r="A121" s="85"/>
      <c r="B121" s="21" t="s">
        <v>124</v>
      </c>
      <c r="C121" s="72" t="s">
        <v>195</v>
      </c>
      <c r="D121" s="104">
        <f t="shared" si="15"/>
        <v>15815727.619999999</v>
      </c>
      <c r="E121" s="54"/>
      <c r="F121" s="14"/>
      <c r="G121" s="55"/>
      <c r="H121" s="54"/>
      <c r="I121" s="14"/>
      <c r="J121" s="55">
        <v>15815727.619999999</v>
      </c>
      <c r="K121" s="54"/>
      <c r="L121" s="101"/>
      <c r="M121" s="55"/>
    </row>
    <row r="122" spans="1:13" s="6" customFormat="1" ht="31.2" x14ac:dyDescent="0.3">
      <c r="A122" s="84" t="s">
        <v>128</v>
      </c>
      <c r="B122" s="10">
        <v>7370</v>
      </c>
      <c r="C122" s="33" t="s">
        <v>123</v>
      </c>
      <c r="D122" s="76">
        <f t="shared" si="15"/>
        <v>19920588</v>
      </c>
      <c r="E122" s="60"/>
      <c r="F122" s="12">
        <f>F123</f>
        <v>19920588</v>
      </c>
      <c r="G122" s="61"/>
      <c r="H122" s="60"/>
      <c r="I122" s="12"/>
      <c r="J122" s="61"/>
      <c r="K122" s="60"/>
      <c r="L122" s="65"/>
      <c r="M122" s="61"/>
    </row>
    <row r="123" spans="1:13" s="5" customFormat="1" ht="46.8" x14ac:dyDescent="0.3">
      <c r="A123" s="81"/>
      <c r="B123" s="21" t="s">
        <v>124</v>
      </c>
      <c r="C123" s="67" t="s">
        <v>17</v>
      </c>
      <c r="D123" s="104">
        <f t="shared" si="15"/>
        <v>19920588</v>
      </c>
      <c r="E123" s="44"/>
      <c r="F123" s="8">
        <v>19920588</v>
      </c>
      <c r="G123" s="45"/>
      <c r="H123" s="44"/>
      <c r="I123" s="8"/>
      <c r="J123" s="45"/>
      <c r="K123" s="44"/>
      <c r="L123" s="96"/>
      <c r="M123" s="45"/>
    </row>
    <row r="124" spans="1:13" s="6" customFormat="1" ht="31.2" x14ac:dyDescent="0.3">
      <c r="A124" s="84" t="s">
        <v>130</v>
      </c>
      <c r="B124" s="10">
        <v>8110</v>
      </c>
      <c r="C124" s="33" t="s">
        <v>39</v>
      </c>
      <c r="D124" s="76">
        <f t="shared" si="15"/>
        <v>6791300</v>
      </c>
      <c r="E124" s="60"/>
      <c r="F124" s="12"/>
      <c r="G124" s="61"/>
      <c r="H124" s="60"/>
      <c r="I124" s="12">
        <f>I125+I126</f>
        <v>6455000</v>
      </c>
      <c r="J124" s="61">
        <f>J125+J126</f>
        <v>336300</v>
      </c>
      <c r="K124" s="60"/>
      <c r="L124" s="65"/>
      <c r="M124" s="61"/>
    </row>
    <row r="125" spans="1:13" s="5" customFormat="1" ht="39" customHeight="1" x14ac:dyDescent="0.3">
      <c r="A125" s="81"/>
      <c r="B125" s="21" t="s">
        <v>124</v>
      </c>
      <c r="C125" s="67" t="s">
        <v>119</v>
      </c>
      <c r="D125" s="104">
        <f t="shared" si="15"/>
        <v>5000000</v>
      </c>
      <c r="E125" s="44"/>
      <c r="F125" s="8"/>
      <c r="G125" s="45"/>
      <c r="H125" s="44"/>
      <c r="I125" s="8">
        <v>5000000</v>
      </c>
      <c r="J125" s="45"/>
      <c r="K125" s="44"/>
      <c r="L125" s="96"/>
      <c r="M125" s="45"/>
    </row>
    <row r="126" spans="1:13" s="5" customFormat="1" ht="78" x14ac:dyDescent="0.3">
      <c r="A126" s="81"/>
      <c r="B126" s="21" t="s">
        <v>124</v>
      </c>
      <c r="C126" s="67" t="s">
        <v>40</v>
      </c>
      <c r="D126" s="104">
        <f t="shared" si="15"/>
        <v>1791300</v>
      </c>
      <c r="E126" s="44"/>
      <c r="F126" s="8"/>
      <c r="G126" s="45"/>
      <c r="H126" s="44"/>
      <c r="I126" s="8">
        <f>1791300-336300</f>
        <v>1455000</v>
      </c>
      <c r="J126" s="45">
        <v>336300</v>
      </c>
      <c r="K126" s="44"/>
      <c r="L126" s="96"/>
      <c r="M126" s="45"/>
    </row>
    <row r="127" spans="1:13" s="6" customFormat="1" x14ac:dyDescent="0.3">
      <c r="A127" s="83" t="s">
        <v>131</v>
      </c>
      <c r="B127" s="19"/>
      <c r="C127" s="70" t="s">
        <v>168</v>
      </c>
      <c r="D127" s="77">
        <f t="shared" si="15"/>
        <v>50000</v>
      </c>
      <c r="E127" s="50">
        <f>E128</f>
        <v>50000</v>
      </c>
      <c r="F127" s="35"/>
      <c r="G127" s="51"/>
      <c r="H127" s="50"/>
      <c r="I127" s="35"/>
      <c r="J127" s="51"/>
      <c r="K127" s="50"/>
      <c r="L127" s="100"/>
      <c r="M127" s="51"/>
    </row>
    <row r="128" spans="1:13" s="6" customFormat="1" x14ac:dyDescent="0.3">
      <c r="A128" s="84" t="s">
        <v>132</v>
      </c>
      <c r="B128" s="119" t="s">
        <v>162</v>
      </c>
      <c r="C128" s="33" t="s">
        <v>163</v>
      </c>
      <c r="D128" s="76">
        <f t="shared" si="15"/>
        <v>50000</v>
      </c>
      <c r="E128" s="60">
        <f>E129</f>
        <v>50000</v>
      </c>
      <c r="F128" s="12"/>
      <c r="G128" s="61"/>
      <c r="H128" s="60"/>
      <c r="I128" s="12"/>
      <c r="J128" s="61"/>
      <c r="K128" s="60"/>
      <c r="L128" s="65"/>
      <c r="M128" s="61"/>
    </row>
    <row r="129" spans="1:13" s="5" customFormat="1" ht="46.8" x14ac:dyDescent="0.3">
      <c r="A129" s="81"/>
      <c r="B129" s="21" t="s">
        <v>164</v>
      </c>
      <c r="C129" s="67" t="s">
        <v>197</v>
      </c>
      <c r="D129" s="104">
        <f t="shared" si="15"/>
        <v>50000</v>
      </c>
      <c r="E129" s="44">
        <v>50000</v>
      </c>
      <c r="F129" s="8"/>
      <c r="G129" s="45"/>
      <c r="H129" s="44"/>
      <c r="I129" s="8"/>
      <c r="J129" s="45"/>
      <c r="K129" s="44"/>
      <c r="L129" s="96"/>
      <c r="M129" s="45"/>
    </row>
    <row r="130" spans="1:13" s="6" customFormat="1" x14ac:dyDescent="0.3">
      <c r="A130" s="83" t="s">
        <v>165</v>
      </c>
      <c r="B130" s="19"/>
      <c r="C130" s="70" t="s">
        <v>8</v>
      </c>
      <c r="D130" s="77">
        <f t="shared" si="15"/>
        <v>6989900</v>
      </c>
      <c r="E130" s="50">
        <f>E131+E133</f>
        <v>-10100</v>
      </c>
      <c r="F130" s="35"/>
      <c r="G130" s="51"/>
      <c r="H130" s="50">
        <f t="shared" ref="H130:I130" si="18">H131+H133</f>
        <v>3690000</v>
      </c>
      <c r="I130" s="35">
        <f t="shared" si="18"/>
        <v>3310000</v>
      </c>
      <c r="J130" s="51"/>
      <c r="K130" s="50"/>
      <c r="L130" s="100"/>
      <c r="M130" s="51"/>
    </row>
    <row r="131" spans="1:13" s="6" customFormat="1" x14ac:dyDescent="0.3">
      <c r="A131" s="84" t="s">
        <v>166</v>
      </c>
      <c r="B131" s="10">
        <v>9770</v>
      </c>
      <c r="C131" s="33" t="s">
        <v>151</v>
      </c>
      <c r="D131" s="76">
        <f t="shared" si="15"/>
        <v>-10100</v>
      </c>
      <c r="E131" s="60">
        <f>E132</f>
        <v>-10100</v>
      </c>
      <c r="F131" s="12"/>
      <c r="G131" s="61"/>
      <c r="H131" s="60"/>
      <c r="I131" s="12"/>
      <c r="J131" s="61"/>
      <c r="K131" s="60"/>
      <c r="L131" s="65"/>
      <c r="M131" s="61"/>
    </row>
    <row r="132" spans="1:13" s="7" customFormat="1" ht="46.8" x14ac:dyDescent="0.3">
      <c r="A132" s="82"/>
      <c r="B132" s="93"/>
      <c r="C132" s="68" t="s">
        <v>152</v>
      </c>
      <c r="D132" s="104">
        <f t="shared" si="15"/>
        <v>-10100</v>
      </c>
      <c r="E132" s="44">
        <v>-10100</v>
      </c>
      <c r="F132" s="13"/>
      <c r="G132" s="47"/>
      <c r="H132" s="46"/>
      <c r="I132" s="13"/>
      <c r="J132" s="47"/>
      <c r="K132" s="46"/>
      <c r="L132" s="97"/>
      <c r="M132" s="47"/>
    </row>
    <row r="133" spans="1:13" s="6" customFormat="1" ht="39" customHeight="1" x14ac:dyDescent="0.3">
      <c r="A133" s="84" t="s">
        <v>167</v>
      </c>
      <c r="B133" s="10">
        <v>9800</v>
      </c>
      <c r="C133" s="33" t="s">
        <v>202</v>
      </c>
      <c r="D133" s="76">
        <f t="shared" si="15"/>
        <v>7000000</v>
      </c>
      <c r="E133" s="60"/>
      <c r="F133" s="12"/>
      <c r="G133" s="61"/>
      <c r="H133" s="60">
        <f>H134+H138</f>
        <v>3690000</v>
      </c>
      <c r="I133" s="12">
        <f>I134+I138</f>
        <v>3310000</v>
      </c>
      <c r="J133" s="61"/>
      <c r="K133" s="60"/>
      <c r="L133" s="65"/>
      <c r="M133" s="61"/>
    </row>
    <row r="134" spans="1:13" s="5" customFormat="1" ht="62.4" x14ac:dyDescent="0.3">
      <c r="A134" s="81"/>
      <c r="B134" s="9"/>
      <c r="C134" s="67" t="s">
        <v>10</v>
      </c>
      <c r="D134" s="104">
        <f t="shared" si="15"/>
        <v>4000000</v>
      </c>
      <c r="E134" s="44"/>
      <c r="F134" s="8"/>
      <c r="G134" s="45"/>
      <c r="H134" s="44">
        <f>H135+H136+H137</f>
        <v>1690000</v>
      </c>
      <c r="I134" s="8">
        <f>I135+I136+I137</f>
        <v>2310000</v>
      </c>
      <c r="J134" s="45"/>
      <c r="K134" s="44"/>
      <c r="L134" s="96"/>
      <c r="M134" s="45"/>
    </row>
    <row r="135" spans="1:13" s="7" customFormat="1" ht="46.8" x14ac:dyDescent="0.3">
      <c r="A135" s="87"/>
      <c r="B135" s="11" t="s">
        <v>205</v>
      </c>
      <c r="C135" s="68" t="s">
        <v>9</v>
      </c>
      <c r="D135" s="104">
        <f t="shared" si="15"/>
        <v>1500000</v>
      </c>
      <c r="E135" s="46"/>
      <c r="F135" s="13"/>
      <c r="G135" s="47"/>
      <c r="H135" s="46">
        <v>1500000</v>
      </c>
      <c r="I135" s="13"/>
      <c r="J135" s="47"/>
      <c r="K135" s="46"/>
      <c r="L135" s="97"/>
      <c r="M135" s="47"/>
    </row>
    <row r="136" spans="1:13" s="7" customFormat="1" ht="31.2" x14ac:dyDescent="0.3">
      <c r="A136" s="87"/>
      <c r="B136" s="11" t="s">
        <v>206</v>
      </c>
      <c r="C136" s="68" t="s">
        <v>156</v>
      </c>
      <c r="D136" s="104">
        <f t="shared" si="15"/>
        <v>1500000</v>
      </c>
      <c r="E136" s="46"/>
      <c r="F136" s="13"/>
      <c r="G136" s="47"/>
      <c r="H136" s="46"/>
      <c r="I136" s="13">
        <v>1500000</v>
      </c>
      <c r="J136" s="47"/>
      <c r="K136" s="46"/>
      <c r="L136" s="97"/>
      <c r="M136" s="47"/>
    </row>
    <row r="137" spans="1:13" s="7" customFormat="1" ht="46.8" x14ac:dyDescent="0.3">
      <c r="A137" s="87"/>
      <c r="B137" s="11" t="s">
        <v>207</v>
      </c>
      <c r="C137" s="68" t="s">
        <v>161</v>
      </c>
      <c r="D137" s="104">
        <f t="shared" si="15"/>
        <v>1000000</v>
      </c>
      <c r="E137" s="46"/>
      <c r="F137" s="13"/>
      <c r="G137" s="47"/>
      <c r="H137" s="46">
        <f>190000</f>
        <v>190000</v>
      </c>
      <c r="I137" s="13">
        <f>255000+555000</f>
        <v>810000</v>
      </c>
      <c r="J137" s="47"/>
      <c r="K137" s="46"/>
      <c r="L137" s="97"/>
      <c r="M137" s="47"/>
    </row>
    <row r="138" spans="1:13" s="6" customFormat="1" ht="31.2" x14ac:dyDescent="0.3">
      <c r="A138" s="84"/>
      <c r="B138" s="10"/>
      <c r="C138" s="74" t="s">
        <v>203</v>
      </c>
      <c r="D138" s="76">
        <f t="shared" si="15"/>
        <v>3000000</v>
      </c>
      <c r="E138" s="60"/>
      <c r="F138" s="12"/>
      <c r="G138" s="61"/>
      <c r="H138" s="60">
        <f>H139</f>
        <v>2000000</v>
      </c>
      <c r="I138" s="12">
        <f>I139</f>
        <v>1000000</v>
      </c>
      <c r="J138" s="61"/>
      <c r="K138" s="60"/>
      <c r="L138" s="65"/>
      <c r="M138" s="61"/>
    </row>
    <row r="139" spans="1:13" s="7" customFormat="1" ht="62.4" x14ac:dyDescent="0.3">
      <c r="A139" s="82"/>
      <c r="B139" s="11" t="s">
        <v>204</v>
      </c>
      <c r="C139" s="68" t="s">
        <v>11</v>
      </c>
      <c r="D139" s="104">
        <f t="shared" si="15"/>
        <v>3000000</v>
      </c>
      <c r="E139" s="46"/>
      <c r="F139" s="13"/>
      <c r="G139" s="47"/>
      <c r="H139" s="46">
        <v>2000000</v>
      </c>
      <c r="I139" s="13">
        <v>1000000</v>
      </c>
      <c r="J139" s="47"/>
      <c r="K139" s="46"/>
      <c r="L139" s="97"/>
      <c r="M139" s="47"/>
    </row>
    <row r="140" spans="1:13" s="6" customFormat="1" ht="16.2" thickBot="1" x14ac:dyDescent="0.35">
      <c r="A140" s="88"/>
      <c r="B140" s="89"/>
      <c r="C140" s="127" t="s">
        <v>15</v>
      </c>
      <c r="D140" s="128">
        <f t="shared" si="15"/>
        <v>196622521.68000001</v>
      </c>
      <c r="E140" s="62">
        <f t="shared" ref="E140:M140" si="19">E6+E30+E63+E68+E109+E127+E130</f>
        <v>-54168760</v>
      </c>
      <c r="F140" s="64">
        <f t="shared" si="19"/>
        <v>54168760</v>
      </c>
      <c r="G140" s="63">
        <f t="shared" si="19"/>
        <v>0</v>
      </c>
      <c r="H140" s="62">
        <f t="shared" si="19"/>
        <v>39833974.869999997</v>
      </c>
      <c r="I140" s="64">
        <f t="shared" si="19"/>
        <v>120345801.01000001</v>
      </c>
      <c r="J140" s="63">
        <f t="shared" si="19"/>
        <v>23732261.799999997</v>
      </c>
      <c r="K140" s="62">
        <f t="shared" si="19"/>
        <v>9052344</v>
      </c>
      <c r="L140" s="62">
        <f t="shared" si="19"/>
        <v>3043200</v>
      </c>
      <c r="M140" s="63">
        <f t="shared" si="19"/>
        <v>614940</v>
      </c>
    </row>
    <row r="141" spans="1:13" s="17" customFormat="1" x14ac:dyDescent="0.3">
      <c r="A141" s="135"/>
      <c r="B141" s="136"/>
      <c r="C141" s="137" t="s">
        <v>214</v>
      </c>
      <c r="D141" s="138">
        <f>SUM(E141:M141)</f>
        <v>-5282441.1300000027</v>
      </c>
      <c r="E141" s="138">
        <f>E140</f>
        <v>-54168760</v>
      </c>
      <c r="F141" s="138"/>
      <c r="G141" s="138"/>
      <c r="H141" s="138">
        <f>H140</f>
        <v>39833974.869999997</v>
      </c>
      <c r="I141" s="138"/>
      <c r="J141" s="138"/>
      <c r="K141" s="138">
        <f>K140</f>
        <v>9052344</v>
      </c>
      <c r="L141" s="138"/>
      <c r="M141" s="138"/>
    </row>
    <row r="142" spans="1:13" x14ac:dyDescent="0.3">
      <c r="A142" s="122"/>
      <c r="B142" s="123"/>
      <c r="C142" s="124" t="s">
        <v>215</v>
      </c>
      <c r="D142" s="131">
        <f>SUM(E142:M142)</f>
        <v>201904962.81</v>
      </c>
      <c r="E142" s="131"/>
      <c r="F142" s="131">
        <f>F140</f>
        <v>54168760</v>
      </c>
      <c r="G142" s="131">
        <f>G140</f>
        <v>0</v>
      </c>
      <c r="H142" s="131"/>
      <c r="I142" s="131">
        <f>I140</f>
        <v>120345801.01000001</v>
      </c>
      <c r="J142" s="131">
        <f>J140</f>
        <v>23732261.799999997</v>
      </c>
      <c r="K142" s="131"/>
      <c r="L142" s="131">
        <f>L140</f>
        <v>3043200</v>
      </c>
      <c r="M142" s="131">
        <f>M140</f>
        <v>614940</v>
      </c>
    </row>
    <row r="143" spans="1:13" s="130" customFormat="1" x14ac:dyDescent="0.3">
      <c r="A143" s="132"/>
      <c r="B143" s="133"/>
      <c r="C143" s="134" t="s">
        <v>216</v>
      </c>
      <c r="D143" s="13">
        <f>SUM(E143:M143)</f>
        <v>193709788.63</v>
      </c>
      <c r="E143" s="13"/>
      <c r="F143" s="13">
        <f>F142</f>
        <v>54168760</v>
      </c>
      <c r="G143" s="13">
        <f>G142</f>
        <v>0</v>
      </c>
      <c r="H143" s="13"/>
      <c r="I143" s="13">
        <f>I142</f>
        <v>120345801.01000001</v>
      </c>
      <c r="J143" s="13">
        <f>J120+J124</f>
        <v>16152027.619999999</v>
      </c>
      <c r="K143" s="13"/>
      <c r="L143" s="13">
        <f>L140</f>
        <v>3043200</v>
      </c>
      <c r="M143" s="13">
        <f>M52+M96</f>
        <v>0</v>
      </c>
    </row>
    <row r="144" spans="1:13" s="130" customFormat="1" x14ac:dyDescent="0.3">
      <c r="A144" s="132"/>
      <c r="B144" s="133"/>
      <c r="C144" s="134" t="s">
        <v>217</v>
      </c>
      <c r="D144" s="13">
        <f>SUM(E144:M144)</f>
        <v>384374.18</v>
      </c>
      <c r="E144" s="13"/>
      <c r="F144" s="13"/>
      <c r="G144" s="13"/>
      <c r="H144" s="13"/>
      <c r="I144" s="13"/>
      <c r="J144" s="13">
        <f>J99</f>
        <v>359434.18</v>
      </c>
      <c r="K144" s="13"/>
      <c r="L144" s="13"/>
      <c r="M144" s="13">
        <f>M99</f>
        <v>24940</v>
      </c>
    </row>
    <row r="145" spans="1:13" s="130" customFormat="1" x14ac:dyDescent="0.3">
      <c r="A145" s="132"/>
      <c r="B145" s="133"/>
      <c r="C145" s="134" t="s">
        <v>218</v>
      </c>
      <c r="D145" s="13">
        <f>SUM(E145:M145)</f>
        <v>7220800</v>
      </c>
      <c r="E145" s="13"/>
      <c r="F145" s="13"/>
      <c r="G145" s="13"/>
      <c r="H145" s="13"/>
      <c r="I145" s="13"/>
      <c r="J145" s="13">
        <f>J54</f>
        <v>7220800</v>
      </c>
      <c r="K145" s="13"/>
      <c r="L145" s="13"/>
      <c r="M145" s="13"/>
    </row>
    <row r="146" spans="1:13" ht="9" customHeight="1" x14ac:dyDescent="0.3">
      <c r="D146" s="95"/>
      <c r="E146" s="95"/>
      <c r="F146" s="95"/>
      <c r="G146" s="95"/>
      <c r="H146" s="95"/>
      <c r="I146" s="95"/>
      <c r="J146" s="95"/>
      <c r="K146" s="95"/>
      <c r="L146" s="95"/>
      <c r="M146" s="95"/>
    </row>
    <row r="147" spans="1:13" x14ac:dyDescent="0.3">
      <c r="A147" s="140"/>
      <c r="B147" s="141"/>
      <c r="C147" s="142" t="s">
        <v>231</v>
      </c>
      <c r="D147" s="143">
        <f>D140</f>
        <v>196622521.68000001</v>
      </c>
      <c r="E147" s="143">
        <f t="shared" ref="E147:M147" si="20">E140</f>
        <v>-54168760</v>
      </c>
      <c r="F147" s="143">
        <f t="shared" si="20"/>
        <v>54168760</v>
      </c>
      <c r="G147" s="143">
        <f t="shared" si="20"/>
        <v>0</v>
      </c>
      <c r="H147" s="143">
        <f t="shared" si="20"/>
        <v>39833974.869999997</v>
      </c>
      <c r="I147" s="143">
        <f t="shared" si="20"/>
        <v>120345801.01000001</v>
      </c>
      <c r="J147" s="143">
        <f t="shared" si="20"/>
        <v>23732261.799999997</v>
      </c>
      <c r="K147" s="143">
        <f t="shared" si="20"/>
        <v>9052344</v>
      </c>
      <c r="L147" s="143">
        <f t="shared" si="20"/>
        <v>3043200</v>
      </c>
      <c r="M147" s="143">
        <f t="shared" si="20"/>
        <v>614940</v>
      </c>
    </row>
    <row r="148" spans="1:13" s="130" customFormat="1" x14ac:dyDescent="0.3">
      <c r="A148" s="132"/>
      <c r="B148" s="133"/>
      <c r="C148" s="134" t="s">
        <v>232</v>
      </c>
      <c r="D148" s="139">
        <f>SUM(E148:M148)</f>
        <v>132959947.5</v>
      </c>
      <c r="E148" s="139"/>
      <c r="F148" s="139"/>
      <c r="G148" s="139"/>
      <c r="H148" s="139">
        <f>H48+H65</f>
        <v>275474.87</v>
      </c>
      <c r="I148" s="139">
        <f>I111+I116</f>
        <v>97552401.010000005</v>
      </c>
      <c r="J148" s="139">
        <f>J54+J121</f>
        <v>23036527.619999997</v>
      </c>
      <c r="K148" s="139">
        <f>K41+K50+K53+K55</f>
        <v>9052344</v>
      </c>
      <c r="L148" s="139">
        <f>L52</f>
        <v>3043200</v>
      </c>
      <c r="M148" s="139"/>
    </row>
    <row r="149" spans="1:13" s="130" customFormat="1" ht="31.2" x14ac:dyDescent="0.3">
      <c r="A149" s="132"/>
      <c r="B149" s="133"/>
      <c r="C149" s="134" t="s">
        <v>233</v>
      </c>
      <c r="D149" s="139">
        <f>SUM(E149:M149)</f>
        <v>63662574.18</v>
      </c>
      <c r="E149" s="139">
        <f t="shared" ref="E149:G149" si="21">E140-E148</f>
        <v>-54168760</v>
      </c>
      <c r="F149" s="139">
        <f t="shared" si="21"/>
        <v>54168760</v>
      </c>
      <c r="G149" s="139">
        <f t="shared" si="21"/>
        <v>0</v>
      </c>
      <c r="H149" s="139">
        <f>H140-H148</f>
        <v>39558500</v>
      </c>
      <c r="I149" s="139">
        <f t="shared" ref="I149:M149" si="22">I140-I148</f>
        <v>22793400</v>
      </c>
      <c r="J149" s="139">
        <f t="shared" si="22"/>
        <v>695734.1799999997</v>
      </c>
      <c r="K149" s="139">
        <f t="shared" si="22"/>
        <v>0</v>
      </c>
      <c r="L149" s="139">
        <f t="shared" si="22"/>
        <v>0</v>
      </c>
      <c r="M149" s="139">
        <f t="shared" si="22"/>
        <v>614940</v>
      </c>
    </row>
    <row r="150" spans="1:13" ht="7.8" customHeight="1" x14ac:dyDescent="0.3">
      <c r="D150" s="95"/>
      <c r="E150" s="95"/>
      <c r="F150" s="95"/>
      <c r="G150" s="95"/>
      <c r="H150" s="95"/>
      <c r="I150" s="95"/>
      <c r="J150" s="95"/>
      <c r="K150" s="95"/>
      <c r="L150" s="95"/>
      <c r="M150" s="95"/>
    </row>
    <row r="151" spans="1:13" x14ac:dyDescent="0.3">
      <c r="C151" s="23" t="s">
        <v>211</v>
      </c>
      <c r="D151" s="94"/>
      <c r="E151" s="94"/>
      <c r="H151" s="94" t="s">
        <v>212</v>
      </c>
      <c r="K151" s="94"/>
      <c r="L151" s="94"/>
    </row>
    <row r="152" spans="1:13" x14ac:dyDescent="0.3">
      <c r="E152" s="94"/>
      <c r="H152" s="94"/>
      <c r="K152" s="94"/>
      <c r="L152" s="94"/>
    </row>
    <row r="153" spans="1:13" x14ac:dyDescent="0.3">
      <c r="E153" s="94"/>
      <c r="H153" s="94"/>
      <c r="K153" s="94"/>
      <c r="L153" s="94"/>
    </row>
    <row r="154" spans="1:13" x14ac:dyDescent="0.3">
      <c r="E154" s="94"/>
      <c r="H154" s="94"/>
      <c r="I154" s="94"/>
      <c r="K154" s="94"/>
      <c r="L154" s="94"/>
    </row>
    <row r="155" spans="1:13" x14ac:dyDescent="0.3">
      <c r="D155" s="29"/>
      <c r="E155" s="18"/>
      <c r="F155" s="18"/>
    </row>
    <row r="156" spans="1:13" s="28" customFormat="1" x14ac:dyDescent="0.3">
      <c r="A156" s="25"/>
      <c r="B156" s="3"/>
      <c r="C156" s="26"/>
      <c r="D156" s="30"/>
      <c r="E156" s="30"/>
      <c r="F156" s="30"/>
      <c r="G156" s="30"/>
      <c r="H156" s="95"/>
      <c r="I156" s="26"/>
      <c r="J156" s="95"/>
      <c r="K156" s="95"/>
      <c r="L156" s="95"/>
      <c r="M156" s="26"/>
    </row>
    <row r="157" spans="1:13" x14ac:dyDescent="0.3">
      <c r="D157" s="4"/>
      <c r="E157" s="121"/>
      <c r="F157" s="121"/>
    </row>
    <row r="158" spans="1:13" x14ac:dyDescent="0.3">
      <c r="D158" s="4"/>
      <c r="E158" s="121"/>
      <c r="F158" s="121"/>
      <c r="J158" s="94"/>
    </row>
    <row r="159" spans="1:13" x14ac:dyDescent="0.3">
      <c r="D159" s="4"/>
      <c r="E159" s="121"/>
      <c r="F159" s="121"/>
      <c r="J159" s="94"/>
    </row>
    <row r="160" spans="1:13" x14ac:dyDescent="0.3">
      <c r="D160" s="4"/>
      <c r="E160" s="121"/>
      <c r="F160" s="121"/>
    </row>
    <row r="161" spans="1:13" x14ac:dyDescent="0.3">
      <c r="D161" s="4"/>
      <c r="E161" s="18"/>
      <c r="F161" s="121"/>
      <c r="J161" s="94"/>
    </row>
    <row r="162" spans="1:13" x14ac:dyDescent="0.3">
      <c r="D162" s="4"/>
      <c r="E162" s="18"/>
      <c r="F162" s="121"/>
    </row>
    <row r="163" spans="1:13" x14ac:dyDescent="0.3">
      <c r="D163" s="4"/>
      <c r="E163" s="121"/>
      <c r="F163" s="121"/>
    </row>
    <row r="164" spans="1:13" x14ac:dyDescent="0.3">
      <c r="D164" s="4"/>
      <c r="E164" s="121"/>
      <c r="F164" s="121"/>
    </row>
    <row r="165" spans="1:13" x14ac:dyDescent="0.3">
      <c r="D165" s="4"/>
      <c r="E165" s="121"/>
      <c r="F165" s="121"/>
    </row>
    <row r="166" spans="1:13" s="28" customFormat="1" x14ac:dyDescent="0.3">
      <c r="A166" s="25"/>
      <c r="B166" s="3"/>
      <c r="C166" s="26"/>
      <c r="D166" s="27"/>
      <c r="E166" s="27"/>
      <c r="F166" s="27"/>
      <c r="G166" s="26"/>
      <c r="H166" s="26"/>
      <c r="I166" s="26"/>
      <c r="J166" s="95"/>
      <c r="K166" s="26"/>
      <c r="L166" s="26"/>
      <c r="M166" s="26"/>
    </row>
    <row r="167" spans="1:13" x14ac:dyDescent="0.3">
      <c r="D167" s="4"/>
      <c r="E167" s="121"/>
      <c r="F167" s="121"/>
      <c r="I167" s="26"/>
      <c r="J167" s="95"/>
    </row>
    <row r="168" spans="1:13" x14ac:dyDescent="0.3">
      <c r="D168" s="4"/>
      <c r="E168" s="121"/>
      <c r="F168" s="121"/>
    </row>
    <row r="169" spans="1:13" s="28" customFormat="1" x14ac:dyDescent="0.3">
      <c r="A169" s="25"/>
      <c r="B169" s="3"/>
      <c r="C169" s="26"/>
      <c r="D169" s="27"/>
      <c r="E169" s="27"/>
      <c r="F169" s="27"/>
      <c r="G169" s="26"/>
      <c r="H169" s="26"/>
      <c r="I169" s="26"/>
      <c r="J169" s="26"/>
      <c r="K169" s="26"/>
      <c r="L169" s="26"/>
      <c r="M169" s="26"/>
    </row>
    <row r="170" spans="1:13" x14ac:dyDescent="0.3">
      <c r="D170" s="4"/>
      <c r="E170" s="121"/>
      <c r="F170" s="121"/>
    </row>
    <row r="171" spans="1:13" x14ac:dyDescent="0.3">
      <c r="D171" s="120"/>
      <c r="E171" s="121"/>
      <c r="F171" s="121"/>
    </row>
    <row r="172" spans="1:13" x14ac:dyDescent="0.3">
      <c r="D172" s="4"/>
      <c r="E172" s="121"/>
      <c r="F172" s="121"/>
    </row>
    <row r="173" spans="1:13" x14ac:dyDescent="0.3">
      <c r="D173" s="4"/>
      <c r="E173" s="18"/>
      <c r="F173" s="18"/>
    </row>
    <row r="174" spans="1:13" s="28" customFormat="1" x14ac:dyDescent="0.3">
      <c r="A174" s="25"/>
      <c r="B174" s="3"/>
      <c r="C174" s="26"/>
      <c r="D174" s="27"/>
      <c r="E174" s="27"/>
      <c r="F174" s="27"/>
      <c r="G174" s="95"/>
      <c r="H174" s="26"/>
      <c r="I174" s="26"/>
      <c r="J174" s="26"/>
      <c r="K174" s="26"/>
      <c r="L174" s="26"/>
      <c r="M174" s="26"/>
    </row>
    <row r="176" spans="1:13" x14ac:dyDescent="0.3">
      <c r="E176" s="94"/>
    </row>
  </sheetData>
  <mergeCells count="8">
    <mergeCell ref="A2:M2"/>
    <mergeCell ref="H4:J4"/>
    <mergeCell ref="K4:M4"/>
    <mergeCell ref="E4:G4"/>
    <mergeCell ref="A4:A5"/>
    <mergeCell ref="B4:B5"/>
    <mergeCell ref="C4:C5"/>
    <mergeCell ref="D4:D5"/>
  </mergeCells>
  <pageMargins left="0.31496062992125984" right="0.31496062992125984" top="0.35433070866141736" bottom="0.35433070866141736" header="0.31496062992125984" footer="0.31496062992125984"/>
  <pageSetup paperSize="9" scale="53" fitToHeight="1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Аркуш1</vt:lpstr>
      <vt:lpstr>Аркуш1!Заголовки_для_друку</vt:lpstr>
      <vt:lpstr>Аркуш1!Область_друку</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220FU6</dc:creator>
  <cp:lastModifiedBy>220FU6</cp:lastModifiedBy>
  <cp:lastPrinted>2025-01-22T11:54:29Z</cp:lastPrinted>
  <dcterms:created xsi:type="dcterms:W3CDTF">2025-01-06T19:58:35Z</dcterms:created>
  <dcterms:modified xsi:type="dcterms:W3CDTF">2025-01-22T15:29:35Z</dcterms:modified>
</cp:coreProperties>
</file>