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На сайт рада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G87" i="1" l="1"/>
  <c r="F87" i="1"/>
  <c r="G71" i="1"/>
  <c r="F71" i="1"/>
  <c r="G67" i="1"/>
  <c r="F67" i="1"/>
  <c r="G65" i="1"/>
  <c r="F65" i="1"/>
  <c r="G62" i="1"/>
  <c r="F62" i="1"/>
  <c r="G61" i="1"/>
  <c r="F61" i="1"/>
  <c r="G60" i="1"/>
  <c r="F60" i="1"/>
  <c r="F52" i="1" l="1"/>
  <c r="I217" i="1" l="1"/>
  <c r="L217" i="1"/>
  <c r="M217" i="1"/>
  <c r="N217" i="1"/>
  <c r="L91" i="1" l="1"/>
  <c r="M91" i="1"/>
  <c r="N91" i="1"/>
  <c r="I91" i="1"/>
  <c r="P105" i="1"/>
  <c r="E105" i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I39" i="1"/>
  <c r="F45" i="1"/>
  <c r="F39" i="1" s="1"/>
  <c r="O30" i="1"/>
  <c r="K30" i="1"/>
  <c r="F30" i="1"/>
  <c r="F28" i="1"/>
  <c r="K217" i="1" l="1"/>
  <c r="K91" i="1"/>
  <c r="O217" i="1"/>
  <c r="O91" i="1"/>
  <c r="P107" i="1"/>
  <c r="O149" i="1"/>
  <c r="K149" i="1"/>
  <c r="I149" i="1"/>
  <c r="F149" i="1" l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H217" i="1" s="1"/>
  <c r="G99" i="1"/>
  <c r="G98" i="1"/>
  <c r="F98" i="1"/>
  <c r="F95" i="1"/>
  <c r="F94" i="1"/>
  <c r="F93" i="1"/>
  <c r="H92" i="1"/>
  <c r="H91" i="1" s="1"/>
  <c r="G92" i="1"/>
  <c r="F92" i="1"/>
  <c r="O89" i="1"/>
  <c r="K89" i="1"/>
  <c r="F89" i="1"/>
  <c r="H87" i="1"/>
  <c r="F81" i="1"/>
  <c r="F80" i="1"/>
  <c r="H71" i="1"/>
  <c r="H68" i="1"/>
  <c r="G68" i="1"/>
  <c r="F68" i="1"/>
  <c r="H67" i="1"/>
  <c r="O67" i="1"/>
  <c r="K67" i="1"/>
  <c r="H65" i="1"/>
  <c r="H62" i="1"/>
  <c r="H61" i="1"/>
  <c r="O60" i="1"/>
  <c r="K60" i="1"/>
  <c r="H60" i="1"/>
  <c r="H58" i="1"/>
  <c r="G58" i="1"/>
  <c r="F58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G91" i="1" l="1"/>
  <c r="L221" i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217" i="1" s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F85" i="1"/>
  <c r="J84" i="1"/>
  <c r="E84" i="1"/>
  <c r="O82" i="1"/>
  <c r="O61" i="1"/>
  <c r="K61" i="1"/>
  <c r="K215" i="1" s="1"/>
  <c r="J54" i="1"/>
  <c r="E54" i="1"/>
  <c r="F51" i="1"/>
  <c r="F91" i="1" l="1"/>
  <c r="P116" i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217" i="1" s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O230" i="1" s="1"/>
  <c r="L214" i="1"/>
  <c r="I214" i="1"/>
  <c r="I224" i="1" s="1"/>
  <c r="I230" i="1" s="1"/>
  <c r="N214" i="1"/>
  <c r="N224" i="1" s="1"/>
  <c r="N230" i="1" s="1"/>
  <c r="G214" i="1"/>
  <c r="G224" i="1" s="1"/>
  <c r="G230" i="1" s="1"/>
  <c r="H214" i="1"/>
  <c r="H224" i="1" s="1"/>
  <c r="H230" i="1" s="1"/>
  <c r="F214" i="1"/>
  <c r="M214" i="1"/>
  <c r="K224" i="1"/>
  <c r="K230" i="1" s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F230" i="1" s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230" i="1" s="1"/>
  <c r="L117" i="1"/>
  <c r="M218" i="1"/>
  <c r="M224" i="1" s="1"/>
  <c r="M230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217" i="1" s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217" i="1" s="1"/>
  <c r="E47" i="1"/>
  <c r="E49" i="1"/>
  <c r="E50" i="1"/>
  <c r="E51" i="1"/>
  <c r="E21" i="1"/>
  <c r="E20" i="1"/>
  <c r="E222" i="1" l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J230" i="1" s="1"/>
  <c r="P218" i="1"/>
  <c r="P217" i="1"/>
  <c r="E224" i="1"/>
  <c r="E230" i="1" s="1"/>
  <c r="P216" i="1"/>
  <c r="F212" i="1"/>
  <c r="P19" i="1"/>
  <c r="J212" i="1"/>
  <c r="E212" i="1" l="1"/>
  <c r="P224" i="1"/>
  <c r="P230" i="1" s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<sst xmlns="http://schemas.openxmlformats.org/spreadsheetml/2006/main" count="666" uniqueCount="428">
  <si>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</si>
  <si>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</si>
  <si>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</si>
  <si>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</si>
  <si>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</si>
  <si>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</si>
  <si>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</si>
  <si>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</si>
  <si>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</si>
  <si>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</si>
  <si>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</si>
  <si>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</si>
  <si>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</si>
  <si>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</si>
  <si>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</si>
  <si>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</si>
  <si>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</si>
  <si>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</si>
  <si>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</si>
  <si>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</si>
  <si>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</si>
  <si>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</si>
  <si>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</si>
  <si>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</si>
  <si>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</si>
  <si>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</si>
  <si>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</si>
  <si>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</si>
  <si>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</si>
  <si>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</si>
  <si>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</si>
  <si>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</si>
  <si>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</si>
  <si>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</si>
  <si>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</si>
  <si>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</si>
  <si>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</si>
  <si>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</si>
  <si>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</si>
  <si>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</si>
  <si>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</si>
  <si>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</si>
  <si>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</si>
  <si>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</si>
  <si>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</si>
  <si>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</si>
  <si>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</si>
  <si>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</si>
  <si>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</si>
  <si>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</si>
  <si>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</si>
  <si>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</si>
  <si>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</si>
  <si>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</si>
  <si>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</si>
  <si>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</si>
  <si>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</si>
  <si>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</si>
  <si>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</si>
  <si>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</si>
  <si>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</si>
  <si>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</si>
  <si>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</si>
  <si>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</si>
  <si>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</si>
  <si>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</si>
  <si>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</si>
  <si>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</si>
  <si>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</si>
  <si>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</si>
  <si>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</si>
  <si>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</si>
  <si>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</si>
  <si>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</si>
  <si>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</si>
  <si>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</si>
  <si>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</si>
  <si>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</si>
  <si>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</si>
  <si>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</si>
  <si>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</si>
  <si>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</si>
  <si>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</si>
  <si>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</si>
  <si>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</si>
  <si>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</si>
  <si>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</si>
  <si>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</si>
  <si>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</si>
  <si>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</si>
  <si>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</si>
  <si>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</si>
  <si>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</si>
  <si>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</si>
  <si>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</si>
  <si>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</si>
  <si>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</si>
  <si>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</si>
  <si>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</si>
  <si>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</si>
  <si>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</si>
  <si>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</si>
  <si>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</si>
  <si>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</si>
  <si>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</si>
  <si>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</si>
  <si>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</si>
  <si>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</si>
  <si>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</si>
  <si>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</si>
  <si>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</si>
  <si>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</si>
  <si>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</si>
  <si>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</si>
  <si>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</si>
  <si>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</si>
  <si>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</si>
  <si>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</si>
  <si>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</si>
  <si>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</si>
  <si>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</si>
  <si>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</si>
  <si>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</si>
  <si>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</si>
  <si>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</si>
  <si>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</si>
  <si>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</si>
  <si>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</si>
  <si>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</si>
  <si>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</si>
  <si>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</si>
  <si>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</si>
  <si>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</si>
  <si>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</si>
  <si>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</si>
  <si>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</si>
  <si>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</si>
  <si>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</si>
  <si>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</si>
  <si>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</si>
  <si>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</si>
  <si>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</si>
  <si>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</si>
  <si>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</si>
  <si>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</si>
  <si>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</si>
  <si>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</si>
  <si>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</si>
  <si>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</si>
  <si>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</si>
  <si>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</si>
  <si>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</si>
  <si>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</si>
  <si>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</si>
  <si>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</si>
  <si>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</si>
  <si>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</si>
  <si>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</si>
  <si>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</si>
  <si>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</si>
  <si>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</si>
  <si>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</si>
  <si>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</si>
  <si>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</si>
  <si>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</si>
  <si>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</si>
  <si>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</si>
  <si>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</si>
  <si>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</si>
  <si>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</si>
  <si>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</si>
  <si>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</si>
  <si>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</si>
  <si>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</si>
  <si>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</si>
  <si>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</si>
  <si>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</si>
  <si>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</si>
  <si>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</si>
  <si>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</si>
  <si>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</si>
  <si>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</si>
  <si>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</si>
  <si>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</si>
  <si>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</si>
  <si>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</si>
  <si>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</si>
  <si>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</si>
  <si>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</si>
  <si>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</si>
  <si>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</si>
  <si>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</si>
  <si>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</si>
  <si>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</si>
  <si>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</si>
  <si>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</si>
  <si>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</si>
  <si>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</si>
  <si>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</si>
  <si>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</si>
  <si>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</si>
  <si>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</si>
  <si>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</si>
  <si>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</si>
  <si>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</si>
  <si>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</si>
  <si>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</si>
  <si>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</si>
  <si>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</si>
  <si>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</si>
  <si>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</si>
  <si>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</si>
  <si>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</si>
  <si>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</si>
  <si>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</si>
  <si>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</si>
  <si>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</si>
  <si>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</si>
  <si>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</si>
  <si>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</si>
  <si>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</si>
  <si>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</si>
  <si>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</si>
  <si>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</si>
  <si>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</si>
  <si>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</si>
  <si>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</si>
  <si>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</si>
  <si>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</si>
  <si>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</si>
  <si>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</si>
  <si>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</si>
  <si>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</si>
  <si>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</si>
  <si>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</si>
  <si>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</si>
  <si>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</si>
  <si>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</si>
  <si>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</si>
  <si>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</si>
  <si>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</si>
  <si>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</si>
  <si>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</si>
  <si>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</si>
  <si>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</si>
  <si>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</si>
  <si>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</si>
  <si>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</si>
  <si>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</si>
  <si>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</si>
  <si>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</si>
  <si>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</si>
  <si>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</si>
  <si>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</si>
  <si>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</si>
  <si>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</si>
  <si>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</si>
  <si>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</si>
  <si>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</si>
  <si>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</si>
  <si>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</si>
  <si>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</si>
  <si>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</si>
  <si>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</si>
  <si>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</si>
  <si>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</si>
  <si>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</si>
  <si>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</si>
  <si>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</si>
  <si>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</si>
  <si>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</si>
  <si>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</si>
  <si>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</si>
  <si>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</si>
  <si>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</si>
  <si>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</si>
  <si>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</si>
  <si>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</si>
  <si>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</si>
  <si>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</si>
  <si>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</si>
  <si>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</si>
  <si>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</si>
  <si>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</si>
  <si>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</si>
  <si>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</si>
  <si>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</si>
  <si>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</si>
  <si>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</si>
  <si>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</si>
  <si>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</si>
  <si>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</si>
  <si>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</si>
  <si>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</si>
  <si>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</si>
  <si>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</si>
  <si>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</si>
  <si>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</si>
  <si>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</si>
  <si>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</si>
  <si>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</si>
  <si>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</si>
  <si>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</si>
  <si>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</si>
  <si>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</si>
  <si>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</si>
  <si>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</si>
  <si>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</si>
  <si>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</si>
  <si>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</si>
  <si>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</si>
  <si>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</si>
  <si>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</si>
  <si>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</si>
  <si>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</si>
  <si>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</si>
  <si>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</si>
  <si>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</si>
  <si>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</si>
  <si>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</si>
  <si>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</si>
  <si>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</si>
  <si>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</si>
  <si>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</si>
  <si>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</si>
  <si>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</si>
  <si>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</si>
  <si>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</si>
  <si>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</si>
  <si>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</si>
  <si>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</si>
  <si>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</si>
  <si>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</si>
  <si>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</si>
  <si>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</si>
  <si>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</si>
  <si>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</si>
  <si>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</si>
  <si>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</si>
  <si>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</si>
  <si>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</si>
  <si>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</si>
  <si>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</si>
  <si>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</si>
  <si>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</si>
  <si>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</si>
  <si>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</si>
  <si>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</si>
  <si>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</si>
  <si>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</si>
  <si>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</si>
  <si>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</si>
  <si>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</si>
  <si>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</si>
  <si>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</si>
  <si>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</si>
  <si>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</si>
  <si>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</si>
  <si>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</si>
  <si>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</si>
  <si>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</si>
  <si>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</si>
  <si>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</si>
  <si>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</si>
  <si>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</si>
  <si>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</si>
  <si>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</si>
  <si>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</si>
  <si>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</si>
  <si>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</si>
  <si>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</si>
  <si>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</si>
  <si>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</si>
  <si>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</si>
  <si>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</si>
  <si>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</si>
  <si>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</si>
  <si>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</si>
  <si>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</si>
  <si>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</si>
  <si>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</si>
  <si>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</si>
  <si>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</si>
  <si>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</si>
  <si>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</si>
  <si>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</si>
  <si>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</si>
  <si>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</si>
  <si>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</si>
  <si>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</si>
  <si>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</si>
  <si>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</si>
  <si>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</si>
  <si>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</si>
  <si>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</si>
  <si>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</si>
  <si>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</si>
  <si>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</si>
  <si>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</si>
  <si>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</si>
  <si>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</si>
  <si>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</si>
  <si>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</si>
  <si>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</si>
  <si>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</si>
  <si>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</si>
  <si>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</si>
  <si>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</si>
  <si>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</si>
  <si>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</si>
  <si>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</si>
  <si>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</si>
  <si>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</si>
  <si>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</si>
  <si>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</si>
  <si>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</si>
  <si>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</si>
  <si>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</si>
  <si>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</si>
  <si>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</si>
  <si>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</si>
  <si>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</si>
  <si>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</si>
  <si>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</si>
  <si>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Начальник  фінансового управління</t>
  </si>
  <si>
    <t>Ольга ЯКОВЕНКО</t>
  </si>
  <si>
    <t>від     .01.2025 №         - 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</si>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</sst>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view="pageBreakPreview" zoomScale="70" zoomScaleNormal="70" zoomScaleSheetLayoutView="70" workbookViewId="0">
      <selection activeCell="J2" sqref="J2"/>
    </sheetView>
  </sheetViews>
  <sheetFormatPr defaultColWidth="8.85546875" defaultRowHeight="15.75"/>
  <cols>
    <col min="1" max="3" width="12.140625" style="17" customWidth="1"/>
    <col min="4" max="4" width="40.7109375" style="17" customWidth="1"/>
    <col min="5" max="5" width="18.7109375" style="17" customWidth="1"/>
    <col min="6" max="6" width="19.140625" style="17" customWidth="1"/>
    <col min="7" max="7" width="22.85546875" style="17" customWidth="1"/>
    <col min="8" max="8" width="15.7109375" style="17" customWidth="1"/>
    <col min="9" max="9" width="18.42578125" style="17" customWidth="1"/>
    <col min="10" max="10" width="17.42578125" style="17" bestFit="1" customWidth="1"/>
    <col min="11" max="11" width="17.7109375" style="17" customWidth="1"/>
    <col min="12" max="14" width="15.7109375" style="17" customWidth="1"/>
    <col min="15" max="15" width="17" style="17" customWidth="1"/>
    <col min="16" max="16" width="19.5703125" style="17" customWidth="1"/>
    <col min="17" max="16384" width="8.85546875" style="17"/>
  </cols>
  <sheetData>
    <row r="1" spans="1:16">
      <c r="M1" s="17" t="s">
        <v>427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426</v>
      </c>
    </row>
    <row r="6" spans="1:16" ht="20.45" customHeight="1">
      <c r="M6" s="17" t="s">
        <v>320</v>
      </c>
    </row>
    <row r="7" spans="1:16" ht="20.45" customHeight="1">
      <c r="M7" s="17" t="s">
        <v>296</v>
      </c>
    </row>
    <row r="8" spans="1:16" ht="20.45" customHeight="1">
      <c r="M8" s="17" t="s">
        <v>295</v>
      </c>
    </row>
    <row r="9" spans="1:16" ht="20.45" customHeight="1">
      <c r="M9" s="17" t="s">
        <v>298</v>
      </c>
    </row>
    <row r="10" spans="1:16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42" t="s">
        <v>297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5" customHeight="1">
      <c r="A14" s="44" t="s">
        <v>4</v>
      </c>
      <c r="B14" s="44" t="s">
        <v>5</v>
      </c>
      <c r="C14" s="44" t="s">
        <v>6</v>
      </c>
      <c r="D14" s="41" t="s">
        <v>7</v>
      </c>
      <c r="E14" s="41" t="s">
        <v>8</v>
      </c>
      <c r="F14" s="41"/>
      <c r="G14" s="41"/>
      <c r="H14" s="41"/>
      <c r="I14" s="41"/>
      <c r="J14" s="41" t="s">
        <v>14</v>
      </c>
      <c r="K14" s="41"/>
      <c r="L14" s="41"/>
      <c r="M14" s="41"/>
      <c r="N14" s="41"/>
      <c r="O14" s="41"/>
      <c r="P14" s="41" t="s">
        <v>16</v>
      </c>
    </row>
    <row r="15" spans="1:16" ht="26.45" customHeight="1">
      <c r="A15" s="44"/>
      <c r="B15" s="44"/>
      <c r="C15" s="44"/>
      <c r="D15" s="41"/>
      <c r="E15" s="41" t="s">
        <v>9</v>
      </c>
      <c r="F15" s="41" t="s">
        <v>10</v>
      </c>
      <c r="G15" s="41" t="s">
        <v>11</v>
      </c>
      <c r="H15" s="41"/>
      <c r="I15" s="41" t="s">
        <v>13</v>
      </c>
      <c r="J15" s="41" t="s">
        <v>9</v>
      </c>
      <c r="K15" s="41" t="s">
        <v>15</v>
      </c>
      <c r="L15" s="41" t="s">
        <v>10</v>
      </c>
      <c r="M15" s="41" t="s">
        <v>11</v>
      </c>
      <c r="N15" s="41"/>
      <c r="O15" s="41" t="s">
        <v>13</v>
      </c>
      <c r="P15" s="41"/>
    </row>
    <row r="16" spans="1:16" ht="30.6" customHeight="1">
      <c r="A16" s="44"/>
      <c r="B16" s="44"/>
      <c r="C16" s="44"/>
      <c r="D16" s="41"/>
      <c r="E16" s="41"/>
      <c r="F16" s="41"/>
      <c r="G16" s="41" t="s">
        <v>318</v>
      </c>
      <c r="H16" s="41" t="s">
        <v>12</v>
      </c>
      <c r="I16" s="41"/>
      <c r="J16" s="41"/>
      <c r="K16" s="41"/>
      <c r="L16" s="41"/>
      <c r="M16" s="41" t="s">
        <v>318</v>
      </c>
      <c r="N16" s="41" t="s">
        <v>12</v>
      </c>
      <c r="O16" s="41"/>
      <c r="P16" s="41"/>
    </row>
    <row r="17" spans="1:16" ht="31.15" customHeight="1">
      <c r="A17" s="44"/>
      <c r="B17" s="44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7.25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177180164</v>
      </c>
      <c r="F19" s="4">
        <f>F20</f>
        <v>176087710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191429960</v>
      </c>
    </row>
    <row r="20" spans="1:16" ht="47.25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177180164</v>
      </c>
      <c r="F20" s="4">
        <f>F21++F26+F27+F28+F29+F30+F31+F32+F33+F37+F38+F39+F46+F47+F48+F49+F50+F51+F52+F53+F54+F55</f>
        <v>176087710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191429960</v>
      </c>
    </row>
    <row r="21" spans="1:16" ht="94.5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7.25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3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3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7.25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7.25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5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5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3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5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5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5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3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3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7.25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7.25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5">
      <c r="A39" s="9" t="s">
        <v>382</v>
      </c>
      <c r="B39" s="33">
        <v>7520</v>
      </c>
      <c r="C39" s="9" t="s">
        <v>384</v>
      </c>
      <c r="D39" s="5" t="s">
        <v>383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3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7.25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7.25">
      <c r="A42" s="36"/>
      <c r="B42" s="7"/>
      <c r="C42" s="36"/>
      <c r="D42" s="1" t="s">
        <v>388</v>
      </c>
      <c r="E42" s="8">
        <f t="shared" si="9"/>
        <v>221454</v>
      </c>
      <c r="F42" s="8"/>
      <c r="G42" s="8"/>
      <c r="H42" s="8"/>
      <c r="I42" s="8">
        <f>190000+47000-15546</f>
        <v>221454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911454</v>
      </c>
    </row>
    <row r="43" spans="1:16" s="21" customFormat="1" ht="63">
      <c r="A43" s="36"/>
      <c r="B43" s="7"/>
      <c r="C43" s="36"/>
      <c r="D43" s="1" t="s">
        <v>389</v>
      </c>
      <c r="E43" s="8">
        <f t="shared" si="9"/>
        <v>763000</v>
      </c>
      <c r="F43" s="8"/>
      <c r="G43" s="8"/>
      <c r="H43" s="8"/>
      <c r="I43" s="8">
        <f>577000+186000</f>
        <v>763000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763000</v>
      </c>
    </row>
    <row r="44" spans="1:16" s="21" customFormat="1" ht="63">
      <c r="A44" s="36"/>
      <c r="B44" s="7"/>
      <c r="C44" s="36"/>
      <c r="D44" s="1" t="s">
        <v>390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7.25">
      <c r="A45" s="36"/>
      <c r="B45" s="7"/>
      <c r="C45" s="36"/>
      <c r="D45" s="1" t="s">
        <v>391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5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7.25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5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5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5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5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993542</v>
      </c>
      <c r="F52" s="6">
        <f>640000+1000000-1000000+314028+52338-12824</f>
        <v>993542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2270042</v>
      </c>
    </row>
    <row r="53" spans="1:16" ht="31.5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.75">
      <c r="A54" s="9" t="s">
        <v>407</v>
      </c>
      <c r="B54" s="33">
        <v>8721</v>
      </c>
      <c r="C54" s="9" t="s">
        <v>47</v>
      </c>
      <c r="D54" s="5" t="s">
        <v>408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5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7.25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448288519.63</v>
      </c>
      <c r="F56" s="4">
        <f>F57</f>
        <v>448195519.63</v>
      </c>
      <c r="G56" s="4">
        <f>G57</f>
        <v>360573279.99000001</v>
      </c>
      <c r="H56" s="4">
        <f>H57</f>
        <v>30771001</v>
      </c>
      <c r="I56" s="4">
        <f>I57</f>
        <v>93000</v>
      </c>
      <c r="J56" s="4">
        <f>L56+O56</f>
        <v>53640848.359999999</v>
      </c>
      <c r="K56" s="4">
        <f>K57</f>
        <v>26555829.359999999</v>
      </c>
      <c r="L56" s="4">
        <f t="shared" ref="L56:O56" si="11">L57</f>
        <v>23720800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501929367.99000001</v>
      </c>
    </row>
    <row r="57" spans="1:16" ht="47.25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448288519.63</v>
      </c>
      <c r="F57" s="4">
        <f>SUM(F58:F89)-F80-F81-F76-F77</f>
        <v>448195519.63</v>
      </c>
      <c r="G57" s="4">
        <f t="shared" ref="G57:K57" si="12">SUM(G58:G89)-G80-G81-G76-G77</f>
        <v>360573279.99000001</v>
      </c>
      <c r="H57" s="4">
        <f t="shared" si="12"/>
        <v>30771001</v>
      </c>
      <c r="I57" s="4">
        <f t="shared" si="12"/>
        <v>93000</v>
      </c>
      <c r="J57" s="4">
        <f>L57+O57</f>
        <v>53640848.359999999</v>
      </c>
      <c r="K57" s="4">
        <f t="shared" si="12"/>
        <v>26555829.359999999</v>
      </c>
      <c r="L57" s="4">
        <f t="shared" ref="L57" si="13">SUM(L58:L89)-L80-L81-L76-L77</f>
        <v>23720800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501929367.99000001</v>
      </c>
    </row>
    <row r="58" spans="1:16" ht="47.25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5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95748508</v>
      </c>
      <c r="F60" s="6">
        <f>108737600-5482940-1541905-371581-1938765-5061596+497415-4000000-3124720+1833000-798000+7000000</f>
        <v>95748508</v>
      </c>
      <c r="G60" s="6">
        <f>85693100-5482940-656964-5061596-4000000-1200000+1380000-415000+147000+7000000</f>
        <v>77403600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117394221</v>
      </c>
    </row>
    <row r="61" spans="1:16" ht="47.25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92469108</v>
      </c>
      <c r="F61" s="6">
        <f>78349600+15100000-1214067+658273+168737-800000+239800-6273931+431000-3573904+715000-790000-27000+9458600</f>
        <v>92442108</v>
      </c>
      <c r="G61" s="6">
        <f>40380000+15100000-6273931-5512084-400000+272000+143000+9458600</f>
        <v>53167585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96272878</v>
      </c>
    </row>
    <row r="62" spans="1:16" ht="94.5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14276050</v>
      </c>
      <c r="F62" s="6">
        <f>14164200+900000-138150+45000+13000-1785000-123000+1200000</f>
        <v>14276050</v>
      </c>
      <c r="G62" s="6">
        <f>10028000+900000-1850000+1200000</f>
        <v>10278000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14276050</v>
      </c>
    </row>
    <row r="63" spans="1:16" ht="47.25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4.5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7.25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23421302</v>
      </c>
      <c r="F65" s="6">
        <f>22900800-193260-251988-820250+605000-319000+1500000</f>
        <v>23421302</v>
      </c>
      <c r="G65" s="6">
        <f>19000000-1000000+605000+1500000</f>
        <v>20105000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23621302</v>
      </c>
    </row>
    <row r="66" spans="1:18" ht="31.5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5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21841253</v>
      </c>
      <c r="F67" s="6">
        <f>20474900-20000+1103382-658273+202844-46000+60000+1140000-610000-1371600+1500000</f>
        <v>21775253</v>
      </c>
      <c r="G67" s="6">
        <f>17600000-610000-500000+1500000</f>
        <v>17990000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26474253</v>
      </c>
    </row>
    <row r="68" spans="1:18" ht="47.25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7.25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6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7.25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4812618</v>
      </c>
      <c r="F71" s="6">
        <f>4471900-4482-152000-2800+500000</f>
        <v>4812618</v>
      </c>
      <c r="G71" s="6">
        <f>4150000-350000+500000</f>
        <v>4300000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4812618</v>
      </c>
    </row>
    <row r="72" spans="1:18" ht="110.25">
      <c r="A72" s="9" t="s">
        <v>392</v>
      </c>
      <c r="B72" s="9" t="s">
        <v>394</v>
      </c>
      <c r="C72" s="9" t="s">
        <v>106</v>
      </c>
      <c r="D72" s="5" t="s">
        <v>396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4.5">
      <c r="A73" s="9" t="s">
        <v>393</v>
      </c>
      <c r="B73" s="9" t="s">
        <v>395</v>
      </c>
      <c r="C73" s="9" t="s">
        <v>106</v>
      </c>
      <c r="D73" s="5" t="s">
        <v>397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.75">
      <c r="A74" s="9" t="s">
        <v>374</v>
      </c>
      <c r="B74" s="33">
        <v>1200</v>
      </c>
      <c r="C74" s="33" t="s">
        <v>106</v>
      </c>
      <c r="D74" s="5" t="s">
        <v>375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.75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.75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4.5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.75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.75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1.75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6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.75">
      <c r="A84" s="22" t="s">
        <v>409</v>
      </c>
      <c r="B84" s="22" t="s">
        <v>410</v>
      </c>
      <c r="C84" s="22" t="s">
        <v>106</v>
      </c>
      <c r="D84" s="23" t="s">
        <v>411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7220800</v>
      </c>
      <c r="K84" s="32"/>
      <c r="L84" s="32">
        <v>7220800</v>
      </c>
      <c r="M84" s="32"/>
      <c r="N84" s="32"/>
      <c r="O84" s="30"/>
      <c r="P84" s="32">
        <f t="shared" si="0"/>
        <v>13182000</v>
      </c>
    </row>
    <row r="85" spans="1:18" ht="94.5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5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7.25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12357647</v>
      </c>
      <c r="F87" s="6">
        <f>11976800-53053+10000-148000-400000-28100+1000000</f>
        <v>12357647</v>
      </c>
      <c r="G87" s="6">
        <f>10100000-360000-400000+1000000</f>
        <v>10340000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12357647</v>
      </c>
    </row>
    <row r="88" spans="1:18" ht="31.5">
      <c r="A88" s="9" t="s">
        <v>385</v>
      </c>
      <c r="B88" s="33">
        <v>7520</v>
      </c>
      <c r="C88" s="9" t="s">
        <v>384</v>
      </c>
      <c r="D88" s="5" t="s">
        <v>383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7.25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7.25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7.25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7.25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5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7.25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5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7.25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7.25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.75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5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5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10.25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.75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4.5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3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4.5">
      <c r="A105" s="9" t="s">
        <v>423</v>
      </c>
      <c r="B105" s="33">
        <v>3193</v>
      </c>
      <c r="C105" s="33">
        <v>1030</v>
      </c>
      <c r="D105" s="5" t="s">
        <v>422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5">
      <c r="A106" s="9" t="s">
        <v>376</v>
      </c>
      <c r="B106" s="33">
        <v>3221</v>
      </c>
      <c r="C106" s="33">
        <v>1060</v>
      </c>
      <c r="D106" s="37" t="s">
        <v>378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5">
      <c r="A107" s="9" t="s">
        <v>419</v>
      </c>
      <c r="B107" s="33">
        <v>3222</v>
      </c>
      <c r="C107" s="33">
        <v>1060</v>
      </c>
      <c r="D107" s="37" t="s">
        <v>420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3.5">
      <c r="A108" s="9" t="s">
        <v>377</v>
      </c>
      <c r="B108" s="33">
        <v>3223</v>
      </c>
      <c r="C108" s="33">
        <v>1060</v>
      </c>
      <c r="D108" s="37" t="s">
        <v>379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3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5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5">
      <c r="A111" s="9" t="s">
        <v>398</v>
      </c>
      <c r="B111" s="9">
        <v>7520</v>
      </c>
      <c r="C111" s="9" t="s">
        <v>384</v>
      </c>
      <c r="D111" s="5" t="s">
        <v>383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7.25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7.25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7.25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5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10.25">
      <c r="A116" s="9" t="s">
        <v>413</v>
      </c>
      <c r="B116" s="33">
        <v>6083</v>
      </c>
      <c r="C116" s="9" t="s">
        <v>290</v>
      </c>
      <c r="D116" s="5" t="s">
        <v>412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7.25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7.25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7.25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5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5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4.5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5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7.25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5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5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5">
      <c r="A128" s="33">
        <v>1017520</v>
      </c>
      <c r="B128" s="33">
        <v>7520</v>
      </c>
      <c r="C128" s="9" t="s">
        <v>384</v>
      </c>
      <c r="D128" s="5" t="s">
        <v>383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7.25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7.25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7.25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5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5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7.25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7.25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7.25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.75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3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3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7.25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7.25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5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5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5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5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5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7.25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3">
      <c r="A148" s="33">
        <v>1216020</v>
      </c>
      <c r="B148" s="33">
        <v>6020</v>
      </c>
      <c r="C148" s="33" t="s">
        <v>55</v>
      </c>
      <c r="D148" s="5" t="s">
        <v>399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5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7.25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5">
      <c r="A152" s="33">
        <v>1217520</v>
      </c>
      <c r="B152" s="33">
        <v>7520</v>
      </c>
      <c r="C152" s="9" t="s">
        <v>384</v>
      </c>
      <c r="D152" s="5" t="s">
        <v>383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5">
      <c r="A153" s="33">
        <v>1217670</v>
      </c>
      <c r="B153" s="33">
        <v>7670</v>
      </c>
      <c r="C153" s="9" t="s">
        <v>59</v>
      </c>
      <c r="D153" s="5" t="s">
        <v>400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1.75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5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3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7.25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5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5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.75">
      <c r="A160" s="9" t="s">
        <v>386</v>
      </c>
      <c r="B160" s="33">
        <v>8733</v>
      </c>
      <c r="C160" s="9" t="s">
        <v>241</v>
      </c>
      <c r="D160" s="5" t="s">
        <v>387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.75">
      <c r="A161" s="9" t="s">
        <v>414</v>
      </c>
      <c r="B161" s="33">
        <v>8741</v>
      </c>
      <c r="C161" s="9" t="s">
        <v>290</v>
      </c>
      <c r="D161" s="5" t="s">
        <v>415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4.5">
      <c r="A162" s="9" t="s">
        <v>401</v>
      </c>
      <c r="B162" s="33">
        <v>8746</v>
      </c>
      <c r="C162" s="9" t="s">
        <v>403</v>
      </c>
      <c r="D162" s="5" t="s">
        <v>402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.75">
      <c r="A163" s="9" t="s">
        <v>380</v>
      </c>
      <c r="B163" s="33">
        <v>8761</v>
      </c>
      <c r="C163" s="9" t="s">
        <v>286</v>
      </c>
      <c r="D163" s="5" t="s">
        <v>381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3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3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7.25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5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5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5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5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7.25">
      <c r="A171" s="33">
        <v>1516017</v>
      </c>
      <c r="B171" s="9" t="s">
        <v>236</v>
      </c>
      <c r="C171" s="9" t="s">
        <v>55</v>
      </c>
      <c r="D171" s="5" t="s">
        <v>404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.75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5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5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5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31.5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.75">
      <c r="A177" s="9" t="s">
        <v>417</v>
      </c>
      <c r="B177" s="33">
        <v>7373</v>
      </c>
      <c r="C177" s="9" t="s">
        <v>59</v>
      </c>
      <c r="D177" s="5" t="s">
        <v>406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7.25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5">
      <c r="A180" s="33">
        <v>1518340</v>
      </c>
      <c r="B180" s="9" t="s">
        <v>405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3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3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7.25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5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7.25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7.25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5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5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7.25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7.25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7.25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5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6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3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.75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.75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94.5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3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7.5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94.5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3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.75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3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7.25">
      <c r="A209" s="7"/>
      <c r="B209" s="7"/>
      <c r="C209" s="7"/>
      <c r="D209" s="1" t="s">
        <v>416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3">
      <c r="A210" s="7"/>
      <c r="B210" s="7"/>
      <c r="C210" s="7"/>
      <c r="D210" s="1" t="s">
        <v>418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4.5">
      <c r="A211" s="7"/>
      <c r="B211" s="7"/>
      <c r="C211" s="7"/>
      <c r="D211" s="1" t="s">
        <v>421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1014297906.9100001</v>
      </c>
      <c r="F212" s="4">
        <f>F19+F56+F90+F112+F117+F129+F138+F164+F181+F190</f>
        <v>878258721.69000006</v>
      </c>
      <c r="G212" s="4">
        <f>G19+G56+G90+G112+G117+G129+G138+G164+G181+G190</f>
        <v>561921899.04999995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437004979.87</v>
      </c>
      <c r="K212" s="4">
        <f>K19+K56+K90+K112+K117+K129+K138+K164+K181+K190</f>
        <v>406671013.13999999</v>
      </c>
      <c r="L212" s="4">
        <f>L19+L56+L90+L112+L117+L129+L138+L164+L181+L190</f>
        <v>25174300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1451302886.7800002</v>
      </c>
    </row>
    <row r="214" spans="1:16" s="15" customFormat="1" ht="18.75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.75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447940537.99000001</v>
      </c>
      <c r="F215" s="14">
        <f t="shared" ref="F215:O215" si="82">F60+F61+F62+F63+F64+F65+F66+F67+F68+F69+F70+F71+F72+F73+F74+F78+F82+F83+F84+F121</f>
        <v>447847537.99000001</v>
      </c>
      <c r="G215" s="14">
        <f t="shared" si="82"/>
        <v>370433979.99000001</v>
      </c>
      <c r="H215" s="14">
        <f t="shared" si="82"/>
        <v>30321961</v>
      </c>
      <c r="I215" s="14">
        <f t="shared" si="82"/>
        <v>93000</v>
      </c>
      <c r="J215" s="14">
        <f t="shared" si="82"/>
        <v>46707923</v>
      </c>
      <c r="K215" s="14">
        <f t="shared" si="82"/>
        <v>18597904</v>
      </c>
      <c r="L215" s="14">
        <f t="shared" si="82"/>
        <v>24545800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494648460.99000001</v>
      </c>
    </row>
    <row r="216" spans="1:16" s="15" customFormat="1" ht="18.75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2.25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.75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.75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15518291</v>
      </c>
      <c r="F219" s="14">
        <f t="shared" si="87"/>
        <v>15518291</v>
      </c>
      <c r="G219" s="14">
        <f t="shared" si="87"/>
        <v>10340000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15518291</v>
      </c>
    </row>
    <row r="220" spans="1:16" s="15" customFormat="1" ht="18.75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.75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.75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35160264.640000001</v>
      </c>
      <c r="F222" s="14">
        <f t="shared" ref="F222:O222" si="90">F48+F49+F50+F51+F52+F53+F54+F55+F89+F158+F159+F160+F162+F163+F157+F161+F179+F180+F189+F194</f>
        <v>32122082.640000001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65425246</v>
      </c>
    </row>
    <row r="223" spans="1:16" ht="18.75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1014297906.91</v>
      </c>
      <c r="F224" s="19">
        <f>SUM(F214:F223)</f>
        <v>878258721.68999994</v>
      </c>
      <c r="G224" s="19">
        <f>SUM(G214:G223)</f>
        <v>561921899.04999995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437004979.87</v>
      </c>
      <c r="K224" s="19">
        <f>SUM(K214:K223)</f>
        <v>406671013.13999999</v>
      </c>
      <c r="L224" s="19">
        <f t="shared" si="92"/>
        <v>25174300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1451302886.78</v>
      </c>
    </row>
    <row r="225" spans="4:16" ht="11.45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424</v>
      </c>
      <c r="E226" s="20"/>
      <c r="F226" s="20"/>
      <c r="G226" s="20"/>
      <c r="H226" s="20"/>
      <c r="I226" s="20"/>
      <c r="J226" s="20"/>
      <c r="K226" s="20" t="s">
        <v>425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>
        <v>992139306.90999997</v>
      </c>
      <c r="F229" s="40">
        <v>856100121.68999994</v>
      </c>
      <c r="G229" s="40">
        <v>539763299.04999995</v>
      </c>
      <c r="H229" s="40">
        <v>40152353</v>
      </c>
      <c r="I229" s="40">
        <v>133735003.22</v>
      </c>
      <c r="J229" s="40">
        <v>429784179.87</v>
      </c>
      <c r="K229" s="40">
        <v>406671013.13999999</v>
      </c>
      <c r="L229" s="40">
        <v>17953500</v>
      </c>
      <c r="M229" s="40">
        <v>525100</v>
      </c>
      <c r="N229" s="40">
        <v>0</v>
      </c>
      <c r="O229" s="40">
        <v>411830679.87</v>
      </c>
      <c r="P229" s="40">
        <v>1421923486.78</v>
      </c>
    </row>
    <row r="230" spans="4:16">
      <c r="E230" s="20">
        <f>E224-E229</f>
        <v>22158600</v>
      </c>
      <c r="F230" s="20">
        <f t="shared" ref="F230:P230" si="93">F224-F229</f>
        <v>22158600</v>
      </c>
      <c r="G230" s="20">
        <f t="shared" si="93"/>
        <v>22158600</v>
      </c>
      <c r="H230" s="20">
        <f t="shared" si="93"/>
        <v>0</v>
      </c>
      <c r="I230" s="20">
        <f t="shared" si="93"/>
        <v>0</v>
      </c>
      <c r="J230" s="20">
        <f t="shared" si="93"/>
        <v>7220800</v>
      </c>
      <c r="K230" s="20">
        <f t="shared" si="93"/>
        <v>0</v>
      </c>
      <c r="L230" s="20">
        <f t="shared" si="93"/>
        <v>7220800</v>
      </c>
      <c r="M230" s="20">
        <f t="shared" si="93"/>
        <v>0</v>
      </c>
      <c r="N230" s="20">
        <f t="shared" si="93"/>
        <v>0</v>
      </c>
      <c r="O230" s="20">
        <f t="shared" si="93"/>
        <v>0</v>
      </c>
      <c r="P230" s="20">
        <f t="shared" si="93"/>
        <v>29379400</v>
      </c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49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Natasha-findep</cp:lastModifiedBy>
  <cp:lastPrinted>2025-01-02T07:21:06Z</cp:lastPrinted>
  <dcterms:created xsi:type="dcterms:W3CDTF">2023-12-16T13:37:11Z</dcterms:created>
  <dcterms:modified xsi:type="dcterms:W3CDTF">2025-01-21T11:36:01Z</dcterms:modified>
</cp:coreProperties>
</file>