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4_НАСТУПНЕ січень\"/>
    </mc:Choice>
  </mc:AlternateContent>
  <bookViews>
    <workbookView xWindow="-105" yWindow="-105" windowWidth="23250" windowHeight="12570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Аркуш1!$A$1:$F$105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D79" i="1"/>
  <c r="C79" i="1"/>
  <c r="C80" i="1"/>
  <c r="C78" i="1"/>
  <c r="D82" i="1"/>
  <c r="D81" i="1" l="1"/>
  <c r="D97" i="1" l="1"/>
  <c r="E86" i="1" l="1"/>
  <c r="F86" i="1"/>
  <c r="D86" i="1"/>
  <c r="C99" i="1"/>
  <c r="D17" i="1" l="1"/>
  <c r="C89" i="1" l="1"/>
  <c r="D95" i="1" l="1"/>
  <c r="D65" i="1"/>
  <c r="C69" i="1"/>
  <c r="D55" i="1" l="1"/>
  <c r="D54" i="1"/>
  <c r="D45" i="1"/>
  <c r="D41" i="1"/>
  <c r="D40" i="1"/>
  <c r="D38" i="1"/>
  <c r="D34" i="1"/>
  <c r="D29" i="1"/>
  <c r="D28" i="1" l="1"/>
  <c r="D21" i="1"/>
  <c r="E76" i="1" l="1"/>
  <c r="C85" i="1" l="1"/>
  <c r="E82" i="1"/>
  <c r="F82" i="1"/>
  <c r="D64" i="1" l="1"/>
  <c r="D59" i="1"/>
  <c r="F74" i="1"/>
  <c r="E74" i="1"/>
  <c r="F96" i="1"/>
  <c r="E96" i="1"/>
  <c r="E92" i="1"/>
  <c r="C90" i="1"/>
  <c r="C83" i="1" l="1"/>
  <c r="E48" i="1" l="1"/>
  <c r="C94" i="1" l="1"/>
  <c r="E68" i="1" l="1"/>
  <c r="E80" i="1"/>
  <c r="F80" i="1"/>
  <c r="D80" i="1"/>
  <c r="C81" i="1"/>
  <c r="F79" i="1" l="1"/>
  <c r="C55" i="1"/>
  <c r="C52" i="1"/>
  <c r="E79" i="1" l="1"/>
  <c r="C87" i="1"/>
  <c r="C93" i="1" l="1"/>
  <c r="C88" i="1" l="1"/>
  <c r="C98" i="1" l="1"/>
  <c r="C95" i="1"/>
  <c r="D50" i="1" l="1"/>
  <c r="C67" i="1" l="1"/>
  <c r="C51" i="1"/>
  <c r="E50" i="1"/>
  <c r="C50" i="1" s="1"/>
  <c r="F50" i="1"/>
  <c r="C101" i="1" l="1"/>
  <c r="E100" i="1"/>
  <c r="F100" i="1"/>
  <c r="D100" i="1"/>
  <c r="D78" i="1" s="1"/>
  <c r="C97" i="1"/>
  <c r="C86" i="1" s="1"/>
  <c r="C100" i="1" l="1"/>
  <c r="C96" i="1"/>
  <c r="C92" i="1" l="1"/>
  <c r="C76" i="1" l="1"/>
  <c r="D75" i="1"/>
  <c r="C74" i="1"/>
  <c r="E75" i="1"/>
  <c r="F75" i="1"/>
  <c r="C75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5" i="1" s="1"/>
  <c r="C66" i="1"/>
  <c r="C68" i="1"/>
  <c r="C70" i="1"/>
  <c r="D73" i="1"/>
  <c r="F73" i="1"/>
  <c r="F72" i="1" s="1"/>
  <c r="F71" i="1" s="1"/>
  <c r="E73" i="1"/>
  <c r="E72" i="1" s="1"/>
  <c r="E71" i="1" s="1"/>
  <c r="F78" i="1"/>
  <c r="C84" i="1"/>
  <c r="C91" i="1"/>
  <c r="C37" i="1" l="1"/>
  <c r="D22" i="1"/>
  <c r="C42" i="1"/>
  <c r="E31" i="1"/>
  <c r="E30" i="1" s="1"/>
  <c r="F22" i="1"/>
  <c r="D72" i="1"/>
  <c r="D71" i="1" s="1"/>
  <c r="C71" i="1" s="1"/>
  <c r="C73" i="1"/>
  <c r="F31" i="1"/>
  <c r="F30" i="1" s="1"/>
  <c r="E22" i="1"/>
  <c r="D31" i="1"/>
  <c r="D30" i="1" s="1"/>
  <c r="F49" i="1"/>
  <c r="E49" i="1"/>
  <c r="E78" i="1"/>
  <c r="C57" i="1"/>
  <c r="C58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7" i="1"/>
  <c r="F102" i="1" s="1"/>
  <c r="C30" i="1"/>
  <c r="C72" i="1"/>
  <c r="E15" i="1"/>
  <c r="E77" i="1" s="1"/>
  <c r="E102" i="1" s="1"/>
  <c r="D15" i="1"/>
  <c r="C31" i="1"/>
  <c r="C32" i="1"/>
  <c r="C49" i="1"/>
  <c r="D77" i="1" l="1"/>
  <c r="C77" i="1" s="1"/>
  <c r="C15" i="1"/>
  <c r="D102" i="1" l="1"/>
  <c r="C102" i="1" s="1"/>
</calcChain>
</file>

<file path=xl/sharedStrings.xml><?xml version="1.0" encoding="utf-8"?>
<sst xmlns="http://schemas.openxmlformats.org/spreadsheetml/2006/main" count="169" uniqueCount="167">
  <si>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</si>
  <si>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</si>
  <si>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</si>
  <si>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</si>
  <si>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</si>
  <si>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</si>
  <si>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</si>
  <si>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</si>
  <si>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</si>
  <si>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</si>
  <si>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</si>
  <si>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</si>
  <si>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</si>
  <si>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</si>
  <si>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</si>
  <si>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</si>
  <si>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</si>
  <si>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</si>
  <si>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</si>
  <si>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</si>
  <si>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</si>
  <si>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</si>
  <si>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</si>
  <si>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</si>
  <si>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</si>
  <si>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</si>
  <si>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</si>
  <si>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</si>
  <si>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</si>
  <si>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</si>
  <si>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</si>
  <si>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</si>
  <si>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</si>
  <si>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</si>
  <si>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</si>
  <si>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</si>
  <si>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</si>
  <si>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</si>
  <si>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</si>
  <si>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</si>
  <si>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</si>
  <si>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</si>
  <si>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</si>
  <si>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</si>
  <si>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</si>
  <si>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</si>
  <si>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</si>
  <si>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</si>
  <si>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</si>
  <si>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</si>
  <si>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</si>
  <si>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</si>
  <si>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</si>
  <si>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</si>
  <si>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</si>
  <si>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</si>
  <si>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</si>
  <si>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</si>
  <si>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</si>
  <si>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</si>
  <si>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</si>
  <si>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</si>
  <si>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</si>
  <si>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</si>
  <si>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</si>
  <si>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</si>
  <si>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</si>
  <si>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</si>
  <si>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</si>
  <si>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</si>
  <si>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</si>
  <si>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</si>
  <si>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</si>
  <si>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</si>
  <si>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</si>
  <si>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</si>
  <si>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</si>
  <si>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</si>
  <si>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</si>
  <si>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</si>
  <si>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</si>
  <si>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</si>
  <si>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</si>
  <si>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</si>
  <si>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</si>
  <si>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</si>
  <si>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</si>
  <si>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</si>
  <si>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</si>
  <si>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</si>
  <si>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</si>
  <si>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</si>
  <si>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</si>
  <si>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</si>
  <si>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</si>
  <si>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</si>
  <si>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</si>
  <si>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</si>
  <si>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</si>
  <si>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</si>
  <si>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</si>
  <si>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</si>
  <si>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</si>
  <si>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</si>
  <si>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</si>
  <si>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</si>
  <si>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</si>
  <si>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</si>
  <si>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</si>
  <si>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</si>
  <si>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</si>
  <si>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</si>
  <si>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</si>
  <si>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</si>
  <si>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</si>
  <si>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</si>
  <si>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</si>
  <si>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</si>
  <si>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</si>
  <si>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</si>
  <si>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</si>
  <si>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</si>
  <si>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</si>
  <si>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</si>
  <si>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</si>
  <si>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</si>
  <si>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</si>
  <si>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</si>
  <si>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</si>
  <si>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</si>
  <si>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</si>
  <si>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</si>
  <si>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</si>
  <si>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</si>
  <si>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</si>
  <si>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</si>
  <si>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</si>
  <si>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</si>
  <si>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</si>
  <si>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</si>
  <si>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</si>
  <si>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</si>
  <si>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</si>
  <si>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</si>
  <si>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</si>
  <si>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</si>
  <si>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</si>
  <si>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</si>
  <si>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</si>
  <si>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</si>
  <si>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</si>
  <si>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</si>
  <si>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</si>
  <si>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</si>
  <si>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</si>
  <si>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</si>
  <si>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</si>
  <si>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</si>
  <si>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</si>
  <si>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</si>
  <si>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</si>
  <si>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</si>
  <si>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</si>
  <si>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</si>
  <si>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</si>
  <si>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від         01.2025 №             - VIII</t>
  </si>
  <si>
    <t xml:space="preserve">                         Начальник фінансового управління                                                                                       Ольга ЯКОВЕНКО
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</si>
</sst>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tabSelected="1" view="pageBreakPreview" topLeftCell="A100" zoomScaleNormal="100" zoomScaleSheetLayoutView="100" workbookViewId="0">
      <selection activeCell="A104" sqref="A104:F104"/>
    </sheetView>
  </sheetViews>
  <sheetFormatPr defaultColWidth="9.140625" defaultRowHeight="15.75" x14ac:dyDescent="0.25"/>
  <cols>
    <col min="1" max="1" width="15.5703125" style="1" customWidth="1"/>
    <col min="2" max="2" width="68.140625" style="1" customWidth="1"/>
    <col min="3" max="3" width="21.28515625" style="1" customWidth="1"/>
    <col min="4" max="5" width="17.28515625" style="1" customWidth="1"/>
    <col min="6" max="6" width="15.7109375" style="1" customWidth="1"/>
    <col min="7" max="16384" width="9.140625" style="1"/>
  </cols>
  <sheetData>
    <row r="1" spans="1:6" ht="16.5" customHeight="1" x14ac:dyDescent="0.25">
      <c r="D1" s="1" t="s">
        <v>137</v>
      </c>
    </row>
    <row r="2" spans="1:6" ht="16.5" customHeight="1" x14ac:dyDescent="0.25">
      <c r="D2" s="1" t="s">
        <v>154</v>
      </c>
    </row>
    <row r="3" spans="1:6" x14ac:dyDescent="0.25">
      <c r="D3" s="1" t="s">
        <v>165</v>
      </c>
    </row>
    <row r="5" spans="1:6" x14ac:dyDescent="0.25">
      <c r="D5" s="1" t="s">
        <v>136</v>
      </c>
    </row>
    <row r="6" spans="1:6" x14ac:dyDescent="0.25">
      <c r="D6" s="1" t="s">
        <v>154</v>
      </c>
    </row>
    <row r="7" spans="1:6" x14ac:dyDescent="0.25">
      <c r="D7" s="1" t="s">
        <v>155</v>
      </c>
    </row>
    <row r="8" spans="1:6" ht="25.5" customHeight="1" x14ac:dyDescent="0.25">
      <c r="A8" s="24" t="s">
        <v>130</v>
      </c>
      <c r="B8" s="25"/>
      <c r="C8" s="25"/>
      <c r="D8" s="25"/>
      <c r="E8" s="25"/>
      <c r="F8" s="25"/>
    </row>
    <row r="9" spans="1:6" x14ac:dyDescent="0.25">
      <c r="A9" s="2" t="s">
        <v>0</v>
      </c>
    </row>
    <row r="10" spans="1:6" x14ac:dyDescent="0.25">
      <c r="A10" s="1" t="s">
        <v>1</v>
      </c>
      <c r="F10" s="3" t="s">
        <v>2</v>
      </c>
    </row>
    <row r="11" spans="1:6" x14ac:dyDescent="0.25">
      <c r="A11" s="26" t="s">
        <v>3</v>
      </c>
      <c r="B11" s="26" t="s">
        <v>4</v>
      </c>
      <c r="C11" s="26" t="s">
        <v>5</v>
      </c>
      <c r="D11" s="26" t="s">
        <v>6</v>
      </c>
      <c r="E11" s="26" t="s">
        <v>7</v>
      </c>
      <c r="F11" s="26"/>
    </row>
    <row r="12" spans="1:6" x14ac:dyDescent="0.25">
      <c r="A12" s="26"/>
      <c r="B12" s="26"/>
      <c r="C12" s="26"/>
      <c r="D12" s="26"/>
      <c r="E12" s="26" t="s">
        <v>8</v>
      </c>
      <c r="F12" s="26" t="s">
        <v>9</v>
      </c>
    </row>
    <row r="13" spans="1:6" x14ac:dyDescent="0.25">
      <c r="A13" s="26"/>
      <c r="B13" s="26"/>
      <c r="C13" s="26"/>
      <c r="D13" s="26"/>
      <c r="E13" s="26"/>
      <c r="F13" s="26"/>
    </row>
    <row r="14" spans="1:6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25">
      <c r="A15" s="5" t="s">
        <v>10</v>
      </c>
      <c r="B15" s="6" t="s">
        <v>11</v>
      </c>
      <c r="C15" s="7">
        <f t="shared" ref="C15:C45" si="0">D15 + E15</f>
        <v>883654422</v>
      </c>
      <c r="D15" s="7">
        <f>D16+D20+D22+D30+D47</f>
        <v>883126671</v>
      </c>
      <c r="E15" s="7">
        <f>E16+E20+E22+E30+E47</f>
        <v>527751</v>
      </c>
      <c r="F15" s="7">
        <f t="shared" ref="F15" si="1">F16+F20+F22+F30+F47</f>
        <v>0</v>
      </c>
    </row>
    <row r="16" spans="1:6" ht="31.5" x14ac:dyDescent="0.25">
      <c r="A16" s="5" t="s">
        <v>12</v>
      </c>
      <c r="B16" s="6" t="s">
        <v>13</v>
      </c>
      <c r="C16" s="7">
        <f t="shared" si="0"/>
        <v>533161971</v>
      </c>
      <c r="D16" s="7">
        <f>D17+D18</f>
        <v>533161971</v>
      </c>
      <c r="E16" s="7">
        <f t="shared" ref="E16:F16" si="2">E17+E18</f>
        <v>0</v>
      </c>
      <c r="F16" s="7">
        <f t="shared" si="2"/>
        <v>0</v>
      </c>
    </row>
    <row r="17" spans="1:6" ht="17.45" customHeight="1" x14ac:dyDescent="0.25">
      <c r="A17" s="5" t="s">
        <v>14</v>
      </c>
      <c r="B17" s="6" t="s">
        <v>15</v>
      </c>
      <c r="C17" s="7">
        <f t="shared" si="0"/>
        <v>530941971</v>
      </c>
      <c r="D17" s="7">
        <f>448820000+5000000+2135171+50000+19135000+13058500+7000000+13271200+20572100+900000+1000000</f>
        <v>530941971</v>
      </c>
      <c r="E17" s="7">
        <v>0</v>
      </c>
      <c r="F17" s="7">
        <v>0</v>
      </c>
    </row>
    <row r="18" spans="1:6" x14ac:dyDescent="0.25">
      <c r="A18" s="5" t="s">
        <v>16</v>
      </c>
      <c r="B18" s="6" t="s">
        <v>17</v>
      </c>
      <c r="C18" s="7">
        <f t="shared" si="0"/>
        <v>2220000</v>
      </c>
      <c r="D18" s="7">
        <f>D19</f>
        <v>2220000</v>
      </c>
      <c r="E18" s="7">
        <f t="shared" ref="E18:F18" si="3">E19</f>
        <v>0</v>
      </c>
      <c r="F18" s="7">
        <f t="shared" si="3"/>
        <v>0</v>
      </c>
    </row>
    <row r="19" spans="1:6" ht="31.5" x14ac:dyDescent="0.25">
      <c r="A19" s="4" t="s">
        <v>18</v>
      </c>
      <c r="B19" s="8" t="s">
        <v>19</v>
      </c>
      <c r="C19" s="9">
        <f t="shared" si="0"/>
        <v>2220000</v>
      </c>
      <c r="D19" s="9">
        <v>2220000</v>
      </c>
      <c r="E19" s="9">
        <v>0</v>
      </c>
      <c r="F19" s="9">
        <v>0</v>
      </c>
    </row>
    <row r="20" spans="1:6" ht="30" customHeight="1" x14ac:dyDescent="0.25">
      <c r="A20" s="5" t="s">
        <v>20</v>
      </c>
      <c r="B20" s="6" t="s">
        <v>21</v>
      </c>
      <c r="C20" s="7">
        <f t="shared" si="0"/>
        <v>10700</v>
      </c>
      <c r="D20" s="7">
        <f>D21</f>
        <v>10700</v>
      </c>
      <c r="E20" s="7">
        <f t="shared" ref="E20:F20" si="4">E21</f>
        <v>0</v>
      </c>
      <c r="F20" s="7">
        <f t="shared" si="4"/>
        <v>0</v>
      </c>
    </row>
    <row r="21" spans="1:6" ht="31.5" x14ac:dyDescent="0.25">
      <c r="A21" s="4" t="s">
        <v>22</v>
      </c>
      <c r="B21" s="8" t="s">
        <v>23</v>
      </c>
      <c r="C21" s="9">
        <f t="shared" si="0"/>
        <v>10700</v>
      </c>
      <c r="D21" s="9">
        <f>7000+2000+1500+200</f>
        <v>10700</v>
      </c>
      <c r="E21" s="9">
        <v>0</v>
      </c>
      <c r="F21" s="9">
        <v>0</v>
      </c>
    </row>
    <row r="22" spans="1:6" x14ac:dyDescent="0.25">
      <c r="A22" s="5" t="s">
        <v>24</v>
      </c>
      <c r="B22" s="6" t="s">
        <v>25</v>
      </c>
      <c r="C22" s="7">
        <f>D22 + E22</f>
        <v>51328500</v>
      </c>
      <c r="D22" s="7">
        <f>D23+D25+D27</f>
        <v>51328500</v>
      </c>
      <c r="E22" s="7">
        <f t="shared" ref="E22:F22" si="5">E23+E25+E27</f>
        <v>0</v>
      </c>
      <c r="F22" s="7">
        <f t="shared" si="5"/>
        <v>0</v>
      </c>
    </row>
    <row r="23" spans="1:6" ht="31.5" x14ac:dyDescent="0.25">
      <c r="A23" s="5" t="s">
        <v>26</v>
      </c>
      <c r="B23" s="6" t="s">
        <v>27</v>
      </c>
      <c r="C23" s="7">
        <f t="shared" si="0"/>
        <v>2128500</v>
      </c>
      <c r="D23" s="7">
        <f>D24</f>
        <v>2128500</v>
      </c>
      <c r="E23" s="7">
        <f t="shared" ref="E23:F23" si="6">E24</f>
        <v>0</v>
      </c>
      <c r="F23" s="7">
        <f t="shared" si="6"/>
        <v>0</v>
      </c>
    </row>
    <row r="24" spans="1:6" x14ac:dyDescent="0.25">
      <c r="A24" s="4" t="s">
        <v>28</v>
      </c>
      <c r="B24" s="8" t="s">
        <v>29</v>
      </c>
      <c r="C24" s="9">
        <f t="shared" si="0"/>
        <v>2128500</v>
      </c>
      <c r="D24" s="9">
        <v>2128500</v>
      </c>
      <c r="E24" s="9">
        <v>0</v>
      </c>
      <c r="F24" s="9">
        <v>0</v>
      </c>
    </row>
    <row r="25" spans="1:6" ht="31.5" x14ac:dyDescent="0.25">
      <c r="A25" s="5" t="s">
        <v>30</v>
      </c>
      <c r="B25" s="6" t="s">
        <v>31</v>
      </c>
      <c r="C25" s="7">
        <f t="shared" si="0"/>
        <v>13700000</v>
      </c>
      <c r="D25" s="7">
        <f>D26</f>
        <v>13700000</v>
      </c>
      <c r="E25" s="7">
        <f t="shared" ref="E25:F25" si="7">E26</f>
        <v>0</v>
      </c>
      <c r="F25" s="7">
        <f t="shared" si="7"/>
        <v>0</v>
      </c>
    </row>
    <row r="26" spans="1:6" x14ac:dyDescent="0.25">
      <c r="A26" s="4" t="s">
        <v>32</v>
      </c>
      <c r="B26" s="8" t="s">
        <v>29</v>
      </c>
      <c r="C26" s="9">
        <f t="shared" si="0"/>
        <v>13700000</v>
      </c>
      <c r="D26" s="9">
        <v>13700000</v>
      </c>
      <c r="E26" s="9">
        <v>0</v>
      </c>
      <c r="F26" s="9">
        <v>0</v>
      </c>
    </row>
    <row r="27" spans="1:6" ht="31.5" x14ac:dyDescent="0.25">
      <c r="A27" s="5" t="s">
        <v>33</v>
      </c>
      <c r="B27" s="6" t="s">
        <v>34</v>
      </c>
      <c r="C27" s="7">
        <f t="shared" si="0"/>
        <v>35500000</v>
      </c>
      <c r="D27" s="7">
        <f>SUM(D28:D29)</f>
        <v>35500000</v>
      </c>
      <c r="E27" s="7">
        <f t="shared" ref="E27:F27" si="8">SUM(E28:E29)</f>
        <v>0</v>
      </c>
      <c r="F27" s="7">
        <f t="shared" si="8"/>
        <v>0</v>
      </c>
    </row>
    <row r="28" spans="1:6" ht="78.75" x14ac:dyDescent="0.25">
      <c r="A28" s="4" t="s">
        <v>35</v>
      </c>
      <c r="B28" s="8" t="s">
        <v>36</v>
      </c>
      <c r="C28" s="9">
        <f t="shared" si="0"/>
        <v>20000000</v>
      </c>
      <c r="D28" s="9">
        <f>15480000+300000+2220000+2000000</f>
        <v>20000000</v>
      </c>
      <c r="E28" s="9">
        <v>0</v>
      </c>
      <c r="F28" s="9">
        <v>0</v>
      </c>
    </row>
    <row r="29" spans="1:6" ht="63" x14ac:dyDescent="0.25">
      <c r="A29" s="4" t="s">
        <v>37</v>
      </c>
      <c r="B29" s="8" t="s">
        <v>38</v>
      </c>
      <c r="C29" s="9">
        <f t="shared" si="0"/>
        <v>15500000</v>
      </c>
      <c r="D29" s="9">
        <f>14200000+1800000-500000</f>
        <v>15500000</v>
      </c>
      <c r="E29" s="9">
        <v>0</v>
      </c>
      <c r="F29" s="9">
        <v>0</v>
      </c>
    </row>
    <row r="30" spans="1:6" ht="31.5" x14ac:dyDescent="0.25">
      <c r="A30" s="5" t="s">
        <v>39</v>
      </c>
      <c r="B30" s="6" t="s">
        <v>40</v>
      </c>
      <c r="C30" s="7">
        <f>D30 + E30</f>
        <v>298625500</v>
      </c>
      <c r="D30" s="7">
        <f>D31+D45+D46</f>
        <v>298625500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25">
      <c r="A31" s="5" t="s">
        <v>41</v>
      </c>
      <c r="B31" s="6" t="s">
        <v>42</v>
      </c>
      <c r="C31" s="7">
        <f t="shared" si="0"/>
        <v>204679500</v>
      </c>
      <c r="D31" s="7">
        <f>D32+D37+D42</f>
        <v>204679500</v>
      </c>
      <c r="E31" s="7">
        <f t="shared" ref="E31:F31" si="10">E32+E37+E42</f>
        <v>0</v>
      </c>
      <c r="F31" s="7">
        <f t="shared" si="10"/>
        <v>0</v>
      </c>
    </row>
    <row r="32" spans="1:6" x14ac:dyDescent="0.25">
      <c r="A32" s="5"/>
      <c r="B32" s="6" t="s">
        <v>133</v>
      </c>
      <c r="C32" s="7">
        <f>SUM(C33:C36)</f>
        <v>40550000</v>
      </c>
      <c r="D32" s="7">
        <f>SUM(D33:D36)</f>
        <v>40550000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25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25">
      <c r="A34" s="4" t="s">
        <v>45</v>
      </c>
      <c r="B34" s="8" t="s">
        <v>46</v>
      </c>
      <c r="C34" s="9">
        <f t="shared" si="0"/>
        <v>3680000</v>
      </c>
      <c r="D34" s="9">
        <f>2580000+900000+200000</f>
        <v>3680000</v>
      </c>
      <c r="E34" s="9">
        <v>0</v>
      </c>
      <c r="F34" s="9">
        <v>0</v>
      </c>
    </row>
    <row r="35" spans="1:6" ht="48" customHeight="1" x14ac:dyDescent="0.25">
      <c r="A35" s="4" t="s">
        <v>47</v>
      </c>
      <c r="B35" s="8" t="s">
        <v>48</v>
      </c>
      <c r="C35" s="9">
        <f t="shared" si="0"/>
        <v>14100000</v>
      </c>
      <c r="D35" s="9">
        <v>14100000</v>
      </c>
      <c r="E35" s="9">
        <v>0</v>
      </c>
      <c r="F35" s="9">
        <v>0</v>
      </c>
    </row>
    <row r="36" spans="1:6" ht="48" customHeight="1" x14ac:dyDescent="0.25">
      <c r="A36" s="4" t="s">
        <v>49</v>
      </c>
      <c r="B36" s="8" t="s">
        <v>50</v>
      </c>
      <c r="C36" s="9">
        <f t="shared" si="0"/>
        <v>22700000</v>
      </c>
      <c r="D36" s="9">
        <v>22700000</v>
      </c>
      <c r="E36" s="9">
        <v>0</v>
      </c>
      <c r="F36" s="9">
        <v>0</v>
      </c>
    </row>
    <row r="37" spans="1:6" ht="18.75" customHeight="1" x14ac:dyDescent="0.25">
      <c r="A37" s="4"/>
      <c r="B37" s="6" t="s">
        <v>132</v>
      </c>
      <c r="C37" s="7">
        <f t="shared" si="0"/>
        <v>163781500</v>
      </c>
      <c r="D37" s="7">
        <f>SUM(D38:D41)</f>
        <v>163781500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25">
      <c r="A38" s="4" t="s">
        <v>51</v>
      </c>
      <c r="B38" s="8" t="s">
        <v>52</v>
      </c>
      <c r="C38" s="9">
        <f t="shared" si="0"/>
        <v>53978000</v>
      </c>
      <c r="D38" s="9">
        <f>58400000-3900000-22000-500000</f>
        <v>53978000</v>
      </c>
      <c r="E38" s="9">
        <v>0</v>
      </c>
      <c r="F38" s="9">
        <v>0</v>
      </c>
    </row>
    <row r="39" spans="1:6" ht="18.75" customHeight="1" x14ac:dyDescent="0.25">
      <c r="A39" s="4" t="s">
        <v>53</v>
      </c>
      <c r="B39" s="8" t="s">
        <v>54</v>
      </c>
      <c r="C39" s="9">
        <f t="shared" si="0"/>
        <v>96753500</v>
      </c>
      <c r="D39" s="9">
        <v>96753500</v>
      </c>
      <c r="E39" s="9">
        <v>0</v>
      </c>
      <c r="F39" s="9">
        <v>0</v>
      </c>
    </row>
    <row r="40" spans="1:6" ht="18.75" customHeight="1" x14ac:dyDescent="0.25">
      <c r="A40" s="4" t="s">
        <v>55</v>
      </c>
      <c r="B40" s="8" t="s">
        <v>56</v>
      </c>
      <c r="C40" s="9">
        <f t="shared" si="0"/>
        <v>1550000</v>
      </c>
      <c r="D40" s="9">
        <f>1600000+150000-200000</f>
        <v>1550000</v>
      </c>
      <c r="E40" s="9">
        <v>0</v>
      </c>
      <c r="F40" s="9">
        <v>0</v>
      </c>
    </row>
    <row r="41" spans="1:6" ht="18.75" customHeight="1" x14ac:dyDescent="0.25">
      <c r="A41" s="4" t="s">
        <v>57</v>
      </c>
      <c r="B41" s="8" t="s">
        <v>58</v>
      </c>
      <c r="C41" s="9">
        <f t="shared" si="0"/>
        <v>11500000</v>
      </c>
      <c r="D41" s="9">
        <f>10400000+600000+500000</f>
        <v>11500000</v>
      </c>
      <c r="E41" s="9">
        <v>0</v>
      </c>
      <c r="F41" s="9">
        <v>0</v>
      </c>
    </row>
    <row r="42" spans="1:6" x14ac:dyDescent="0.25">
      <c r="A42" s="5"/>
      <c r="B42" s="6" t="s">
        <v>131</v>
      </c>
      <c r="C42" s="7">
        <f t="shared" si="0"/>
        <v>348000</v>
      </c>
      <c r="D42" s="7">
        <f>SUM(D43:D44)</f>
        <v>348000</v>
      </c>
      <c r="E42" s="7">
        <f t="shared" ref="E42:F42" si="13">SUM(E43:E44)</f>
        <v>0</v>
      </c>
      <c r="F42" s="7">
        <f t="shared" si="13"/>
        <v>0</v>
      </c>
    </row>
    <row r="43" spans="1:6" x14ac:dyDescent="0.25">
      <c r="A43" s="4" t="s">
        <v>59</v>
      </c>
      <c r="B43" s="8" t="s">
        <v>60</v>
      </c>
      <c r="C43" s="9">
        <f t="shared" si="0"/>
        <v>113000</v>
      </c>
      <c r="D43" s="9">
        <v>113000</v>
      </c>
      <c r="E43" s="9">
        <v>0</v>
      </c>
      <c r="F43" s="9">
        <v>0</v>
      </c>
    </row>
    <row r="44" spans="1:6" x14ac:dyDescent="0.25">
      <c r="A44" s="4" t="s">
        <v>61</v>
      </c>
      <c r="B44" s="8" t="s">
        <v>62</v>
      </c>
      <c r="C44" s="9">
        <f t="shared" si="0"/>
        <v>235000</v>
      </c>
      <c r="D44" s="9">
        <v>235000</v>
      </c>
      <c r="E44" s="9">
        <v>0</v>
      </c>
      <c r="F44" s="9">
        <v>0</v>
      </c>
    </row>
    <row r="45" spans="1:6" ht="18" customHeight="1" x14ac:dyDescent="0.25">
      <c r="A45" s="5" t="s">
        <v>63</v>
      </c>
      <c r="B45" s="6" t="s">
        <v>64</v>
      </c>
      <c r="C45" s="7">
        <f t="shared" si="0"/>
        <v>466000</v>
      </c>
      <c r="D45" s="7">
        <f>300000+20000-26000+22000+150000</f>
        <v>466000</v>
      </c>
      <c r="E45" s="7">
        <v>0</v>
      </c>
      <c r="F45" s="7">
        <v>0</v>
      </c>
    </row>
    <row r="46" spans="1:6" ht="18" customHeight="1" x14ac:dyDescent="0.25">
      <c r="A46" s="5" t="s">
        <v>65</v>
      </c>
      <c r="B46" s="6" t="s">
        <v>66</v>
      </c>
      <c r="C46" s="7">
        <f>D46 + E46</f>
        <v>93480000</v>
      </c>
      <c r="D46" s="7">
        <v>93480000</v>
      </c>
      <c r="E46" s="7">
        <v>0</v>
      </c>
      <c r="F46" s="7">
        <v>0</v>
      </c>
    </row>
    <row r="47" spans="1:6" ht="15.6" customHeight="1" x14ac:dyDescent="0.25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25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25">
      <c r="A49" s="5" t="s">
        <v>71</v>
      </c>
      <c r="B49" s="6" t="s">
        <v>72</v>
      </c>
      <c r="C49" s="7">
        <f t="shared" si="14"/>
        <v>32383549</v>
      </c>
      <c r="D49" s="7">
        <f>D50+D57+D65+D70</f>
        <v>14202700</v>
      </c>
      <c r="E49" s="7">
        <f>E50+E57+E65+E70</f>
        <v>18180849</v>
      </c>
      <c r="F49" s="7">
        <f>F50+F57+F65+F70</f>
        <v>0</v>
      </c>
    </row>
    <row r="50" spans="1:6" x14ac:dyDescent="0.25">
      <c r="A50" s="5" t="s">
        <v>73</v>
      </c>
      <c r="B50" s="6" t="s">
        <v>74</v>
      </c>
      <c r="C50" s="7">
        <f>D50 + E50</f>
        <v>1441300</v>
      </c>
      <c r="D50" s="7">
        <f>SUM(D51:D56)</f>
        <v>1441300</v>
      </c>
      <c r="E50" s="7">
        <f t="shared" ref="E50:F50" si="15">SUM(E51:E56)</f>
        <v>0</v>
      </c>
      <c r="F50" s="7">
        <f t="shared" si="15"/>
        <v>0</v>
      </c>
    </row>
    <row r="51" spans="1:6" ht="47.25" x14ac:dyDescent="0.25">
      <c r="A51" s="4" t="s">
        <v>144</v>
      </c>
      <c r="B51" s="14" t="s">
        <v>145</v>
      </c>
      <c r="C51" s="9">
        <f t="shared" si="14"/>
        <v>7000</v>
      </c>
      <c r="D51" s="9">
        <v>7000</v>
      </c>
      <c r="E51" s="7"/>
      <c r="F51" s="7"/>
    </row>
    <row r="52" spans="1:6" ht="63" x14ac:dyDescent="0.25">
      <c r="A52" s="4">
        <v>21080900</v>
      </c>
      <c r="B52" s="14" t="s">
        <v>152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25">
      <c r="A53" s="4" t="s">
        <v>76</v>
      </c>
      <c r="B53" s="8" t="s">
        <v>77</v>
      </c>
      <c r="C53" s="9">
        <f t="shared" si="14"/>
        <v>205000</v>
      </c>
      <c r="D53" s="9">
        <v>205000</v>
      </c>
      <c r="E53" s="9">
        <v>0</v>
      </c>
      <c r="F53" s="9">
        <v>0</v>
      </c>
    </row>
    <row r="54" spans="1:6" ht="78.75" x14ac:dyDescent="0.25">
      <c r="A54" s="4" t="s">
        <v>78</v>
      </c>
      <c r="B54" s="8" t="s">
        <v>79</v>
      </c>
      <c r="C54" s="9">
        <f t="shared" si="14"/>
        <v>400570</v>
      </c>
      <c r="D54" s="9">
        <f>450000+40570-90000</f>
        <v>400570</v>
      </c>
      <c r="E54" s="9">
        <v>0</v>
      </c>
      <c r="F54" s="9">
        <v>0</v>
      </c>
    </row>
    <row r="55" spans="1:6" ht="47.25" x14ac:dyDescent="0.25">
      <c r="A55" s="4">
        <v>21081700</v>
      </c>
      <c r="B55" s="8" t="s">
        <v>153</v>
      </c>
      <c r="C55" s="9">
        <f t="shared" si="14"/>
        <v>820000</v>
      </c>
      <c r="D55" s="9">
        <f>215000+145000+360000+100000</f>
        <v>820000</v>
      </c>
      <c r="E55" s="9"/>
      <c r="F55" s="9"/>
    </row>
    <row r="56" spans="1:6" ht="63" x14ac:dyDescent="0.25">
      <c r="A56" s="4" t="s">
        <v>80</v>
      </c>
      <c r="B56" s="8" t="s">
        <v>81</v>
      </c>
      <c r="C56" s="9">
        <f>D56 + E56</f>
        <v>8300</v>
      </c>
      <c r="D56" s="9">
        <v>8300</v>
      </c>
      <c r="E56" s="9">
        <v>0</v>
      </c>
      <c r="F56" s="9">
        <v>0</v>
      </c>
    </row>
    <row r="57" spans="1:6" ht="31.5" x14ac:dyDescent="0.25">
      <c r="A57" s="5" t="s">
        <v>82</v>
      </c>
      <c r="B57" s="6" t="s">
        <v>83</v>
      </c>
      <c r="C57" s="7">
        <f>D57 + E57</f>
        <v>11555900</v>
      </c>
      <c r="D57" s="7">
        <f>D58+D63+D64</f>
        <v>11555900</v>
      </c>
      <c r="E57" s="7">
        <f t="shared" ref="E57:F57" si="16">E58+E63+E64</f>
        <v>0</v>
      </c>
      <c r="F57" s="7">
        <f t="shared" si="16"/>
        <v>0</v>
      </c>
    </row>
    <row r="58" spans="1:6" x14ac:dyDescent="0.25">
      <c r="A58" s="5" t="s">
        <v>84</v>
      </c>
      <c r="B58" s="6" t="s">
        <v>85</v>
      </c>
      <c r="C58" s="7">
        <f>D58 + E58</f>
        <v>6503900</v>
      </c>
      <c r="D58" s="7">
        <f>SUM(D59:D62)</f>
        <v>6503900</v>
      </c>
      <c r="E58" s="7">
        <f t="shared" ref="E58:F58" si="17">SUM(E59:E62)</f>
        <v>0</v>
      </c>
      <c r="F58" s="7">
        <f t="shared" si="17"/>
        <v>0</v>
      </c>
    </row>
    <row r="59" spans="1:6" ht="47.25" x14ac:dyDescent="0.25">
      <c r="A59" s="4" t="s">
        <v>86</v>
      </c>
      <c r="B59" s="8" t="s">
        <v>87</v>
      </c>
      <c r="C59" s="9">
        <f t="shared" ref="C59:C63" si="18">D59+E59</f>
        <v>125000</v>
      </c>
      <c r="D59" s="9">
        <f>200000-50000-25000</f>
        <v>125000</v>
      </c>
      <c r="E59" s="9">
        <v>0</v>
      </c>
      <c r="F59" s="9">
        <v>0</v>
      </c>
    </row>
    <row r="60" spans="1:6" ht="33" customHeight="1" x14ac:dyDescent="0.25">
      <c r="A60" s="4" t="s">
        <v>88</v>
      </c>
      <c r="B60" s="8" t="s">
        <v>89</v>
      </c>
      <c r="C60" s="9">
        <f t="shared" si="18"/>
        <v>5984000</v>
      </c>
      <c r="D60" s="9">
        <v>5984000</v>
      </c>
      <c r="E60" s="9">
        <v>0</v>
      </c>
      <c r="F60" s="9">
        <v>0</v>
      </c>
    </row>
    <row r="61" spans="1:6" ht="31.5" x14ac:dyDescent="0.25">
      <c r="A61" s="4" t="s">
        <v>90</v>
      </c>
      <c r="B61" s="8" t="s">
        <v>91</v>
      </c>
      <c r="C61" s="9">
        <f t="shared" si="18"/>
        <v>375000</v>
      </c>
      <c r="D61" s="9">
        <v>375000</v>
      </c>
      <c r="E61" s="9">
        <v>0</v>
      </c>
      <c r="F61" s="9">
        <v>0</v>
      </c>
    </row>
    <row r="62" spans="1:6" ht="78.75" x14ac:dyDescent="0.25">
      <c r="A62" s="4" t="s">
        <v>92</v>
      </c>
      <c r="B62" s="8" t="s">
        <v>93</v>
      </c>
      <c r="C62" s="9">
        <f t="shared" si="18"/>
        <v>19900</v>
      </c>
      <c r="D62" s="9">
        <v>19900</v>
      </c>
      <c r="E62" s="9">
        <v>0</v>
      </c>
      <c r="F62" s="9">
        <v>0</v>
      </c>
    </row>
    <row r="63" spans="1:6" ht="48.6" customHeight="1" x14ac:dyDescent="0.25">
      <c r="A63" s="5" t="s">
        <v>94</v>
      </c>
      <c r="B63" s="6" t="s">
        <v>95</v>
      </c>
      <c r="C63" s="7">
        <f t="shared" si="18"/>
        <v>5000000</v>
      </c>
      <c r="D63" s="7">
        <v>5000000</v>
      </c>
      <c r="E63" s="7">
        <v>0</v>
      </c>
      <c r="F63" s="7">
        <v>0</v>
      </c>
    </row>
    <row r="64" spans="1:6" ht="22.15" customHeight="1" x14ac:dyDescent="0.25">
      <c r="A64" s="5" t="s">
        <v>96</v>
      </c>
      <c r="B64" s="6" t="s">
        <v>97</v>
      </c>
      <c r="C64" s="7">
        <f t="shared" ref="C64" si="19">D64+E64</f>
        <v>52000</v>
      </c>
      <c r="D64" s="7">
        <f>35000+17000</f>
        <v>52000</v>
      </c>
      <c r="E64" s="7">
        <v>0</v>
      </c>
      <c r="F64" s="7">
        <v>0</v>
      </c>
    </row>
    <row r="65" spans="1:6" ht="19.149999999999999" customHeight="1" x14ac:dyDescent="0.25">
      <c r="A65" s="5" t="s">
        <v>98</v>
      </c>
      <c r="B65" s="6" t="s">
        <v>99</v>
      </c>
      <c r="C65" s="7">
        <f>D65+E65</f>
        <v>1386349</v>
      </c>
      <c r="D65" s="7">
        <f>SUM(D66:D69)</f>
        <v>1205500</v>
      </c>
      <c r="E65" s="7">
        <f>SUM(E66:E68)</f>
        <v>180849</v>
      </c>
      <c r="F65" s="7">
        <v>0</v>
      </c>
    </row>
    <row r="66" spans="1:6" ht="24" customHeight="1" x14ac:dyDescent="0.25">
      <c r="A66" s="4" t="s">
        <v>100</v>
      </c>
      <c r="B66" s="8" t="s">
        <v>75</v>
      </c>
      <c r="C66" s="9">
        <f>D66+E66</f>
        <v>1180000</v>
      </c>
      <c r="D66" s="9">
        <v>1180000</v>
      </c>
      <c r="E66" s="9">
        <v>0</v>
      </c>
      <c r="F66" s="9">
        <v>0</v>
      </c>
    </row>
    <row r="67" spans="1:6" ht="65.25" customHeight="1" x14ac:dyDescent="0.25">
      <c r="A67" s="4">
        <v>24061900</v>
      </c>
      <c r="B67" s="14" t="s">
        <v>146</v>
      </c>
      <c r="C67" s="9">
        <f>D67+E67</f>
        <v>500</v>
      </c>
      <c r="D67" s="9">
        <v>500</v>
      </c>
      <c r="E67" s="9"/>
      <c r="F67" s="9"/>
    </row>
    <row r="68" spans="1:6" ht="47.25" x14ac:dyDescent="0.25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08" customHeight="1" x14ac:dyDescent="0.25">
      <c r="A69" s="4">
        <v>24062200</v>
      </c>
      <c r="B69" s="8" t="s">
        <v>162</v>
      </c>
      <c r="C69" s="9">
        <f>D69</f>
        <v>25000</v>
      </c>
      <c r="D69" s="9">
        <v>25000</v>
      </c>
      <c r="E69" s="9"/>
      <c r="F69" s="9"/>
    </row>
    <row r="70" spans="1:6" ht="16.149999999999999" customHeight="1" x14ac:dyDescent="0.25">
      <c r="A70" s="5" t="s">
        <v>103</v>
      </c>
      <c r="B70" s="6" t="s">
        <v>104</v>
      </c>
      <c r="C70" s="7">
        <f>D70+E70</f>
        <v>18000000</v>
      </c>
      <c r="D70" s="7">
        <v>0</v>
      </c>
      <c r="E70" s="7">
        <v>18000000</v>
      </c>
      <c r="F70" s="7">
        <v>0</v>
      </c>
    </row>
    <row r="71" spans="1:6" ht="18.600000000000001" customHeight="1" x14ac:dyDescent="0.25">
      <c r="A71" s="5" t="s">
        <v>105</v>
      </c>
      <c r="B71" s="6" t="s">
        <v>106</v>
      </c>
      <c r="C71" s="7">
        <f>D71+E71</f>
        <v>2749000</v>
      </c>
      <c r="D71" s="7">
        <f t="shared" ref="D71:F73" si="20">D72</f>
        <v>0</v>
      </c>
      <c r="E71" s="7">
        <f t="shared" si="20"/>
        <v>2749000</v>
      </c>
      <c r="F71" s="7">
        <f t="shared" si="20"/>
        <v>2749000</v>
      </c>
    </row>
    <row r="72" spans="1:6" x14ac:dyDescent="0.25">
      <c r="A72" s="5" t="s">
        <v>107</v>
      </c>
      <c r="B72" s="6" t="s">
        <v>108</v>
      </c>
      <c r="C72" s="7">
        <f t="shared" ref="C72" si="21">D72+E72</f>
        <v>2749000</v>
      </c>
      <c r="D72" s="7">
        <f t="shared" si="20"/>
        <v>0</v>
      </c>
      <c r="E72" s="7">
        <f t="shared" si="20"/>
        <v>2749000</v>
      </c>
      <c r="F72" s="7">
        <f t="shared" si="20"/>
        <v>2749000</v>
      </c>
    </row>
    <row r="73" spans="1:6" x14ac:dyDescent="0.25">
      <c r="A73" s="5" t="s">
        <v>109</v>
      </c>
      <c r="B73" s="6" t="s">
        <v>110</v>
      </c>
      <c r="C73" s="7">
        <f>D73+E73</f>
        <v>2749000</v>
      </c>
      <c r="D73" s="7">
        <f t="shared" si="20"/>
        <v>0</v>
      </c>
      <c r="E73" s="7">
        <f t="shared" si="20"/>
        <v>2749000</v>
      </c>
      <c r="F73" s="7">
        <f t="shared" si="20"/>
        <v>2749000</v>
      </c>
    </row>
    <row r="74" spans="1:6" ht="63" x14ac:dyDescent="0.25">
      <c r="A74" s="4" t="s">
        <v>111</v>
      </c>
      <c r="B74" s="8" t="s">
        <v>112</v>
      </c>
      <c r="C74" s="9">
        <f>D74+E74</f>
        <v>2749000</v>
      </c>
      <c r="D74" s="9">
        <v>0</v>
      </c>
      <c r="E74" s="9">
        <f>2799000-50000</f>
        <v>2749000</v>
      </c>
      <c r="F74" s="9">
        <f>2799000-50000</f>
        <v>2749000</v>
      </c>
    </row>
    <row r="75" spans="1:6" x14ac:dyDescent="0.25">
      <c r="A75" s="5">
        <v>50000000</v>
      </c>
      <c r="B75" s="13" t="s">
        <v>134</v>
      </c>
      <c r="C75" s="7">
        <f>D75+E75</f>
        <v>619546.29</v>
      </c>
      <c r="D75" s="7">
        <f>D76</f>
        <v>0</v>
      </c>
      <c r="E75" s="7">
        <f>E76</f>
        <v>619546.29</v>
      </c>
      <c r="F75" s="7">
        <f>F76</f>
        <v>0</v>
      </c>
    </row>
    <row r="76" spans="1:6" ht="47.25" x14ac:dyDescent="0.25">
      <c r="A76" s="4">
        <v>50110000</v>
      </c>
      <c r="B76" s="14" t="s">
        <v>135</v>
      </c>
      <c r="C76" s="9">
        <f>D76+E76</f>
        <v>619546.29</v>
      </c>
      <c r="D76" s="9"/>
      <c r="E76" s="9">
        <f>393146+187656.88+55000-16256.59</f>
        <v>619546.29</v>
      </c>
      <c r="F76" s="9"/>
    </row>
    <row r="77" spans="1:6" ht="42.75" customHeight="1" x14ac:dyDescent="0.25">
      <c r="A77" s="10"/>
      <c r="B77" s="10" t="s">
        <v>113</v>
      </c>
      <c r="C77" s="11">
        <f>D77 + E77</f>
        <v>919406517.28999996</v>
      </c>
      <c r="D77" s="11">
        <f>D15+D49+D71+D75</f>
        <v>897329371</v>
      </c>
      <c r="E77" s="11">
        <f>E15+E49+E71+E75</f>
        <v>22077146.289999999</v>
      </c>
      <c r="F77" s="11">
        <f>F15+F49+F71+F75</f>
        <v>2749000</v>
      </c>
    </row>
    <row r="78" spans="1:6" ht="32.25" customHeight="1" x14ac:dyDescent="0.25">
      <c r="A78" s="5" t="s">
        <v>114</v>
      </c>
      <c r="B78" s="6" t="s">
        <v>115</v>
      </c>
      <c r="C78" s="7">
        <f>D78+E78</f>
        <v>359208113.44</v>
      </c>
      <c r="D78" s="7">
        <f>D79+D100</f>
        <v>319310951</v>
      </c>
      <c r="E78" s="7">
        <f>E79+E100</f>
        <v>39897162.439999998</v>
      </c>
      <c r="F78" s="7">
        <f>F79+F100</f>
        <v>28891342</v>
      </c>
    </row>
    <row r="79" spans="1:6" ht="21.75" customHeight="1" x14ac:dyDescent="0.25">
      <c r="A79" s="5" t="s">
        <v>116</v>
      </c>
      <c r="B79" s="6" t="s">
        <v>117</v>
      </c>
      <c r="C79" s="7">
        <f>D79+E79</f>
        <v>358787312</v>
      </c>
      <c r="D79" s="7">
        <f>D80+D82+D86</f>
        <v>319310951</v>
      </c>
      <c r="E79" s="7">
        <f t="shared" ref="E79:F79" si="22">E80+E82+E86</f>
        <v>39476361</v>
      </c>
      <c r="F79" s="7">
        <f t="shared" si="22"/>
        <v>28891342</v>
      </c>
    </row>
    <row r="80" spans="1:6" ht="21.75" customHeight="1" x14ac:dyDescent="0.25">
      <c r="A80" s="5">
        <v>41020000</v>
      </c>
      <c r="B80" s="13" t="s">
        <v>156</v>
      </c>
      <c r="C80" s="7">
        <f>D80+E80</f>
        <v>105677400</v>
      </c>
      <c r="D80" s="7">
        <f>D81</f>
        <v>105677400</v>
      </c>
      <c r="E80" s="7">
        <f t="shared" ref="E80:F80" si="23">E81</f>
        <v>0</v>
      </c>
      <c r="F80" s="7">
        <f t="shared" si="23"/>
        <v>0</v>
      </c>
    </row>
    <row r="81" spans="1:6" ht="89.25" customHeight="1" x14ac:dyDescent="0.25">
      <c r="A81" s="4">
        <v>41021400</v>
      </c>
      <c r="B81" s="14" t="s">
        <v>158</v>
      </c>
      <c r="C81" s="9">
        <f>D81+E81</f>
        <v>105677400</v>
      </c>
      <c r="D81" s="9">
        <f>83518800+22158600</f>
        <v>105677400</v>
      </c>
      <c r="E81" s="9"/>
      <c r="F81" s="9"/>
    </row>
    <row r="82" spans="1:6" ht="19.899999999999999" customHeight="1" x14ac:dyDescent="0.25">
      <c r="A82" s="5" t="s">
        <v>118</v>
      </c>
      <c r="B82" s="6" t="s">
        <v>119</v>
      </c>
      <c r="C82" s="7">
        <f>C84+C83+C85</f>
        <v>174374900</v>
      </c>
      <c r="D82" s="7">
        <f>D84+D83+D85</f>
        <v>167154100</v>
      </c>
      <c r="E82" s="7">
        <f t="shared" ref="E82:F82" si="24">E84+E83+E85</f>
        <v>7220800</v>
      </c>
      <c r="F82" s="7">
        <f t="shared" si="24"/>
        <v>0</v>
      </c>
    </row>
    <row r="83" spans="1:6" ht="61.5" customHeight="1" x14ac:dyDescent="0.25">
      <c r="A83" s="4">
        <v>41033300</v>
      </c>
      <c r="B83" s="8" t="s">
        <v>159</v>
      </c>
      <c r="C83" s="9">
        <f>D83+E83</f>
        <v>13182000</v>
      </c>
      <c r="D83" s="9">
        <v>5961200</v>
      </c>
      <c r="E83" s="9">
        <v>7220800</v>
      </c>
      <c r="F83" s="9"/>
    </row>
    <row r="84" spans="1:6" ht="30.75" customHeight="1" x14ac:dyDescent="0.25">
      <c r="A84" s="4" t="s">
        <v>120</v>
      </c>
      <c r="B84" s="8" t="s">
        <v>121</v>
      </c>
      <c r="C84" s="9">
        <f>D84+E84</f>
        <v>159192900</v>
      </c>
      <c r="D84" s="9">
        <v>159192900</v>
      </c>
      <c r="E84" s="9">
        <v>0</v>
      </c>
      <c r="F84" s="9">
        <v>0</v>
      </c>
    </row>
    <row r="85" spans="1:6" ht="48.75" customHeight="1" x14ac:dyDescent="0.25">
      <c r="A85" s="4">
        <v>41035600</v>
      </c>
      <c r="B85" s="8" t="s">
        <v>161</v>
      </c>
      <c r="C85" s="9">
        <f>D85+E85</f>
        <v>2000000</v>
      </c>
      <c r="D85" s="9">
        <v>2000000</v>
      </c>
      <c r="E85" s="9"/>
      <c r="F85" s="9"/>
    </row>
    <row r="86" spans="1:6" ht="19.899999999999999" customHeight="1" x14ac:dyDescent="0.25">
      <c r="A86" s="5" t="s">
        <v>122</v>
      </c>
      <c r="B86" s="6" t="s">
        <v>123</v>
      </c>
      <c r="C86" s="7">
        <f>SUM(C87:C99)</f>
        <v>78735012</v>
      </c>
      <c r="D86" s="7">
        <f>SUM(D87:D99)</f>
        <v>46479451</v>
      </c>
      <c r="E86" s="7">
        <f t="shared" ref="E86:F86" si="25">SUM(E87:E99)</f>
        <v>32255561</v>
      </c>
      <c r="F86" s="7">
        <f t="shared" si="25"/>
        <v>28891342</v>
      </c>
    </row>
    <row r="87" spans="1:6" ht="267.75" x14ac:dyDescent="0.25">
      <c r="A87" s="4">
        <v>41050400</v>
      </c>
      <c r="B87" s="18" t="s">
        <v>151</v>
      </c>
      <c r="C87" s="9">
        <f>D87+E87</f>
        <v>6191718</v>
      </c>
      <c r="D87" s="9">
        <v>6191718</v>
      </c>
      <c r="E87" s="9"/>
      <c r="F87" s="9"/>
    </row>
    <row r="88" spans="1:6" ht="189" x14ac:dyDescent="0.25">
      <c r="A88" s="4">
        <v>41050500</v>
      </c>
      <c r="B88" s="18" t="s">
        <v>149</v>
      </c>
      <c r="C88" s="9">
        <f>D88+E88</f>
        <v>4744689</v>
      </c>
      <c r="D88" s="9">
        <v>4744689</v>
      </c>
      <c r="E88" s="9"/>
      <c r="F88" s="9"/>
    </row>
    <row r="89" spans="1:6" ht="267.75" customHeight="1" x14ac:dyDescent="0.25">
      <c r="A89" s="4">
        <v>41050600</v>
      </c>
      <c r="B89" s="18" t="s">
        <v>163</v>
      </c>
      <c r="C89" s="9">
        <f>D89+E89</f>
        <v>6239090</v>
      </c>
      <c r="D89" s="9">
        <v>6239090</v>
      </c>
      <c r="E89" s="9"/>
      <c r="F89" s="9"/>
    </row>
    <row r="90" spans="1:6" ht="94.5" x14ac:dyDescent="0.25">
      <c r="A90" s="4">
        <v>41050900</v>
      </c>
      <c r="B90" s="18" t="s">
        <v>160</v>
      </c>
      <c r="C90" s="9">
        <f>D90+E90</f>
        <v>4231735</v>
      </c>
      <c r="D90" s="9">
        <v>4231735</v>
      </c>
      <c r="E90" s="9"/>
      <c r="F90" s="9"/>
    </row>
    <row r="91" spans="1:6" ht="31.5" x14ac:dyDescent="0.25">
      <c r="A91" s="4" t="s">
        <v>124</v>
      </c>
      <c r="B91" s="8" t="s">
        <v>125</v>
      </c>
      <c r="C91" s="9">
        <f t="shared" ref="C91:C101" si="26">D91+E91</f>
        <v>3005640</v>
      </c>
      <c r="D91" s="9">
        <v>3005640</v>
      </c>
      <c r="E91" s="9">
        <v>0</v>
      </c>
      <c r="F91" s="9">
        <v>0</v>
      </c>
    </row>
    <row r="92" spans="1:6" ht="31.5" x14ac:dyDescent="0.25">
      <c r="A92" s="4">
        <v>41051100</v>
      </c>
      <c r="B92" s="8" t="s">
        <v>138</v>
      </c>
      <c r="C92" s="9">
        <f t="shared" si="26"/>
        <v>3364219</v>
      </c>
      <c r="D92" s="9"/>
      <c r="E92" s="9">
        <f>1532916+1831303</f>
        <v>3364219</v>
      </c>
      <c r="F92" s="9"/>
    </row>
    <row r="93" spans="1:6" ht="47.25" x14ac:dyDescent="0.25">
      <c r="A93" s="4">
        <v>41051200</v>
      </c>
      <c r="B93" s="18" t="s">
        <v>150</v>
      </c>
      <c r="C93" s="9">
        <f t="shared" si="26"/>
        <v>430630</v>
      </c>
      <c r="D93" s="9">
        <v>430630</v>
      </c>
      <c r="E93" s="9"/>
      <c r="F93" s="9"/>
    </row>
    <row r="94" spans="1:6" ht="47.25" x14ac:dyDescent="0.25">
      <c r="A94" s="21">
        <v>41051400</v>
      </c>
      <c r="B94" s="20" t="s">
        <v>157</v>
      </c>
      <c r="C94" s="9">
        <f t="shared" si="26"/>
        <v>2361528</v>
      </c>
      <c r="D94" s="9">
        <v>2361528</v>
      </c>
      <c r="E94" s="9"/>
      <c r="F94" s="9"/>
    </row>
    <row r="95" spans="1:6" ht="63" x14ac:dyDescent="0.25">
      <c r="A95" s="4">
        <v>41051700</v>
      </c>
      <c r="B95" s="14" t="s">
        <v>147</v>
      </c>
      <c r="C95" s="9">
        <f t="shared" si="26"/>
        <v>367454</v>
      </c>
      <c r="D95" s="9">
        <f>97284+270170</f>
        <v>367454</v>
      </c>
      <c r="E95" s="9"/>
      <c r="F95" s="9"/>
    </row>
    <row r="96" spans="1:6" ht="22.9" customHeight="1" x14ac:dyDescent="0.25">
      <c r="A96" s="4">
        <v>41053400</v>
      </c>
      <c r="B96" s="8" t="s">
        <v>139</v>
      </c>
      <c r="C96" s="9">
        <f t="shared" si="26"/>
        <v>26891342</v>
      </c>
      <c r="D96" s="9"/>
      <c r="E96" s="9">
        <f>26491442+399900</f>
        <v>26891342</v>
      </c>
      <c r="F96" s="9">
        <f>26491442+399900</f>
        <v>26891342</v>
      </c>
    </row>
    <row r="97" spans="1:6" ht="34.5" customHeight="1" x14ac:dyDescent="0.25">
      <c r="A97" s="4" t="s">
        <v>126</v>
      </c>
      <c r="B97" s="8" t="s">
        <v>127</v>
      </c>
      <c r="C97" s="9">
        <f t="shared" si="26"/>
        <v>20786897</v>
      </c>
      <c r="D97" s="9">
        <f>3794465+15100000+38890+314028+52338-500000-12824</f>
        <v>18786897</v>
      </c>
      <c r="E97" s="9">
        <v>2000000</v>
      </c>
      <c r="F97" s="9">
        <v>2000000</v>
      </c>
    </row>
    <row r="98" spans="1:6" ht="54.6" customHeight="1" x14ac:dyDescent="0.25">
      <c r="A98" s="4">
        <v>41057700</v>
      </c>
      <c r="B98" s="8" t="s">
        <v>148</v>
      </c>
      <c r="C98" s="9">
        <f t="shared" si="26"/>
        <v>103944</v>
      </c>
      <c r="D98" s="9">
        <v>103944</v>
      </c>
      <c r="E98" s="9"/>
      <c r="F98" s="9"/>
    </row>
    <row r="99" spans="1:6" ht="78.75" x14ac:dyDescent="0.25">
      <c r="A99" s="4">
        <v>41059300</v>
      </c>
      <c r="B99" s="8" t="s">
        <v>164</v>
      </c>
      <c r="C99" s="9">
        <f t="shared" si="26"/>
        <v>16126</v>
      </c>
      <c r="D99" s="9">
        <v>16126</v>
      </c>
      <c r="E99" s="9"/>
      <c r="F99" s="9"/>
    </row>
    <row r="100" spans="1:6" ht="22.15" customHeight="1" x14ac:dyDescent="0.25">
      <c r="A100" s="5" t="s">
        <v>140</v>
      </c>
      <c r="B100" s="16" t="s">
        <v>141</v>
      </c>
      <c r="C100" s="7">
        <f t="shared" si="26"/>
        <v>420801.44</v>
      </c>
      <c r="D100" s="7">
        <f>D101</f>
        <v>0</v>
      </c>
      <c r="E100" s="7">
        <f t="shared" ref="E100:F100" si="27">E101</f>
        <v>420801.44</v>
      </c>
      <c r="F100" s="7">
        <f t="shared" si="27"/>
        <v>0</v>
      </c>
    </row>
    <row r="101" spans="1:6" ht="22.15" customHeight="1" x14ac:dyDescent="0.25">
      <c r="A101" s="17" t="s">
        <v>142</v>
      </c>
      <c r="B101" s="8" t="s">
        <v>143</v>
      </c>
      <c r="C101" s="9">
        <f t="shared" si="26"/>
        <v>420801.44</v>
      </c>
      <c r="D101" s="9"/>
      <c r="E101" s="9">
        <v>420801.44</v>
      </c>
      <c r="F101" s="9"/>
    </row>
    <row r="102" spans="1:6" ht="38.25" customHeight="1" x14ac:dyDescent="0.25">
      <c r="A102" s="12" t="s">
        <v>129</v>
      </c>
      <c r="B102" s="10" t="s">
        <v>128</v>
      </c>
      <c r="C102" s="11">
        <f>D102 + E102</f>
        <v>1278614630.73</v>
      </c>
      <c r="D102" s="11">
        <f>D77+D78</f>
        <v>1216640322</v>
      </c>
      <c r="E102" s="11">
        <f>E77+E78</f>
        <v>61974308.729999997</v>
      </c>
      <c r="F102" s="11">
        <f>F77+F78</f>
        <v>31640342</v>
      </c>
    </row>
    <row r="104" spans="1:6" ht="36.6" customHeight="1" x14ac:dyDescent="0.25">
      <c r="A104" s="22" t="s">
        <v>166</v>
      </c>
      <c r="B104" s="23"/>
      <c r="C104" s="23"/>
      <c r="D104" s="23"/>
      <c r="E104" s="23"/>
      <c r="F104" s="23"/>
    </row>
    <row r="107" spans="1:6" x14ac:dyDescent="0.25">
      <c r="C107" s="19"/>
      <c r="D107" s="19"/>
      <c r="E107" s="19"/>
      <c r="F107" s="19"/>
    </row>
    <row r="108" spans="1:6" x14ac:dyDescent="0.25">
      <c r="B108" s="3"/>
      <c r="C108" s="15"/>
      <c r="D108" s="15"/>
      <c r="E108" s="15"/>
      <c r="F108" s="15"/>
    </row>
    <row r="109" spans="1:6" x14ac:dyDescent="0.25">
      <c r="B109" s="3"/>
      <c r="C109" s="15"/>
      <c r="D109" s="15"/>
      <c r="E109" s="15"/>
      <c r="F109" s="15"/>
    </row>
  </sheetData>
  <mergeCells count="9">
    <mergeCell ref="A104:F104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59055118110236227" bottom="0.19685039370078741" header="0" footer="0"/>
  <pageSetup paperSize="9" scale="64" fitToHeight="4" orientation="portrait" r:id="rId1"/>
  <headerFooter differentFirst="1">
    <oddHeader>&amp;C&amp;P</oddHeader>
  </headerFooter>
  <rowBreaks count="2" manualBreakCount="2">
    <brk id="52" max="5" man="1"/>
    <brk id="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Natasha-findep</cp:lastModifiedBy>
  <cp:lastPrinted>2024-12-16T08:03:06Z</cp:lastPrinted>
  <dcterms:created xsi:type="dcterms:W3CDTF">2023-12-17T10:55:25Z</dcterms:created>
  <dcterms:modified xsi:type="dcterms:W3CDTF">2025-01-21T08:18:20Z</dcterms:modified>
</cp:coreProperties>
</file>