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SHARE\0-Старые данные\SHARE\Бюджет 2024\ВИКОНАННЯ\2024 рік\"/>
    </mc:Choice>
  </mc:AlternateContent>
  <bookViews>
    <workbookView xWindow="0" yWindow="0" windowWidth="28800" windowHeight="12000"/>
  </bookViews>
  <sheets>
    <sheet name="2024" sheetId="11" r:id="rId1"/>
  </sheets>
  <definedNames>
    <definedName name="_xlnm._FilterDatabase" localSheetId="0" hidden="1">'2024'!$A$5:$K$190</definedName>
    <definedName name="_xlnm.Print_Titles" localSheetId="0">'2024'!$9:$11</definedName>
    <definedName name="_xlnm.Print_Area" localSheetId="0">'2024'!$A$1:$Q$188</definedName>
  </definedNames>
  <calcPr calcId="152511"/>
</workbook>
</file>

<file path=xl/calcChain.xml><?xml version="1.0" encoding="utf-8"?>
<calcChain xmlns="http://schemas.openxmlformats.org/spreadsheetml/2006/main">
  <c r="Q116" i="11" l="1"/>
  <c r="N23" i="11" l="1"/>
  <c r="O23" i="11"/>
  <c r="Q183" i="11" l="1"/>
  <c r="Q184" i="11"/>
  <c r="Q185" i="11"/>
  <c r="Q175" i="11"/>
  <c r="Q176" i="11"/>
  <c r="Q177" i="11"/>
  <c r="P100" i="11" l="1"/>
  <c r="P101" i="11"/>
  <c r="P71" i="11"/>
  <c r="P46" i="11"/>
  <c r="P47" i="11"/>
  <c r="P43" i="11"/>
  <c r="P44" i="11"/>
  <c r="P45" i="11"/>
  <c r="P42" i="11"/>
  <c r="P14" i="11"/>
  <c r="L130" i="11"/>
  <c r="L131" i="11"/>
  <c r="P120" i="11"/>
  <c r="P121" i="11"/>
  <c r="Q120" i="11"/>
  <c r="L111" i="11"/>
  <c r="O112" i="11"/>
  <c r="N112" i="11"/>
  <c r="M112" i="11"/>
  <c r="L112" i="11"/>
  <c r="L90" i="11"/>
  <c r="L91" i="11"/>
  <c r="L82" i="11"/>
  <c r="L83" i="11"/>
  <c r="L72" i="11"/>
  <c r="L73" i="11"/>
  <c r="L68" i="11"/>
  <c r="L69" i="11"/>
  <c r="M54" i="11"/>
  <c r="L53" i="11"/>
  <c r="L54" i="11"/>
  <c r="L114" i="11" l="1"/>
  <c r="L115" i="11"/>
  <c r="L116" i="11"/>
  <c r="L117" i="11"/>
  <c r="L118" i="11"/>
  <c r="L119" i="11"/>
  <c r="L120" i="11"/>
  <c r="L121" i="11"/>
  <c r="L122" i="11"/>
  <c r="L123" i="11"/>
  <c r="L124" i="11"/>
  <c r="L125" i="11"/>
  <c r="L126" i="11"/>
  <c r="L127" i="11"/>
  <c r="L128" i="11"/>
  <c r="L129" i="11"/>
  <c r="L113" i="11"/>
  <c r="L93" i="11"/>
  <c r="L94" i="11"/>
  <c r="L95" i="11"/>
  <c r="L96" i="11"/>
  <c r="L97" i="11"/>
  <c r="L98" i="11"/>
  <c r="L99" i="11"/>
  <c r="L100" i="11"/>
  <c r="L101" i="11"/>
  <c r="L102" i="11"/>
  <c r="L103" i="11"/>
  <c r="L104" i="11"/>
  <c r="L105" i="11"/>
  <c r="L106" i="11"/>
  <c r="L107" i="11"/>
  <c r="L108" i="11"/>
  <c r="L109" i="11"/>
  <c r="L110" i="11"/>
  <c r="L92" i="11"/>
  <c r="L85" i="11"/>
  <c r="L86" i="11"/>
  <c r="L87" i="11"/>
  <c r="L88" i="11"/>
  <c r="L89" i="11"/>
  <c r="L84" i="11"/>
  <c r="L75" i="11"/>
  <c r="L76" i="11"/>
  <c r="L77" i="11"/>
  <c r="L78" i="11"/>
  <c r="L79" i="11"/>
  <c r="L80" i="11"/>
  <c r="L81" i="11"/>
  <c r="L74" i="11"/>
  <c r="L71" i="11"/>
  <c r="L70" i="11"/>
  <c r="L56" i="11"/>
  <c r="L57" i="11"/>
  <c r="L58" i="11"/>
  <c r="L59" i="11"/>
  <c r="L60" i="11"/>
  <c r="L61" i="11"/>
  <c r="L62" i="11"/>
  <c r="L63" i="11"/>
  <c r="L64" i="11"/>
  <c r="L65" i="11"/>
  <c r="L66" i="11"/>
  <c r="L67" i="11"/>
  <c r="L55" i="11"/>
  <c r="L32" i="11"/>
  <c r="L33" i="11"/>
  <c r="L34" i="11"/>
  <c r="L35" i="11"/>
  <c r="L36" i="11"/>
  <c r="L37" i="11"/>
  <c r="L38" i="11"/>
  <c r="L39" i="11"/>
  <c r="L40" i="11"/>
  <c r="L41" i="11"/>
  <c r="L42" i="11"/>
  <c r="L43" i="11"/>
  <c r="L44" i="11"/>
  <c r="L45" i="11"/>
  <c r="L46" i="11"/>
  <c r="L47" i="11"/>
  <c r="L48" i="11"/>
  <c r="L49" i="11"/>
  <c r="L50" i="11"/>
  <c r="L51" i="11"/>
  <c r="L52" i="11"/>
  <c r="L31" i="11"/>
  <c r="L30" i="11" l="1"/>
  <c r="L29" i="11" s="1"/>
  <c r="M133" i="11"/>
  <c r="O128" i="11"/>
  <c r="N128" i="11"/>
  <c r="O119" i="11"/>
  <c r="N119" i="11"/>
  <c r="O108" i="11"/>
  <c r="N108" i="11"/>
  <c r="M108" i="11"/>
  <c r="M107" i="11"/>
  <c r="O105" i="11"/>
  <c r="N105" i="11"/>
  <c r="M102" i="11"/>
  <c r="L14" i="11" l="1"/>
  <c r="L16" i="11" l="1"/>
  <c r="L17" i="11"/>
  <c r="L18" i="11"/>
  <c r="L19" i="11"/>
  <c r="L20" i="11"/>
  <c r="L21" i="11"/>
  <c r="L22" i="11"/>
  <c r="L23" i="11"/>
  <c r="L24" i="11"/>
  <c r="L25" i="11"/>
  <c r="L26" i="11"/>
  <c r="L27" i="11"/>
  <c r="L28" i="11"/>
  <c r="L15" i="11"/>
  <c r="M27" i="11" l="1"/>
  <c r="O21" i="11"/>
  <c r="N21" i="11"/>
  <c r="M21" i="11"/>
  <c r="M18" i="11"/>
  <c r="O15" i="11" l="1"/>
  <c r="H54" i="11" l="1"/>
  <c r="K91" i="11"/>
  <c r="J83" i="11"/>
  <c r="K83" i="11"/>
  <c r="K54" i="11"/>
  <c r="J13" i="11"/>
  <c r="K13" i="11"/>
  <c r="M13" i="11"/>
  <c r="N13" i="11"/>
  <c r="O13" i="11"/>
  <c r="I13" i="11"/>
  <c r="I185" i="11"/>
  <c r="J185" i="11"/>
  <c r="K185" i="11"/>
  <c r="M185" i="11"/>
  <c r="N185" i="11"/>
  <c r="O185" i="11"/>
  <c r="H185" i="11"/>
  <c r="I184" i="11"/>
  <c r="J184" i="11"/>
  <c r="K184" i="11"/>
  <c r="M184" i="11"/>
  <c r="N184" i="11"/>
  <c r="O184" i="11"/>
  <c r="H184" i="11"/>
  <c r="I183" i="11"/>
  <c r="J183" i="11"/>
  <c r="K183" i="11"/>
  <c r="M183" i="11"/>
  <c r="N183" i="11"/>
  <c r="O183" i="11"/>
  <c r="H183" i="11"/>
  <c r="N182" i="11"/>
  <c r="M182" i="11"/>
  <c r="K182" i="11"/>
  <c r="J182" i="11"/>
  <c r="I182" i="11"/>
  <c r="H182" i="11"/>
  <c r="O182" i="11"/>
  <c r="I179" i="11"/>
  <c r="K179" i="11"/>
  <c r="M179" i="11"/>
  <c r="N179" i="11"/>
  <c r="O179" i="11"/>
  <c r="J179" i="11"/>
  <c r="I173" i="11"/>
  <c r="I172" i="11"/>
  <c r="K172" i="11"/>
  <c r="M172" i="11"/>
  <c r="N172" i="11"/>
  <c r="O172" i="11"/>
  <c r="J172" i="11"/>
  <c r="I169" i="11"/>
  <c r="J169" i="11"/>
  <c r="K169" i="11"/>
  <c r="M169" i="11"/>
  <c r="N169" i="11"/>
  <c r="O169" i="11"/>
  <c r="H169" i="11"/>
  <c r="I163" i="11"/>
  <c r="J163" i="11"/>
  <c r="K163" i="11"/>
  <c r="M161" i="11"/>
  <c r="N161" i="11"/>
  <c r="O161" i="11"/>
  <c r="I161" i="11"/>
  <c r="J161" i="11"/>
  <c r="K161" i="11"/>
  <c r="I160" i="11"/>
  <c r="K160" i="11"/>
  <c r="M160" i="11"/>
  <c r="N160" i="11"/>
  <c r="O160" i="11"/>
  <c r="J160" i="11"/>
  <c r="M158" i="11" l="1"/>
  <c r="N158" i="11"/>
  <c r="O158" i="11"/>
  <c r="J158" i="11"/>
  <c r="K158" i="11"/>
  <c r="I158" i="11"/>
  <c r="M157" i="11"/>
  <c r="N157" i="11"/>
  <c r="O157" i="11"/>
  <c r="I157" i="11"/>
  <c r="K157" i="11"/>
  <c r="J157" i="11"/>
  <c r="M156" i="11" l="1"/>
  <c r="N156" i="11"/>
  <c r="O156" i="11"/>
  <c r="M152" i="11"/>
  <c r="N152" i="11"/>
  <c r="O152" i="11"/>
  <c r="I152" i="11"/>
  <c r="I186" i="11" s="1"/>
  <c r="I156" i="11"/>
  <c r="K156" i="11"/>
  <c r="J156" i="11"/>
  <c r="K152" i="11"/>
  <c r="J152" i="11"/>
  <c r="M136" i="11"/>
  <c r="N136" i="11"/>
  <c r="O136" i="11"/>
  <c r="K136" i="11"/>
  <c r="J136" i="11"/>
  <c r="I136" i="11"/>
  <c r="H147" i="11"/>
  <c r="L147" i="11"/>
  <c r="H148" i="11"/>
  <c r="L148" i="11"/>
  <c r="L184" i="11" s="1"/>
  <c r="H149" i="11"/>
  <c r="L149" i="11"/>
  <c r="L185" i="11" s="1"/>
  <c r="H120" i="11"/>
  <c r="K112" i="11"/>
  <c r="J112" i="11"/>
  <c r="I112" i="11"/>
  <c r="Q147" i="11" l="1"/>
  <c r="L183" i="11"/>
  <c r="Q149" i="11"/>
  <c r="P147" i="11"/>
  <c r="P149" i="11"/>
  <c r="Q148" i="11"/>
  <c r="P148" i="11"/>
  <c r="H129" i="11" l="1"/>
  <c r="H117" i="11" l="1"/>
  <c r="H116" i="11"/>
  <c r="H113" i="11"/>
  <c r="H105" i="11" l="1"/>
  <c r="H104" i="11"/>
  <c r="H101" i="11"/>
  <c r="M73" i="11"/>
  <c r="N73" i="11"/>
  <c r="O73" i="11"/>
  <c r="I73" i="11"/>
  <c r="J73" i="11"/>
  <c r="K73" i="11"/>
  <c r="H81" i="11"/>
  <c r="H71" i="11"/>
  <c r="M69" i="11"/>
  <c r="N69" i="11"/>
  <c r="O69" i="11"/>
  <c r="J69" i="11"/>
  <c r="K69" i="11"/>
  <c r="I69" i="11"/>
  <c r="I54" i="11" l="1"/>
  <c r="H67" i="11"/>
  <c r="H51" i="11" l="1"/>
  <c r="H43" i="11"/>
  <c r="H44" i="11"/>
  <c r="H45" i="11"/>
  <c r="H46" i="11"/>
  <c r="H47" i="11"/>
  <c r="H42" i="11"/>
  <c r="J39" i="11"/>
  <c r="H39" i="11" s="1"/>
  <c r="K39" i="11"/>
  <c r="H21" i="11" l="1"/>
  <c r="K15" i="11"/>
  <c r="H14" i="11"/>
  <c r="K181" i="11" l="1"/>
  <c r="J181" i="11"/>
  <c r="I181" i="11"/>
  <c r="K180" i="11"/>
  <c r="J180" i="11"/>
  <c r="I180" i="11"/>
  <c r="K178" i="11"/>
  <c r="J178" i="11"/>
  <c r="I178" i="11"/>
  <c r="J177" i="11"/>
  <c r="K177" i="11"/>
  <c r="I177" i="11"/>
  <c r="K176" i="11"/>
  <c r="J176" i="11"/>
  <c r="I176" i="11"/>
  <c r="K175" i="11"/>
  <c r="J175" i="11"/>
  <c r="I175" i="11"/>
  <c r="K174" i="11"/>
  <c r="J174" i="11"/>
  <c r="I174" i="11"/>
  <c r="I171" i="11" l="1"/>
  <c r="K170" i="11"/>
  <c r="I170" i="11"/>
  <c r="K168" i="11"/>
  <c r="J168" i="11"/>
  <c r="J186" i="11" s="1"/>
  <c r="I168" i="11"/>
  <c r="K167" i="11"/>
  <c r="J167" i="11"/>
  <c r="I167" i="11"/>
  <c r="K166" i="11"/>
  <c r="J166" i="11"/>
  <c r="I166" i="11"/>
  <c r="O165" i="11"/>
  <c r="N165" i="11"/>
  <c r="M165" i="11"/>
  <c r="K165" i="11"/>
  <c r="J165" i="11"/>
  <c r="I165" i="11"/>
  <c r="K164" i="11" l="1"/>
  <c r="J164" i="11"/>
  <c r="I164" i="11"/>
  <c r="K162" i="11" l="1"/>
  <c r="J162" i="11"/>
  <c r="I162" i="11"/>
  <c r="I159" i="11" l="1"/>
  <c r="J159" i="11"/>
  <c r="K159" i="11"/>
  <c r="H121" i="11" l="1"/>
  <c r="L144" i="11" l="1"/>
  <c r="M181" i="11" l="1"/>
  <c r="N181" i="11"/>
  <c r="O181" i="11"/>
  <c r="H100" i="11" l="1"/>
  <c r="H181" i="11" s="1"/>
  <c r="H84" i="11" l="1"/>
  <c r="H41" i="11" l="1"/>
  <c r="M173" i="11" l="1"/>
  <c r="O180" i="11"/>
  <c r="N180" i="11"/>
  <c r="M180" i="11"/>
  <c r="O178" i="11"/>
  <c r="N178" i="11"/>
  <c r="M178" i="11"/>
  <c r="O177" i="11"/>
  <c r="N177" i="11"/>
  <c r="M177" i="11"/>
  <c r="O176" i="11"/>
  <c r="N176" i="11"/>
  <c r="M176" i="11"/>
  <c r="O175" i="11"/>
  <c r="N175" i="11"/>
  <c r="M175" i="11"/>
  <c r="O174" i="11"/>
  <c r="N174" i="11"/>
  <c r="M174" i="11"/>
  <c r="O173" i="11"/>
  <c r="N173" i="11"/>
  <c r="O171" i="11"/>
  <c r="N171" i="11"/>
  <c r="M171" i="11"/>
  <c r="N170" i="11"/>
  <c r="M170" i="11"/>
  <c r="O168" i="11"/>
  <c r="N168" i="11"/>
  <c r="M168" i="11"/>
  <c r="O167" i="11"/>
  <c r="N167" i="11"/>
  <c r="M167" i="11"/>
  <c r="O166" i="11"/>
  <c r="N166" i="11"/>
  <c r="M166" i="11"/>
  <c r="O164" i="11"/>
  <c r="N164" i="11"/>
  <c r="M164" i="11"/>
  <c r="O163" i="11"/>
  <c r="N163" i="11"/>
  <c r="M163" i="11"/>
  <c r="O162" i="11"/>
  <c r="N162" i="11"/>
  <c r="M162" i="11"/>
  <c r="O159" i="11"/>
  <c r="N159" i="11"/>
  <c r="M159" i="11"/>
  <c r="O155" i="11"/>
  <c r="N155" i="11"/>
  <c r="O154" i="11"/>
  <c r="N154" i="11"/>
  <c r="M154" i="11"/>
  <c r="O153" i="11"/>
  <c r="N153" i="11"/>
  <c r="M153" i="11"/>
  <c r="M151" i="11"/>
  <c r="O186" i="11" l="1"/>
  <c r="N186" i="11"/>
  <c r="L170" i="11"/>
  <c r="L173" i="11"/>
  <c r="M155" i="11" l="1"/>
  <c r="M186" i="11" s="1"/>
  <c r="L186" i="11" s="1"/>
  <c r="K173" i="11" l="1"/>
  <c r="K186" i="11" s="1"/>
  <c r="J173" i="11"/>
  <c r="H173" i="11" s="1"/>
  <c r="J171" i="11"/>
  <c r="K171" i="11"/>
  <c r="L146" i="11" l="1"/>
  <c r="H146" i="11"/>
  <c r="L140" i="11"/>
  <c r="L141" i="11"/>
  <c r="H140" i="11"/>
  <c r="H141" i="11"/>
  <c r="P141" i="11" l="1"/>
  <c r="Q141" i="11"/>
  <c r="P140" i="11"/>
  <c r="Q140" i="11"/>
  <c r="P146" i="11"/>
  <c r="Q146" i="11"/>
  <c r="H125" i="11"/>
  <c r="H122" i="11"/>
  <c r="O91" i="11"/>
  <c r="M91" i="11"/>
  <c r="N91" i="11"/>
  <c r="J91" i="11"/>
  <c r="I91" i="11"/>
  <c r="H110" i="11"/>
  <c r="H95" i="11"/>
  <c r="H180" i="11" s="1"/>
  <c r="H96" i="11"/>
  <c r="H40" i="11" l="1"/>
  <c r="H37" i="11"/>
  <c r="H33" i="11" l="1"/>
  <c r="H23" i="11"/>
  <c r="H20" i="11"/>
  <c r="H28" i="11"/>
  <c r="H26" i="11"/>
  <c r="K155" i="11" l="1"/>
  <c r="J155" i="11"/>
  <c r="K154" i="11"/>
  <c r="J154" i="11"/>
  <c r="K153" i="11"/>
  <c r="J153" i="11"/>
  <c r="I153" i="11"/>
  <c r="I151" i="11"/>
  <c r="L145" i="11"/>
  <c r="H145" i="11"/>
  <c r="H178" i="11" s="1"/>
  <c r="H144" i="11"/>
  <c r="H177" i="11" s="1"/>
  <c r="L143" i="11"/>
  <c r="H143" i="11"/>
  <c r="H171" i="11" s="1"/>
  <c r="L142" i="11"/>
  <c r="K135" i="11"/>
  <c r="J135" i="11"/>
  <c r="I135" i="11"/>
  <c r="L139" i="11"/>
  <c r="H139" i="11"/>
  <c r="L138" i="11"/>
  <c r="H138" i="11"/>
  <c r="H176" i="11" s="1"/>
  <c r="L137" i="11"/>
  <c r="H137" i="11"/>
  <c r="N135" i="11"/>
  <c r="M135" i="11"/>
  <c r="L134" i="11"/>
  <c r="H134" i="11"/>
  <c r="L133" i="11"/>
  <c r="H133" i="11"/>
  <c r="L132" i="11"/>
  <c r="J132" i="11"/>
  <c r="O131" i="11"/>
  <c r="O130" i="11" s="1"/>
  <c r="N131" i="11"/>
  <c r="N130" i="11" s="1"/>
  <c r="M131" i="11"/>
  <c r="M130" i="11" s="1"/>
  <c r="K131" i="11"/>
  <c r="K130" i="11" s="1"/>
  <c r="I131" i="11"/>
  <c r="I130" i="11" s="1"/>
  <c r="H128" i="11"/>
  <c r="H127" i="11"/>
  <c r="H126" i="11"/>
  <c r="H124" i="11"/>
  <c r="H123" i="11"/>
  <c r="H160" i="11" s="1"/>
  <c r="H119" i="11"/>
  <c r="H118" i="11"/>
  <c r="H115" i="11"/>
  <c r="H114" i="11"/>
  <c r="N111" i="11"/>
  <c r="M111" i="11"/>
  <c r="K111" i="11"/>
  <c r="J111" i="11"/>
  <c r="I111" i="11"/>
  <c r="H109" i="11"/>
  <c r="H108" i="11"/>
  <c r="H106" i="11"/>
  <c r="H103" i="11"/>
  <c r="H102" i="11"/>
  <c r="H99" i="11"/>
  <c r="H98" i="11"/>
  <c r="H97" i="11"/>
  <c r="H93" i="11"/>
  <c r="H168" i="11" s="1"/>
  <c r="H92" i="11"/>
  <c r="H174" i="11" s="1"/>
  <c r="N90" i="11"/>
  <c r="M90" i="11"/>
  <c r="H89" i="11"/>
  <c r="H88" i="11"/>
  <c r="H87" i="11"/>
  <c r="H86" i="11"/>
  <c r="H85" i="11"/>
  <c r="M83" i="11"/>
  <c r="M82" i="11" s="1"/>
  <c r="I83" i="11"/>
  <c r="I82" i="11" s="1"/>
  <c r="H80" i="11"/>
  <c r="H79" i="11"/>
  <c r="H78" i="11"/>
  <c r="H77" i="11"/>
  <c r="H76" i="11"/>
  <c r="H75" i="11"/>
  <c r="H74" i="11"/>
  <c r="O72" i="11"/>
  <c r="N72" i="11"/>
  <c r="M72" i="11"/>
  <c r="K72" i="11"/>
  <c r="J72" i="11"/>
  <c r="I72" i="11"/>
  <c r="H70" i="11"/>
  <c r="H69" i="11" s="1"/>
  <c r="O68" i="11"/>
  <c r="N68" i="11"/>
  <c r="M68" i="11"/>
  <c r="K68" i="11"/>
  <c r="J68" i="11"/>
  <c r="I68" i="11"/>
  <c r="I154" i="11"/>
  <c r="H64" i="11"/>
  <c r="H63" i="11"/>
  <c r="H62" i="11"/>
  <c r="H61" i="11"/>
  <c r="H60" i="11"/>
  <c r="H59" i="11"/>
  <c r="H58" i="11"/>
  <c r="H57" i="11"/>
  <c r="H56" i="11"/>
  <c r="H55" i="11"/>
  <c r="O54" i="11"/>
  <c r="O53" i="11" s="1"/>
  <c r="N54" i="11"/>
  <c r="N53" i="11" s="1"/>
  <c r="M53" i="11"/>
  <c r="K53" i="11"/>
  <c r="J54" i="11"/>
  <c r="J53" i="11" s="1"/>
  <c r="H52" i="11"/>
  <c r="H50" i="11"/>
  <c r="H49" i="11"/>
  <c r="H151" i="11" s="1"/>
  <c r="H48" i="11"/>
  <c r="K38" i="11"/>
  <c r="J38" i="11"/>
  <c r="H36" i="11"/>
  <c r="H166" i="11" s="1"/>
  <c r="H35" i="11"/>
  <c r="H161" i="11" s="1"/>
  <c r="H32" i="11"/>
  <c r="H31" i="11"/>
  <c r="O30" i="11"/>
  <c r="O29" i="11" s="1"/>
  <c r="N30" i="11"/>
  <c r="N29" i="11" s="1"/>
  <c r="M30" i="11"/>
  <c r="M29" i="11" s="1"/>
  <c r="H27" i="11"/>
  <c r="H13" i="11" s="1"/>
  <c r="H25" i="11"/>
  <c r="H167" i="11" s="1"/>
  <c r="H22" i="11"/>
  <c r="H18" i="11"/>
  <c r="H17" i="11"/>
  <c r="H16" i="11"/>
  <c r="H15" i="11"/>
  <c r="N12" i="11"/>
  <c r="K12" i="11"/>
  <c r="J12" i="11"/>
  <c r="H179" i="11" l="1"/>
  <c r="L136" i="11"/>
  <c r="L135" i="11" s="1"/>
  <c r="H156" i="11"/>
  <c r="H158" i="11"/>
  <c r="H175" i="11"/>
  <c r="H165" i="11"/>
  <c r="K30" i="11"/>
  <c r="K29" i="11" s="1"/>
  <c r="H112" i="11"/>
  <c r="H111" i="11" s="1"/>
  <c r="H73" i="11"/>
  <c r="H72" i="11" s="1"/>
  <c r="H164" i="11"/>
  <c r="H132" i="11"/>
  <c r="Q132" i="11" s="1"/>
  <c r="J170" i="11"/>
  <c r="H170" i="11" s="1"/>
  <c r="P170" i="11" s="1"/>
  <c r="H162" i="11"/>
  <c r="H163" i="11"/>
  <c r="H153" i="11"/>
  <c r="P144" i="11"/>
  <c r="Q144" i="11"/>
  <c r="L177" i="11"/>
  <c r="Q137" i="11"/>
  <c r="P137" i="11"/>
  <c r="L175" i="11"/>
  <c r="P143" i="11"/>
  <c r="Q143" i="11"/>
  <c r="L171" i="11"/>
  <c r="P138" i="11"/>
  <c r="Q138" i="11"/>
  <c r="L176" i="11"/>
  <c r="P145" i="11"/>
  <c r="Q145" i="11"/>
  <c r="L178" i="11"/>
  <c r="P139" i="11"/>
  <c r="Q139" i="11"/>
  <c r="H68" i="11"/>
  <c r="Q133" i="11"/>
  <c r="P133" i="11"/>
  <c r="I155" i="11"/>
  <c r="I12" i="11"/>
  <c r="O12" i="11"/>
  <c r="I30" i="11"/>
  <c r="I29" i="11" s="1"/>
  <c r="P134" i="11"/>
  <c r="Q134" i="11"/>
  <c r="H34" i="11"/>
  <c r="O90" i="11"/>
  <c r="H24" i="11"/>
  <c r="H159" i="11" s="1"/>
  <c r="I53" i="11"/>
  <c r="H107" i="11"/>
  <c r="H172" i="11" s="1"/>
  <c r="M12" i="11"/>
  <c r="M150" i="11" s="1"/>
  <c r="H65" i="11"/>
  <c r="H66" i="11"/>
  <c r="H154" i="11" s="1"/>
  <c r="I90" i="11"/>
  <c r="J90" i="11"/>
  <c r="K90" i="11"/>
  <c r="K150" i="11" s="1"/>
  <c r="H83" i="11"/>
  <c r="H82" i="11" s="1"/>
  <c r="H94" i="11"/>
  <c r="H152" i="11" s="1"/>
  <c r="H19" i="11"/>
  <c r="J30" i="11"/>
  <c r="J29" i="11" s="1"/>
  <c r="H38" i="11"/>
  <c r="H142" i="11"/>
  <c r="P142" i="11" s="1"/>
  <c r="N150" i="11"/>
  <c r="H131" i="11"/>
  <c r="H130" i="11" s="1"/>
  <c r="O111" i="11"/>
  <c r="J131" i="11"/>
  <c r="J130" i="11" s="1"/>
  <c r="H136" i="11" l="1"/>
  <c r="H135" i="11" s="1"/>
  <c r="H157" i="11"/>
  <c r="Q170" i="11"/>
  <c r="P132" i="11"/>
  <c r="J150" i="11"/>
  <c r="P176" i="11"/>
  <c r="Q142" i="11"/>
  <c r="P175" i="11"/>
  <c r="P177" i="11"/>
  <c r="P171" i="11"/>
  <c r="Q171" i="11"/>
  <c r="P178" i="11"/>
  <c r="Q178" i="11"/>
  <c r="H91" i="11"/>
  <c r="H90" i="11" s="1"/>
  <c r="H53" i="11"/>
  <c r="I150" i="11"/>
  <c r="H186" i="11"/>
  <c r="H30" i="11"/>
  <c r="H29" i="11" s="1"/>
  <c r="O135" i="11"/>
  <c r="O150" i="11" s="1"/>
  <c r="H155" i="11"/>
  <c r="Q131" i="11" l="1"/>
  <c r="P131" i="11"/>
  <c r="P129" i="11"/>
  <c r="Q129" i="11"/>
  <c r="P136" i="11"/>
  <c r="Q135" i="11"/>
  <c r="P135" i="11"/>
  <c r="Q136" i="11"/>
  <c r="H12" i="11"/>
  <c r="H150" i="11" s="1"/>
  <c r="Q173" i="11"/>
  <c r="P173" i="11"/>
  <c r="P130" i="11"/>
  <c r="Q130" i="11"/>
  <c r="Q128" i="11" l="1"/>
  <c r="P128" i="11"/>
  <c r="Q127" i="11"/>
  <c r="P127" i="11"/>
  <c r="P126" i="11"/>
  <c r="Q126" i="11"/>
  <c r="Q124" i="11" l="1"/>
  <c r="P124" i="11"/>
  <c r="Q125" i="11"/>
  <c r="P125" i="11"/>
  <c r="Q123" i="11" l="1"/>
  <c r="P123" i="11"/>
  <c r="P122" i="11"/>
  <c r="Q122" i="11"/>
  <c r="Q118" i="11" l="1"/>
  <c r="Q121" i="11"/>
  <c r="P118" i="11" l="1"/>
  <c r="Q119" i="11"/>
  <c r="P119" i="11"/>
  <c r="P116" i="11" l="1"/>
  <c r="L160" i="11"/>
  <c r="Q117" i="11"/>
  <c r="P117" i="11"/>
  <c r="P115" i="11" l="1"/>
  <c r="Q115" i="11"/>
  <c r="Q160" i="11"/>
  <c r="P160" i="11"/>
  <c r="P114" i="11"/>
  <c r="Q114" i="11"/>
  <c r="P112" i="11" l="1"/>
  <c r="Q112" i="11"/>
  <c r="P113" i="11"/>
  <c r="Q113" i="11"/>
  <c r="P111" i="11" l="1"/>
  <c r="Q111" i="11"/>
  <c r="P110" i="11"/>
  <c r="Q110" i="11"/>
  <c r="P108" i="11" l="1"/>
  <c r="Q108" i="11"/>
  <c r="P109" i="11"/>
  <c r="Q109" i="11"/>
  <c r="L172" i="11" l="1"/>
  <c r="Q107" i="11"/>
  <c r="P107" i="11"/>
  <c r="P106" i="11"/>
  <c r="Q106" i="11"/>
  <c r="P104" i="11" l="1"/>
  <c r="Q104" i="11"/>
  <c r="P172" i="11"/>
  <c r="Q172" i="11"/>
  <c r="Q105" i="11"/>
  <c r="P105" i="11"/>
  <c r="Q103" i="11" l="1"/>
  <c r="P103" i="11"/>
  <c r="Q102" i="11"/>
  <c r="P102" i="11"/>
  <c r="L181" i="11" l="1"/>
  <c r="Q181" i="11" s="1"/>
  <c r="Q100" i="11"/>
  <c r="Q101" i="11"/>
  <c r="Q99" i="11" l="1"/>
  <c r="P99" i="11"/>
  <c r="Q98" i="11"/>
  <c r="P98" i="11"/>
  <c r="Q96" i="11" l="1"/>
  <c r="P96" i="11"/>
  <c r="L153" i="11"/>
  <c r="Q97" i="11"/>
  <c r="Q153" i="11" l="1"/>
  <c r="P153" i="11"/>
  <c r="P95" i="11"/>
  <c r="L180" i="11"/>
  <c r="Q95" i="11"/>
  <c r="L152" i="11"/>
  <c r="P94" i="11"/>
  <c r="Q94" i="11"/>
  <c r="L174" i="11" l="1"/>
  <c r="P92" i="11"/>
  <c r="Q92" i="11"/>
  <c r="P180" i="11"/>
  <c r="Q180" i="11"/>
  <c r="P152" i="11"/>
  <c r="Q152" i="11"/>
  <c r="Q93" i="11"/>
  <c r="P93" i="11"/>
  <c r="L168" i="11"/>
  <c r="P168" i="11" l="1"/>
  <c r="Q168" i="11"/>
  <c r="Q91" i="11"/>
  <c r="P91" i="11"/>
  <c r="Q174" i="11"/>
  <c r="P174" i="11"/>
  <c r="P90" i="11"/>
  <c r="Q90" i="11"/>
  <c r="Q88" i="11" l="1"/>
  <c r="P88" i="11"/>
  <c r="P89" i="11"/>
  <c r="Q89" i="11"/>
  <c r="Q87" i="11" l="1"/>
  <c r="P87" i="11"/>
  <c r="P86" i="11"/>
  <c r="Q86" i="11"/>
  <c r="Q84" i="11" l="1"/>
  <c r="P84" i="11"/>
  <c r="P85" i="11"/>
  <c r="Q85" i="11"/>
  <c r="P83" i="11" l="1"/>
  <c r="Q83" i="11"/>
  <c r="Q82" i="11"/>
  <c r="P82" i="11"/>
  <c r="Q80" i="11" l="1"/>
  <c r="P80" i="11"/>
  <c r="Q81" i="11"/>
  <c r="P81" i="11"/>
  <c r="Q79" i="11" l="1"/>
  <c r="P79" i="11"/>
  <c r="Q78" i="11"/>
  <c r="P78" i="11"/>
  <c r="Q76" i="11" l="1"/>
  <c r="P76" i="11"/>
  <c r="Q77" i="11"/>
  <c r="P77" i="11"/>
  <c r="P75" i="11" l="1"/>
  <c r="Q75" i="11"/>
  <c r="P74" i="11"/>
  <c r="Q74" i="11"/>
  <c r="L163" i="11"/>
  <c r="P163" i="11" l="1"/>
  <c r="Q163" i="11"/>
  <c r="Q72" i="11"/>
  <c r="P72" i="11"/>
  <c r="L169" i="11"/>
  <c r="Q169" i="11" s="1"/>
  <c r="P73" i="11"/>
  <c r="Q73" i="11"/>
  <c r="Q71" i="11" l="1"/>
  <c r="P70" i="11"/>
  <c r="Q70" i="11"/>
  <c r="P68" i="11" l="1"/>
  <c r="Q68" i="11"/>
  <c r="Q69" i="11"/>
  <c r="P69" i="11"/>
  <c r="P67" i="11" l="1"/>
  <c r="Q67" i="11"/>
  <c r="Q66" i="11"/>
  <c r="P66" i="11"/>
  <c r="P64" i="11" l="1"/>
  <c r="Q64" i="11"/>
  <c r="P65" i="11"/>
  <c r="Q65" i="11"/>
  <c r="P63" i="11" l="1"/>
  <c r="Q63" i="11"/>
  <c r="P62" i="11"/>
  <c r="Q62" i="11"/>
  <c r="Q60" i="11" l="1"/>
  <c r="P60" i="11"/>
  <c r="Q61" i="11"/>
  <c r="P61" i="11"/>
  <c r="P59" i="11" l="1"/>
  <c r="Q59" i="11"/>
  <c r="P58" i="11"/>
  <c r="Q58" i="11"/>
  <c r="L164" i="11"/>
  <c r="P164" i="11" l="1"/>
  <c r="Q164" i="11"/>
  <c r="P56" i="11"/>
  <c r="Q56" i="11"/>
  <c r="P57" i="11"/>
  <c r="Q57" i="11"/>
  <c r="P55" i="11" l="1"/>
  <c r="Q55" i="11"/>
  <c r="P54" i="11"/>
  <c r="Q54" i="11"/>
  <c r="Q52" i="11" l="1"/>
  <c r="P52" i="11"/>
  <c r="Q53" i="11"/>
  <c r="P53" i="11"/>
  <c r="Q51" i="11" l="1"/>
  <c r="P51" i="11"/>
  <c r="P50" i="11"/>
  <c r="Q50" i="11"/>
  <c r="L162" i="11" l="1"/>
  <c r="P48" i="11"/>
  <c r="Q48" i="11"/>
  <c r="P49" i="11"/>
  <c r="Q49" i="11"/>
  <c r="L151" i="11"/>
  <c r="Q151" i="11" l="1"/>
  <c r="P151" i="11"/>
  <c r="Q47" i="11"/>
  <c r="Q162" i="11"/>
  <c r="P162" i="11"/>
  <c r="Q46" i="11"/>
  <c r="Q44" i="11" l="1"/>
  <c r="Q45" i="11"/>
  <c r="Q43" i="11" l="1"/>
  <c r="Q42" i="11"/>
  <c r="P40" i="11" l="1"/>
  <c r="Q40" i="11"/>
  <c r="Q41" i="11"/>
  <c r="Q39" i="11" l="1"/>
  <c r="P39" i="11"/>
  <c r="P38" i="11"/>
  <c r="Q38" i="11"/>
  <c r="Q36" i="11" l="1"/>
  <c r="P36" i="11"/>
  <c r="L166" i="11"/>
  <c r="P37" i="11"/>
  <c r="Q37" i="11"/>
  <c r="L165" i="11"/>
  <c r="P165" i="11" l="1"/>
  <c r="Q165" i="11"/>
  <c r="L161" i="11"/>
  <c r="P35" i="11"/>
  <c r="Q35" i="11"/>
  <c r="P166" i="11"/>
  <c r="Q166" i="11"/>
  <c r="P34" i="11"/>
  <c r="Q34" i="11"/>
  <c r="L157" i="11" l="1"/>
  <c r="Q32" i="11"/>
  <c r="P32" i="11"/>
  <c r="P33" i="11"/>
  <c r="Q33" i="11"/>
  <c r="P161" i="11"/>
  <c r="Q161" i="11"/>
  <c r="P31" i="11" l="1"/>
  <c r="Q31" i="11"/>
  <c r="L179" i="11"/>
  <c r="P30" i="11"/>
  <c r="Q30" i="11"/>
  <c r="P157" i="11"/>
  <c r="Q157" i="11"/>
  <c r="Q28" i="11" l="1"/>
  <c r="P28" i="11"/>
  <c r="P29" i="11"/>
  <c r="Q29" i="11"/>
  <c r="P27" i="11" l="1"/>
  <c r="Q27" i="11"/>
  <c r="P179" i="11"/>
  <c r="Q179" i="11"/>
  <c r="P26" i="11"/>
  <c r="Q26" i="11"/>
  <c r="L159" i="11" l="1"/>
  <c r="P24" i="11"/>
  <c r="Q24" i="11"/>
  <c r="Q25" i="11"/>
  <c r="P25" i="11"/>
  <c r="L167" i="11"/>
  <c r="Q167" i="11" l="1"/>
  <c r="P167" i="11"/>
  <c r="P23" i="11"/>
  <c r="Q23" i="11"/>
  <c r="L158" i="11"/>
  <c r="Q159" i="11"/>
  <c r="P159" i="11"/>
  <c r="P22" i="11"/>
  <c r="Q22" i="11"/>
  <c r="P20" i="11" l="1"/>
  <c r="Q20" i="11"/>
  <c r="L154" i="11"/>
  <c r="Q158" i="11"/>
  <c r="P158" i="11"/>
  <c r="P21" i="11"/>
  <c r="Q21" i="11"/>
  <c r="L155" i="11" l="1"/>
  <c r="P19" i="11"/>
  <c r="Q19" i="11"/>
  <c r="P154" i="11"/>
  <c r="Q154" i="11"/>
  <c r="P18" i="11"/>
  <c r="Q18" i="11"/>
  <c r="Q16" i="11" l="1"/>
  <c r="P16" i="11"/>
  <c r="P155" i="11"/>
  <c r="Q155" i="11"/>
  <c r="Q17" i="11"/>
  <c r="P17" i="11"/>
  <c r="Q14" i="11" l="1"/>
  <c r="L13" i="11"/>
  <c r="L182" i="11"/>
  <c r="Q182" i="11" s="1"/>
  <c r="L156" i="11"/>
  <c r="P15" i="11"/>
  <c r="Q15" i="11"/>
  <c r="L12" i="11" l="1"/>
  <c r="Q13" i="11"/>
  <c r="P13" i="11"/>
  <c r="P156" i="11"/>
  <c r="Q156" i="11"/>
  <c r="Q186" i="11" l="1"/>
  <c r="P186" i="11"/>
  <c r="L150" i="11"/>
  <c r="Q12" i="11"/>
  <c r="P12" i="11"/>
  <c r="Q150" i="11" l="1"/>
  <c r="P150" i="11"/>
</calcChain>
</file>

<file path=xl/sharedStrings.xml><?xml version="1.0" encoding="utf-8"?>
<sst xmlns="http://schemas.openxmlformats.org/spreadsheetml/2006/main" count="813" uniqueCount="378">
  <si>
    <t>до рішення Чорноморської міської ради</t>
  </si>
  <si>
    <t>від                 2024 №             - VIIІ</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</si>
  <si>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</si>
  <si>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</si>
  <si>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</si>
  <si>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</si>
  <si>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</si>
  <si>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міської програми</t>
  </si>
  <si>
    <t>Дата і номер документа, яким затверджено міську програму</t>
  </si>
  <si>
    <t xml:space="preserve">%  виконання </t>
  </si>
  <si>
    <t>Код регіональної програми</t>
  </si>
  <si>
    <t>Загальний фонд</t>
  </si>
  <si>
    <t>Спеціальний фонд</t>
  </si>
  <si>
    <t>відхилення, грн</t>
  </si>
  <si>
    <t>усього</t>
  </si>
  <si>
    <t>у тому числі бюджет розвитку</t>
  </si>
  <si>
    <t>0200000</t>
  </si>
  <si>
    <t>Виконавчий комітет Чорноморської міської ради  Одеського району Одеської області</t>
  </si>
  <si>
    <t>0210000</t>
  </si>
  <si>
    <t>0212010</t>
  </si>
  <si>
    <t>2010</t>
  </si>
  <si>
    <t>0731</t>
  </si>
  <si>
    <t>Багатопрофільна стаціонарна медична допомога населенню</t>
  </si>
  <si>
    <t>Міська програма "Здоров’я населення Чорноморської  міської територіальної громади на 2021 - 2025 роки"</t>
  </si>
  <si>
    <t>24.12.2020р.
№ 17-VIII 
(зі змінами)</t>
  </si>
  <si>
    <t>0212100</t>
  </si>
  <si>
    <t>2100</t>
  </si>
  <si>
    <t>0722</t>
  </si>
  <si>
    <t>Стоматологічна допомога населенню</t>
  </si>
  <si>
    <t>0212111</t>
  </si>
  <si>
    <t>0726</t>
  </si>
  <si>
    <t>Первинна медична допомога населенню, що надається центрами первинної медичної (медико-санітарної) допомоги</t>
  </si>
  <si>
    <t>0212152</t>
  </si>
  <si>
    <t>2152</t>
  </si>
  <si>
    <t>0763</t>
  </si>
  <si>
    <t>Інші програми та заходи у сфері охорони здоров’я</t>
  </si>
  <si>
    <t>0213242</t>
  </si>
  <si>
    <t>3242</t>
  </si>
  <si>
    <t>1090</t>
  </si>
  <si>
    <t>Інші заходи у сфері соціального захисту і соціального забезпечення</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</si>
  <si>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</si>
  <si>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24.12.2020р.
№ 16-VIII  
(зі змінами)</t>
  </si>
  <si>
    <t>0217640</t>
  </si>
  <si>
    <t>7640</t>
  </si>
  <si>
    <t>0470</t>
  </si>
  <si>
    <t>Заходи з енергозбереження</t>
  </si>
  <si>
    <t>0218220</t>
  </si>
  <si>
    <t>0380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</si>
  <si>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</si>
  <si>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</si>
  <si>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</si>
  <si>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0218230</t>
  </si>
  <si>
    <t>8230</t>
  </si>
  <si>
    <t>Інші заходи громадського порядку та безпеки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</si>
  <si>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</si>
  <si>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20.12.2022р. 
№ 279-VIII 
(зі змінами)</t>
  </si>
  <si>
    <t>0218240</t>
  </si>
  <si>
    <t>8240</t>
  </si>
  <si>
    <t>Заходи та роботи з територіальної оборони</t>
  </si>
  <si>
    <t>22.12.2023р. 
№ 516-VIII</t>
  </si>
  <si>
    <t>0600000</t>
  </si>
  <si>
    <t>Управління освіти Чорноморської міської ради  Одеського району Одеської області</t>
  </si>
  <si>
    <t>0610000</t>
  </si>
  <si>
    <t>0611010</t>
  </si>
  <si>
    <t>1010</t>
  </si>
  <si>
    <t>0910</t>
  </si>
  <si>
    <t>Надання дошкільної освіти</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</si>
  <si>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</si>
  <si>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(зі змінами)</t>
  </si>
  <si>
    <t>Міська цільова програма розвитку освіти міста Чорноморська на 2021-2025 роки</t>
  </si>
  <si>
    <t xml:space="preserve"> 30.03.2021р.
№ 25-VIII 
(зі змінами)</t>
  </si>
  <si>
    <t>0611021</t>
  </si>
  <si>
    <t>1021</t>
  </si>
  <si>
    <t>0921</t>
  </si>
  <si>
    <t>Надання загальної середньої освіти закладами загальної середньої освіти</t>
  </si>
  <si>
    <t>Міська цільова програма підтримки молодих педагогічних кадрів Чорноморської міської територіальної громади на 2022 - 2025 роки</t>
  </si>
  <si>
    <t>04.02.2022р.
№ 172-VIII</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</si>
  <si>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</si>
  <si>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12.07.2022р.
№222 
(зі змінами)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</si>
  <si>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</si>
  <si>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</si>
  <si>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</si>
  <si>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</si>
  <si>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</si>
  <si>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</si>
  <si>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</si>
  <si>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</si>
  <si>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Міська комплексна програма відпочинку та оздоровлення дітей на 2022-2025 роки</t>
  </si>
  <si>
    <t>04.02.2022р. 
№ 175-VIII 
(зі змінами)</t>
  </si>
  <si>
    <t>0613242</t>
  </si>
  <si>
    <t xml:space="preserve">Інші заходи у сфері соціального захисту і соціального забезпечення </t>
  </si>
  <si>
    <t>Міська програма соціального захисту ветеранів педагогічної праці</t>
  </si>
  <si>
    <t>09.01.2006р. 
№ 511-IV 
(зі змінами)</t>
  </si>
  <si>
    <t>0618110</t>
  </si>
  <si>
    <t>0320</t>
  </si>
  <si>
    <t>Заходи із запобігання та ліквідації надзвичайних ситуацій та наслідків стихійного лиха</t>
  </si>
  <si>
    <t>Міська цільова соціальна програма розвитку цивільного захисту Чорноморської міської територіальної громади на 2021-2025 роки</t>
  </si>
  <si>
    <t>30.03.2021р. 
№ 27-VIII 
(зі змінами)</t>
  </si>
  <si>
    <t>0800000</t>
  </si>
  <si>
    <t>Управління соціальної політики Чорноморської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</si>
  <si>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</si>
  <si>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</si>
  <si>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</si>
  <si>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</si>
  <si>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</si>
  <si>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 xml:space="preserve"> 24.12.2020р.
№ 15-VIII </t>
  </si>
  <si>
    <t>0813032</t>
  </si>
  <si>
    <t>3032</t>
  </si>
  <si>
    <t>Надання пільг окремим категоріям громадян з оплати послуг зв'язку</t>
  </si>
  <si>
    <t>0813121</t>
  </si>
  <si>
    <t>3121</t>
  </si>
  <si>
    <t xml:space="preserve">Утримання та забезпечення діяльності центрів соціальних служб </t>
  </si>
  <si>
    <t xml:space="preserve">Міська цільова програма "Молодь Чорноморська" на 2022-2025 роки </t>
  </si>
  <si>
    <t>04.02.2022р. 
№ 181-VIII
(зі змінами)</t>
  </si>
  <si>
    <t xml:space="preserve"> 24.12.2020р. 
№ 16-VIII 
(зі змінами)</t>
  </si>
  <si>
    <t>0813123</t>
  </si>
  <si>
    <t>3123</t>
  </si>
  <si>
    <t>Заходи державної політики з питань сім'ї</t>
  </si>
  <si>
    <t xml:space="preserve"> 24.12.2020р.
№ 16-VIII 
(зі змінами)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</si>
  <si>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</si>
  <si>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</si>
  <si>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</si>
  <si>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</si>
  <si>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</si>
  <si>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</si>
  <si>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</si>
  <si>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</si>
  <si>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</si>
  <si>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</si>
  <si>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0813230</t>
  </si>
  <si>
    <t>3230</t>
  </si>
  <si>
    <t>1070</t>
  </si>
  <si>
    <t>Видатки, пов'язані з наданням підтримки внутрішньо переміщеним та/або евакуйованим особам у зв'язку із введенням воєнного стану</t>
  </si>
  <si>
    <t>0813242</t>
  </si>
  <si>
    <t>24.12.2020р.
№ 15-VIII 
(зі змінами)</t>
  </si>
  <si>
    <t>0900000</t>
  </si>
  <si>
    <t/>
  </si>
  <si>
    <t>Служба у справах дітей Чорноморської мiської ради Одеського району Одеської областi</t>
  </si>
  <si>
    <t>0910000</t>
  </si>
  <si>
    <t>0913112</t>
  </si>
  <si>
    <t>3112</t>
  </si>
  <si>
    <t>Заходи державної політики з питань дітей та їх соціального захисту</t>
  </si>
  <si>
    <t>24.12.2020р.
№ 16-VIII 
(зі змінами)</t>
  </si>
  <si>
    <t>1000000</t>
  </si>
  <si>
    <t>Відділ культури Чорноморської міської ради Одеського району Одеської області</t>
  </si>
  <si>
    <t>1010000</t>
  </si>
  <si>
    <t>1010180</t>
  </si>
  <si>
    <t>0180</t>
  </si>
  <si>
    <t>0133</t>
  </si>
  <si>
    <t>Інша діяльність у сфері державного управління</t>
  </si>
  <si>
    <t>Міська цільова програма розвитку культури та мистецтва Чорноморської  міської  територіальної громади на  2022 – 2025 роки</t>
  </si>
  <si>
    <t>04.02.2022р. 
№ 180-VIIІ
(зі змінами)</t>
  </si>
  <si>
    <t>1011080</t>
  </si>
  <si>
    <t>1080</t>
  </si>
  <si>
    <t>0960</t>
  </si>
  <si>
    <t>Надання спеціалізованої освіти мистецькими школами</t>
  </si>
  <si>
    <t>1013140</t>
  </si>
  <si>
    <t>Міська цільова програма відпочинку та оздоровлення дітей на 2022-2025 роки</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</si>
  <si>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</si>
  <si>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</si>
  <si>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</si>
  <si>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</si>
  <si>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</si>
  <si>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</si>
  <si>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</si>
  <si>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</si>
  <si>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</si>
  <si>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</si>
  <si>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</si>
  <si>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</si>
  <si>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</si>
  <si>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</si>
  <si>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</si>
  <si>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1100000</t>
  </si>
  <si>
    <t>Відділ молоді та спорту Чорноморської міської ради Одеського району Одеської області</t>
  </si>
  <si>
    <t>1110000</t>
  </si>
  <si>
    <t>1110180</t>
  </si>
  <si>
    <t>Міська цільова програма "Молодь Чорноморська" на 2022-2025 роки</t>
  </si>
  <si>
    <t>Міська цільова програма розвитку фізичної культури і спорту на території Чорноморської міської територіальної громади на 2022-2025 роки</t>
  </si>
  <si>
    <t>04.02.2022р. 
№ 182-VIII
(зі змінами)</t>
  </si>
  <si>
    <t>1113133</t>
  </si>
  <si>
    <t>3133</t>
  </si>
  <si>
    <t>Інші заходи та заклади молодіжної політики</t>
  </si>
  <si>
    <t>1115011</t>
  </si>
  <si>
    <t>5011</t>
  </si>
  <si>
    <t>0810</t>
  </si>
  <si>
    <t>Проведення навчально-тренувальних зборів і змагань з олімпійських видів спорту</t>
  </si>
  <si>
    <t>1115012</t>
  </si>
  <si>
    <t>5012</t>
  </si>
  <si>
    <t>Проведення навчально-тренувальних зборів і змагань з неолімпійських видів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</si>
  <si>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</si>
  <si>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</si>
  <si>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</si>
  <si>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1200000</t>
  </si>
  <si>
    <t>Відділ комунального господарства та благоустрою Чорноморської міської ради  Одеського району Одеської області</t>
  </si>
  <si>
    <t>1210000</t>
  </si>
  <si>
    <t>1213210</t>
  </si>
  <si>
    <t>3210</t>
  </si>
  <si>
    <t>1050</t>
  </si>
  <si>
    <t>Організація та проведення громадських робіт</t>
  </si>
  <si>
    <t>Міська цільова програма зайнятості населення Чорноморської міської територіальної громади на 2024 - 2025 роки</t>
  </si>
  <si>
    <t>22.12.2023р.
№ 517-VIII</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</si>
  <si>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</si>
  <si>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</si>
  <si>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</si>
  <si>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</si>
  <si>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Програма розвитку у сфері житлово-комунального господарства в межах території Чорноморської міської ради Одеської області на 2019-2024 роки</t>
  </si>
  <si>
    <t>19.12.2018 р. 
№ 371- VII
(зі змінами)</t>
  </si>
  <si>
    <t>1216015</t>
  </si>
  <si>
    <t>6015</t>
  </si>
  <si>
    <t>0620</t>
  </si>
  <si>
    <t>Забезпечення надійної та безперебійної експлуатації ліфтів</t>
  </si>
  <si>
    <t>Програма модернізації ліфтового господарства Чорноморської міської ради Одеського району Одеської області на 2019 - 2025 роки</t>
  </si>
  <si>
    <t>12.09.2019р. 
№ 485-VII
(зі змінами)</t>
  </si>
  <si>
    <t>1216017</t>
  </si>
  <si>
    <t>6017</t>
  </si>
  <si>
    <t>Інша діяльність, пов'язана з експлуатацією об'єктів житлово - комунального господарства</t>
  </si>
  <si>
    <t>1216030</t>
  </si>
  <si>
    <t>6030</t>
  </si>
  <si>
    <t>Організація благоустрою  населених пунктів</t>
  </si>
  <si>
    <t>1217461</t>
  </si>
  <si>
    <t>7461</t>
  </si>
  <si>
    <t>0456</t>
  </si>
  <si>
    <t>Утримання та розвиток автомобільних доріг та дорожньої інфраструктури за рахунок коштів місцевого бюджету</t>
  </si>
  <si>
    <t>1217691</t>
  </si>
  <si>
    <t>7691</t>
  </si>
  <si>
    <t>0490</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</si>
  <si>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</si>
  <si>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1217693</t>
  </si>
  <si>
    <t>7693</t>
  </si>
  <si>
    <t>Інші заходи, пов'язані в економічною діяльністю</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</si>
  <si>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</si>
  <si>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22.12.2023р. 
№ 515-VIII</t>
  </si>
  <si>
    <t xml:space="preserve">Міська цільова соціальна програма розвитку цивільного захисту Чорноморської міської територіальної громади на 2021-2025 роки </t>
  </si>
  <si>
    <t>1218240</t>
  </si>
  <si>
    <t>1500000</t>
  </si>
  <si>
    <t>Управління капітального будівництва Чорноморської міської ради Одеського району Одеської області</t>
  </si>
  <si>
    <t>1510000</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</si>
  <si>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</si>
  <si>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</si>
  <si>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</si>
  <si>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</si>
  <si>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</si>
  <si>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</si>
  <si>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</si>
  <si>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</si>
  <si>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1517310</t>
  </si>
  <si>
    <t>7310</t>
  </si>
  <si>
    <t>0443</t>
  </si>
  <si>
    <t>Будівництво об'єктів житлово-комунального господарства</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</si>
  <si>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</si>
  <si>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</si>
  <si>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12.04.2021 
№ 55-VІII 
(зі змінами)</t>
  </si>
  <si>
    <t>1517370</t>
  </si>
  <si>
    <t>7370</t>
  </si>
  <si>
    <t>Міська програма ″Здоров’я населення Чорноморської  міської територіальної громади на 2021 - 2025 роки"</t>
  </si>
  <si>
    <t>3100000</t>
  </si>
  <si>
    <t>Управління комунальної  власності  та земельних відносин Чорноморської міської ради Одеського району Одеської області</t>
  </si>
  <si>
    <t>3110000</t>
  </si>
  <si>
    <t>3117350</t>
  </si>
  <si>
    <t>7350</t>
  </si>
  <si>
    <t>Розроблення схем планування та забудови територій (містобудівної документації)</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</si>
  <si>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</si>
  <si>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19.05.2023р.
№ 368-VIII</t>
  </si>
  <si>
    <t>3117693</t>
  </si>
  <si>
    <t>3118240</t>
  </si>
  <si>
    <t>3700000</t>
  </si>
  <si>
    <t>Фінансове управління Чорноморської міської ради Одеського району Одеської області</t>
  </si>
  <si>
    <t>3710000</t>
  </si>
  <si>
    <t>Інші субвенції з місцевого бюджету</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</si>
  <si>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</si>
  <si>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22.12.2023р.
№ 518-VIII</t>
  </si>
  <si>
    <t>Інша субвенція районному бюджету Одеського району</t>
  </si>
  <si>
    <t>Міська цільова програма фінансової підтримки діяльності  Одеської районної ради Одеської області на 2024 рік</t>
  </si>
  <si>
    <t>22.12.2023р.
№ 519-VIII</t>
  </si>
  <si>
    <t>Інша субвенція обласному бюджету Одеської області</t>
  </si>
  <si>
    <t>3719800</t>
  </si>
  <si>
    <t>9800</t>
  </si>
  <si>
    <t>Субвенція з місцевого бюджету державному бюджету на виконання програм соціально-економічного розвитку регіонів</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</si>
  <si>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</si>
  <si>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</si>
  <si>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</si>
  <si>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02.02.2024р.
№ 546-VIII</t>
  </si>
  <si>
    <t>Міська цільова програма протидії злочинності на території Чорноморської міської територіальної громади на 2024  рік</t>
  </si>
  <si>
    <t>02.02.2024р.
№ 545-VIII</t>
  </si>
  <si>
    <t>УСЬОГО за розпорядниками</t>
  </si>
  <si>
    <t>09.01.2006р. 
№ 511-IV
(зі змінами)</t>
  </si>
  <si>
    <t>04.02.2022р. 
№ 172-VIII</t>
  </si>
  <si>
    <t>Міська цільова програма фінансової підтримки діяльності Одеської районної ради Одеської області на 2024 рік</t>
  </si>
  <si>
    <t>УСЬОГО ЗА ПРОГРАМАМИ</t>
  </si>
  <si>
    <t>Начальник фінансового управління</t>
  </si>
  <si>
    <t>Ольга ЯКОВЕНКО</t>
  </si>
  <si>
    <t>Додаток 7</t>
  </si>
  <si>
    <t>Затверджено розписом на звітний рік з урахуванням змін, грн</t>
  </si>
  <si>
    <t>Разом</t>
  </si>
  <si>
    <t>Виконано за звітний період, грн</t>
  </si>
  <si>
    <t>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</si>
  <si>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</si>
  <si>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22.12.2023р. 
№ 516-VIII
(зі змінами)</t>
  </si>
  <si>
    <t>0218340</t>
  </si>
  <si>
    <t>8340</t>
  </si>
  <si>
    <t>0540</t>
  </si>
  <si>
    <t>Природоохоронні заходи за рахунок цільових фондів</t>
  </si>
  <si>
    <r>
      <t xml:space="preserve">Міська цільова програма </t>
    </r>
    <r>
      <rPr>
        <sz val="14"/>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</si>
  <si>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12.04.2024р.
№562-VIII</t>
  </si>
  <si>
    <t>0218110</t>
  </si>
  <si>
    <t>8110</t>
  </si>
  <si>
    <t>0611070</t>
  </si>
  <si>
    <t>Надання позашкільної освіти закладами позашкільної освіти, заходи із позашкільної роботи з дітьми</t>
  </si>
  <si>
    <t>12.04.2024р.
№ 570-VIII</t>
  </si>
  <si>
    <t>1218340</t>
  </si>
  <si>
    <t>1517368</t>
  </si>
  <si>
    <t>7368</t>
  </si>
  <si>
    <t>Виконання інвестиційних проектів за рахунок субвенцій з інших бюджетів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</si>
  <si>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</si>
  <si>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</si>
  <si>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0611141</t>
  </si>
  <si>
    <t>1141</t>
  </si>
  <si>
    <t>0990</t>
  </si>
  <si>
    <t>Забезпечення діяльності інших закладів у сфері освіти</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</si>
  <si>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</si>
  <si>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08.08.2024р.
№ 647-VIII</t>
  </si>
  <si>
    <t>1517321</t>
  </si>
  <si>
    <t>7321</t>
  </si>
  <si>
    <t>Будівництво освітніх установ та закладів</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</si>
  <si>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</si>
  <si>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</si>
  <si>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</si>
  <si>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</si>
  <si>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Міська цільова програма інформатизації Чорноморської міської територіальної громади на 2024 – 2026 роки</t>
  </si>
  <si>
    <t>08.08.2024р.
№ 649-VIII</t>
  </si>
  <si>
    <t>0217520</t>
  </si>
  <si>
    <t>7520</t>
  </si>
  <si>
    <t>0460</t>
  </si>
  <si>
    <t>Реалізація Національної програми інформатизації</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</si>
  <si>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</si>
  <si>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</si>
  <si>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</si>
  <si>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</si>
  <si>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</si>
  <si>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</si>
  <si>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</si>
  <si>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</si>
  <si>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</si>
  <si>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</si>
  <si>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</si>
  <si>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</si>
  <si>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</si>
  <si>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</si>
  <si>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</si>
  <si>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0617520</t>
  </si>
  <si>
    <t>0817520</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</si>
  <si>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</si>
  <si>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</si>
  <si>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Міська цільова програма забезпечення житлом дітей-сиріт та дітей, позбавлених батьківського піклування, а також осіб з їх числа на 2023-2025 роки</t>
  </si>
  <si>
    <t>31.01.2023 
№ 301-VIII
(зі змінами)</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</si>
  <si>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</si>
  <si>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</si>
  <si>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</si>
  <si>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</si>
  <si>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</si>
  <si>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</si>
  <si>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</si>
  <si>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</si>
  <si>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</si>
  <si>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</si>
  <si>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1517373</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</si>
  <si>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</si>
  <si>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</si>
  <si>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Міська цільова програма фінансової підтримки Іллічівського міського суду Одеської області на 2024 рік</t>
  </si>
  <si>
    <t xml:space="preserve">30.10.2024р. 
№ 696-VIII 
</t>
  </si>
  <si>
    <t>Міська цільова програма підтримки Департамента кіберполіції  Національної  поліції  України на 2024 рік</t>
  </si>
  <si>
    <t>27.11.2024р.
№ 718-VIII</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</si>
  <si>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</si>
  <si>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23.12.2024р.</t>
  </si>
  <si>
    <t>30.10.2024р.
№ 696-VIII</t>
  </si>
  <si>
    <t>Звіт про виконання Міських програм за  2024  рік</t>
  </si>
  <si>
    <r>
      <t xml:space="preserve">Міська цільова програма реалізації житлових прав мешканців </t>
    </r>
    <r>
      <rPr>
        <sz val="14"/>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</si>
</sst>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charset val="204"/>
      <scheme val="minor"/>
    </font>
    <font>
      <b/>
      <sz val="12"/>
      <color theme="1"/>
      <name val="Times New Roman"/>
      <family val="1"/>
      <charset val="204"/>
    </font>
    <font>
      <sz val="12"/>
      <color theme="1"/>
      <name val="Times New Roman"/>
      <family val="1"/>
      <charset val="204"/>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name val="Times New Roman"/>
      <family val="1"/>
      <charset val="204"/>
    </font>
    <font>
      <u/>
      <sz val="14"/>
      <name val="Times New Roman"/>
      <family val="1"/>
      <charset val="204"/>
    </font>
    <font>
      <sz val="12"/>
      <name val="Times New Roman"/>
      <family val="1"/>
      <charset val="204"/>
    </font>
    <font>
      <b/>
      <sz val="12"/>
      <name val="Times New Roman"/>
      <family val="1"/>
      <charset val="204"/>
    </font>
    <font>
      <sz val="10"/>
      <name val="Times New Roman"/>
      <family val="1"/>
      <charset val="204"/>
    </font>
    <font>
      <b/>
      <sz val="10"/>
      <name val="Times New Roman"/>
      <family val="1"/>
      <charset val="204"/>
    </font>
    <font>
      <sz val="10"/>
      <color theme="1"/>
      <name val="Times New Roman"/>
      <family val="1"/>
      <charset val="204"/>
    </font>
    <font>
      <b/>
      <sz val="10"/>
      <color theme="1"/>
      <name val="Times New Roman"/>
      <family val="1"/>
      <charset val="204"/>
    </font>
    <font>
      <sz val="12"/>
      <color indexed="8"/>
      <name val="Times New Roman"/>
      <family val="1"/>
      <charset val="204"/>
    </font>
    <font>
      <sz val="11"/>
      <name val="Calibri"/>
      <family val="2"/>
      <charset val="204"/>
      <scheme val="minor"/>
    </font>
    <font>
      <b/>
      <i/>
      <sz val="11"/>
      <color theme="1"/>
      <name val="Calibri"/>
      <family val="2"/>
      <charset val="204"/>
      <scheme val="minor"/>
    </font>
    <font>
      <u/>
      <sz val="10"/>
      <color indexed="12"/>
      <name val="Arial Cyr"/>
      <charset val="204"/>
    </font>
    <font>
      <sz val="10"/>
      <name val="Arial Cyr"/>
      <charset val="204"/>
    </font>
    <font>
      <sz val="10"/>
      <color theme="1"/>
      <name val="Calibri"/>
      <family val="2"/>
      <charset val="204"/>
      <scheme val="minor"/>
    </font>
    <font>
      <sz val="11"/>
      <color indexed="8"/>
      <name val="Calibri"/>
      <family val="2"/>
      <charset val="204"/>
    </font>
    <font>
      <sz val="14"/>
      <color theme="1"/>
      <name val="Times New Roman"/>
      <family val="1"/>
      <charset val="204"/>
    </font>
    <font>
      <b/>
      <sz val="14"/>
      <color theme="1"/>
      <name val="Times New Roman"/>
      <family val="1"/>
      <charset val="204"/>
    </font>
    <font>
      <sz val="11"/>
      <color theme="1"/>
      <name val="Calibri"/>
      <family val="2"/>
      <charset val="204"/>
      <scheme val="minor"/>
    </font>
    <font>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18" fillId="0" borderId="0" applyNumberFormat="0" applyFill="0" applyBorder="0" applyAlignment="0" applyProtection="0">
      <alignment vertical="top"/>
      <protection locked="0"/>
    </xf>
    <xf numFmtId="0" fontId="11" fillId="0" borderId="0"/>
    <xf numFmtId="0" fontId="19" fillId="0" borderId="0"/>
    <xf numFmtId="0" fontId="11" fillId="0" borderId="0"/>
    <xf numFmtId="0" fontId="11" fillId="0" borderId="0"/>
    <xf numFmtId="0" fontId="20" fillId="0" borderId="0"/>
    <xf numFmtId="0" fontId="21" fillId="0" borderId="0"/>
    <xf numFmtId="0" fontId="24" fillId="0" borderId="0"/>
  </cellStyleXfs>
  <cellXfs count="204">
    <xf numFmtId="0" fontId="0" fillId="0" borderId="0" xfId="0"/>
    <xf numFmtId="0" fontId="0" fillId="2" borderId="0" xfId="0" applyFill="1" applyAlignment="1">
      <alignment horizontal="center" vertical="center"/>
    </xf>
    <xf numFmtId="0" fontId="2" fillId="2" borderId="0" xfId="0" applyFont="1" applyFill="1"/>
    <xf numFmtId="0" fontId="2" fillId="2" borderId="0" xfId="0" applyFont="1" applyFill="1" applyAlignment="1">
      <alignment vertical="center"/>
    </xf>
    <xf numFmtId="0" fontId="5" fillId="2" borderId="0" xfId="0" applyFont="1" applyFill="1"/>
    <xf numFmtId="0" fontId="6" fillId="2" borderId="0" xfId="0" applyFont="1" applyFill="1"/>
    <xf numFmtId="0" fontId="0" fillId="2" borderId="0" xfId="0" applyFill="1" applyAlignment="1">
      <alignment horizontal="center"/>
    </xf>
    <xf numFmtId="0" fontId="0" fillId="2" borderId="0" xfId="0" applyFill="1"/>
    <xf numFmtId="0" fontId="0" fillId="2" borderId="0" xfId="0" applyFill="1" applyAlignment="1">
      <alignment horizontal="left"/>
    </xf>
    <xf numFmtId="0" fontId="9" fillId="2" borderId="0" xfId="0" applyFont="1" applyFill="1" applyAlignment="1">
      <alignment horizontal="center"/>
    </xf>
    <xf numFmtId="0" fontId="9" fillId="2" borderId="0" xfId="0" applyFont="1" applyFill="1"/>
    <xf numFmtId="0" fontId="10" fillId="2" borderId="0" xfId="0" applyFont="1" applyFill="1"/>
    <xf numFmtId="0" fontId="9" fillId="2" borderId="0" xfId="0" applyFont="1" applyFill="1" applyAlignment="1">
      <alignment horizontal="left"/>
    </xf>
    <xf numFmtId="0" fontId="9" fillId="2" borderId="0" xfId="0" applyFont="1" applyFill="1" applyAlignment="1">
      <alignment horizontal="center" vertical="center"/>
    </xf>
    <xf numFmtId="0" fontId="11"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xf numFmtId="0" fontId="12" fillId="2" borderId="0" xfId="0" applyFont="1" applyFill="1"/>
    <xf numFmtId="0" fontId="11" fillId="2" borderId="0" xfId="0" applyFont="1" applyFill="1" applyAlignment="1">
      <alignment horizontal="left"/>
    </xf>
    <xf numFmtId="0" fontId="12" fillId="2" borderId="0" xfId="2" applyNumberFormat="1" applyFont="1" applyFill="1" applyBorder="1" applyAlignment="1" applyProtection="1">
      <alignment horizontal="center"/>
    </xf>
    <xf numFmtId="0" fontId="11" fillId="2" borderId="0" xfId="2" applyFont="1" applyFill="1" applyBorder="1" applyAlignment="1">
      <alignment horizontal="center" vertical="center"/>
    </xf>
    <xf numFmtId="0" fontId="11" fillId="2" borderId="0" xfId="2" applyFont="1" applyFill="1" applyBorder="1" applyAlignment="1">
      <alignment horizontal="center"/>
    </xf>
    <xf numFmtId="0" fontId="12" fillId="2" borderId="0" xfId="2" applyFont="1" applyFill="1" applyBorder="1" applyAlignment="1">
      <alignment horizontal="center" vertical="center"/>
    </xf>
    <xf numFmtId="0" fontId="11" fillId="2" borderId="0" xfId="2" applyFont="1" applyFill="1" applyBorder="1" applyAlignment="1">
      <alignment horizontal="left" vertical="center"/>
    </xf>
    <xf numFmtId="3" fontId="11" fillId="2" borderId="0" xfId="2" applyNumberFormat="1" applyFont="1" applyFill="1" applyBorder="1" applyAlignment="1">
      <alignment horizontal="center" vertical="center"/>
    </xf>
    <xf numFmtId="0" fontId="14" fillId="2" borderId="1" xfId="2" applyFont="1" applyFill="1" applyBorder="1" applyAlignment="1">
      <alignment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6" fillId="2" borderId="0" xfId="0" applyFont="1" applyFill="1"/>
    <xf numFmtId="0" fontId="2" fillId="2" borderId="0" xfId="2" applyFont="1" applyFill="1" applyAlignment="1">
      <alignment vertical="center"/>
    </xf>
    <xf numFmtId="3" fontId="13" fillId="2" borderId="0" xfId="2" applyNumberFormat="1" applyFont="1" applyFill="1" applyBorder="1" applyAlignment="1">
      <alignment horizontal="center" vertical="center"/>
    </xf>
    <xf numFmtId="3" fontId="13" fillId="2" borderId="8" xfId="2"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2" fillId="2" borderId="8"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vertical="center" wrapText="1"/>
    </xf>
    <xf numFmtId="4" fontId="0" fillId="2" borderId="0" xfId="0" applyNumberForma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vertical="center"/>
    </xf>
    <xf numFmtId="3" fontId="5"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3" fontId="0" fillId="2" borderId="0" xfId="0" applyNumberFormat="1" applyFill="1" applyAlignment="1">
      <alignment horizontal="center" vertical="center"/>
    </xf>
    <xf numFmtId="0" fontId="6" fillId="2" borderId="0" xfId="0" applyFont="1" applyFill="1" applyAlignment="1">
      <alignment horizontal="center"/>
    </xf>
    <xf numFmtId="0" fontId="6" fillId="2" borderId="0" xfId="0" applyFont="1" applyFill="1" applyAlignment="1">
      <alignment horizontal="center" vertical="center"/>
    </xf>
    <xf numFmtId="0" fontId="17" fillId="2" borderId="0" xfId="0" applyFont="1" applyFill="1"/>
    <xf numFmtId="0" fontId="6" fillId="2" borderId="0" xfId="0" applyFont="1" applyFill="1" applyAlignment="1">
      <alignment horizontal="left"/>
    </xf>
    <xf numFmtId="3" fontId="6" fillId="2" borderId="0" xfId="0" applyNumberFormat="1" applyFont="1" applyFill="1" applyAlignment="1">
      <alignment horizontal="center" vertical="center"/>
    </xf>
    <xf numFmtId="0" fontId="2" fillId="2" borderId="8" xfId="0" quotePrefix="1" applyFont="1" applyFill="1" applyBorder="1" applyAlignment="1">
      <alignment vertical="center" wrapText="1"/>
    </xf>
    <xf numFmtId="0" fontId="4" fillId="2" borderId="0" xfId="0" applyFont="1" applyFill="1" applyBorder="1" applyAlignment="1">
      <alignment horizontal="center" vertical="center"/>
    </xf>
    <xf numFmtId="4" fontId="4" fillId="2" borderId="0" xfId="0" applyNumberFormat="1" applyFont="1" applyFill="1" applyBorder="1" applyAlignment="1">
      <alignment horizontal="center" vertical="center"/>
    </xf>
    <xf numFmtId="0" fontId="22" fillId="2" borderId="0" xfId="0" applyFont="1" applyFill="1" applyAlignment="1">
      <alignment horizontal="center" vertical="center"/>
    </xf>
    <xf numFmtId="0" fontId="22" fillId="2" borderId="0" xfId="0" applyFont="1" applyFill="1" applyBorder="1" applyAlignment="1">
      <alignment vertical="center" wrapText="1"/>
    </xf>
    <xf numFmtId="0" fontId="1" fillId="2" borderId="0" xfId="0" applyFont="1" applyFill="1" applyAlignment="1">
      <alignment vertical="center"/>
    </xf>
    <xf numFmtId="4" fontId="2" fillId="2" borderId="0" xfId="0" applyNumberFormat="1"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164" fontId="1" fillId="2" borderId="0" xfId="0" applyNumberFormat="1" applyFont="1" applyFill="1" applyBorder="1" applyAlignment="1">
      <alignment horizontal="center" vertical="center"/>
    </xf>
    <xf numFmtId="4" fontId="1" fillId="2" borderId="0" xfId="0" applyNumberFormat="1" applyFont="1" applyFill="1" applyBorder="1" applyAlignment="1">
      <alignment horizontal="center" vertical="center"/>
    </xf>
    <xf numFmtId="0" fontId="22" fillId="2" borderId="0" xfId="0" applyFont="1" applyFill="1" applyAlignment="1">
      <alignment vertical="center"/>
    </xf>
    <xf numFmtId="0" fontId="23" fillId="2" borderId="0" xfId="0" applyFont="1" applyFill="1" applyAlignment="1">
      <alignment vertical="center"/>
    </xf>
    <xf numFmtId="0" fontId="22" fillId="2" borderId="0" xfId="0" applyFont="1" applyFill="1" applyBorder="1" applyAlignment="1">
      <alignment vertical="center"/>
    </xf>
    <xf numFmtId="3" fontId="4" fillId="2" borderId="8" xfId="0" applyNumberFormat="1" applyFont="1" applyFill="1" applyBorder="1" applyAlignment="1">
      <alignment horizontal="center" vertical="center"/>
    </xf>
    <xf numFmtId="0" fontId="9" fillId="2" borderId="10" xfId="8" quotePrefix="1" applyFont="1" applyFill="1" applyBorder="1" applyAlignment="1">
      <alignment vertical="center" wrapText="1"/>
    </xf>
    <xf numFmtId="0" fontId="2" fillId="2" borderId="5" xfId="0" applyFont="1" applyFill="1" applyBorder="1" applyAlignment="1">
      <alignment vertical="center" wrapText="1"/>
    </xf>
    <xf numFmtId="0" fontId="9" fillId="2" borderId="10" xfId="0" quotePrefix="1" applyFont="1" applyFill="1" applyBorder="1" applyAlignment="1">
      <alignment vertical="center" wrapText="1"/>
    </xf>
    <xf numFmtId="3" fontId="22" fillId="2" borderId="0" xfId="0" applyNumberFormat="1" applyFont="1" applyFill="1" applyAlignment="1">
      <alignment vertical="center"/>
    </xf>
    <xf numFmtId="3" fontId="2" fillId="2" borderId="0" xfId="0" applyNumberFormat="1" applyFont="1" applyFill="1" applyAlignment="1">
      <alignment vertical="center"/>
    </xf>
    <xf numFmtId="3" fontId="3" fillId="2" borderId="0" xfId="0" applyNumberFormat="1" applyFont="1" applyFill="1" applyAlignment="1">
      <alignment vertical="center"/>
    </xf>
    <xf numFmtId="164" fontId="4" fillId="2" borderId="8"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xf numFmtId="3" fontId="3" fillId="2" borderId="8"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2" fillId="2" borderId="8" xfId="8" applyNumberFormat="1" applyFont="1" applyFill="1" applyBorder="1" applyAlignment="1">
      <alignment horizontal="center" vertical="center" wrapText="1"/>
    </xf>
    <xf numFmtId="0" fontId="2" fillId="2" borderId="8" xfId="8" quotePrefix="1" applyFont="1" applyFill="1" applyBorder="1" applyAlignment="1">
      <alignment vertical="center" wrapText="1"/>
    </xf>
    <xf numFmtId="0" fontId="9" fillId="2" borderId="8" xfId="8" applyFont="1" applyFill="1" applyBorder="1" applyAlignment="1">
      <alignment horizontal="center" vertical="center" wrapText="1"/>
    </xf>
    <xf numFmtId="0" fontId="9" fillId="2" borderId="8" xfId="0" quotePrefix="1" applyFont="1" applyFill="1" applyBorder="1" applyAlignment="1">
      <alignment vertical="center" wrapText="1"/>
    </xf>
    <xf numFmtId="0" fontId="2" fillId="2" borderId="8" xfId="8" applyFont="1" applyFill="1" applyBorder="1" applyAlignment="1">
      <alignment vertical="center" wrapText="1"/>
    </xf>
    <xf numFmtId="0" fontId="9" fillId="2" borderId="8" xfId="8" quotePrefix="1" applyFont="1" applyFill="1" applyBorder="1" applyAlignment="1">
      <alignment vertical="center" wrapText="1"/>
    </xf>
    <xf numFmtId="1" fontId="2" fillId="2" borderId="8" xfId="8" applyNumberFormat="1" applyFont="1" applyFill="1" applyBorder="1" applyAlignment="1">
      <alignment vertical="center"/>
    </xf>
    <xf numFmtId="0" fontId="9" fillId="2" borderId="8" xfId="0" applyFont="1" applyFill="1" applyBorder="1" applyAlignment="1">
      <alignment vertical="center"/>
    </xf>
    <xf numFmtId="1" fontId="2" fillId="2" borderId="10" xfId="8" applyNumberFormat="1" applyFont="1" applyFill="1" applyBorder="1" applyAlignment="1">
      <alignment vertical="center"/>
    </xf>
    <xf numFmtId="0" fontId="2" fillId="2" borderId="8" xfId="0" quotePrefix="1" applyFont="1" applyFill="1" applyBorder="1" applyAlignment="1">
      <alignment horizontal="center" vertical="center" wrapText="1"/>
    </xf>
    <xf numFmtId="0" fontId="9" fillId="2" borderId="10" xfId="0" applyFont="1" applyFill="1" applyBorder="1" applyAlignment="1">
      <alignment vertical="center" wrapText="1"/>
    </xf>
    <xf numFmtId="49" fontId="9" fillId="2" borderId="8" xfId="8" applyNumberFormat="1" applyFont="1" applyFill="1" applyBorder="1" applyAlignment="1">
      <alignment horizontal="center" vertical="center"/>
    </xf>
    <xf numFmtId="0" fontId="9" fillId="2" borderId="8" xfId="8" quotePrefix="1" applyFont="1" applyFill="1" applyBorder="1" applyAlignment="1">
      <alignment horizontal="left" vertical="center" wrapText="1"/>
    </xf>
    <xf numFmtId="0" fontId="2" fillId="2" borderId="8" xfId="8" quotePrefix="1" applyFont="1" applyFill="1" applyBorder="1" applyAlignment="1">
      <alignment horizontal="center" vertical="center" wrapText="1"/>
    </xf>
    <xf numFmtId="0" fontId="2" fillId="2" borderId="8" xfId="8" applyFont="1" applyFill="1" applyBorder="1" applyAlignment="1">
      <alignment horizontal="center" wrapText="1"/>
    </xf>
    <xf numFmtId="0" fontId="2" fillId="2" borderId="1" xfId="8" applyFont="1" applyFill="1" applyBorder="1" applyAlignment="1">
      <alignment horizontal="center" vertical="center" wrapText="1"/>
    </xf>
    <xf numFmtId="0" fontId="2" fillId="2" borderId="8" xfId="8" applyFont="1" applyFill="1" applyBorder="1" applyAlignment="1">
      <alignment horizontal="left" vertical="center" wrapText="1"/>
    </xf>
    <xf numFmtId="0" fontId="2" fillId="2" borderId="8" xfId="8" applyFont="1" applyFill="1" applyBorder="1" applyAlignment="1">
      <alignment horizontal="center" vertical="center" wrapText="1"/>
    </xf>
    <xf numFmtId="0" fontId="2" fillId="2" borderId="10" xfId="8" applyFont="1" applyFill="1" applyBorder="1" applyAlignment="1">
      <alignment horizontal="left" vertical="center" wrapText="1"/>
    </xf>
    <xf numFmtId="1" fontId="1" fillId="2" borderId="8" xfId="8" applyNumberFormat="1" applyFont="1" applyFill="1" applyBorder="1" applyAlignment="1">
      <alignment horizontal="center" vertical="center"/>
    </xf>
    <xf numFmtId="1" fontId="1" fillId="2" borderId="9" xfId="8" applyNumberFormat="1" applyFont="1" applyFill="1" applyBorder="1" applyAlignment="1">
      <alignment horizontal="center" vertical="center"/>
    </xf>
    <xf numFmtId="0" fontId="9" fillId="2" borderId="8" xfId="0" applyFont="1" applyFill="1" applyBorder="1" applyAlignment="1">
      <alignment vertical="center" wrapText="1"/>
    </xf>
    <xf numFmtId="0" fontId="2" fillId="2" borderId="8" xfId="0" applyFont="1" applyFill="1" applyBorder="1" applyAlignment="1">
      <alignment horizontal="left" vertical="center" wrapText="1"/>
    </xf>
    <xf numFmtId="0" fontId="9" fillId="2" borderId="8" xfId="2" applyFont="1" applyFill="1" applyBorder="1" applyAlignment="1">
      <alignment vertical="center" wrapText="1"/>
    </xf>
    <xf numFmtId="0" fontId="9" fillId="2" borderId="8" xfId="2" applyFont="1" applyFill="1" applyBorder="1" applyAlignment="1">
      <alignment horizontal="center" vertical="center" wrapText="1"/>
    </xf>
    <xf numFmtId="49" fontId="2" fillId="2" borderId="8" xfId="5" applyNumberFormat="1" applyFont="1" applyFill="1" applyBorder="1" applyAlignment="1">
      <alignment horizontal="center" vertical="center" wrapText="1"/>
    </xf>
    <xf numFmtId="0" fontId="9" fillId="2" borderId="8" xfId="7" applyFont="1" applyFill="1" applyBorder="1" applyAlignment="1">
      <alignment vertical="center" wrapText="1"/>
    </xf>
    <xf numFmtId="0" fontId="9" fillId="2" borderId="3" xfId="7" applyFont="1" applyFill="1" applyBorder="1" applyAlignment="1">
      <alignment horizontal="center" vertical="center" wrapText="1"/>
    </xf>
    <xf numFmtId="0" fontId="2" fillId="2" borderId="3" xfId="0" applyFont="1" applyFill="1" applyBorder="1" applyAlignment="1">
      <alignment horizontal="left" vertical="center" wrapText="1"/>
    </xf>
    <xf numFmtId="1" fontId="2" fillId="2" borderId="8" xfId="8"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9" fillId="2" borderId="5" xfId="7" applyFont="1" applyFill="1" applyBorder="1" applyAlignment="1">
      <alignment horizontal="center" vertical="center" wrapText="1"/>
    </xf>
    <xf numFmtId="0" fontId="9" fillId="2" borderId="8" xfId="7" applyFont="1" applyFill="1" applyBorder="1" applyAlignment="1">
      <alignment horizontal="center" vertical="center" wrapText="1"/>
    </xf>
    <xf numFmtId="0" fontId="15" fillId="2" borderId="8" xfId="0" applyFont="1" applyFill="1" applyBorder="1" applyAlignment="1">
      <alignment vertical="center" wrapText="1"/>
    </xf>
    <xf numFmtId="0" fontId="15" fillId="2" borderId="8" xfId="0" applyFont="1" applyFill="1" applyBorder="1" applyAlignment="1">
      <alignment horizontal="center" vertical="center" wrapText="1"/>
    </xf>
    <xf numFmtId="0" fontId="9" fillId="2" borderId="8" xfId="7" applyFont="1" applyFill="1" applyBorder="1" applyAlignment="1">
      <alignment horizontal="left" vertical="center" wrapText="1"/>
    </xf>
    <xf numFmtId="0" fontId="9" fillId="2" borderId="8" xfId="0" applyFont="1" applyFill="1" applyBorder="1" applyAlignment="1">
      <alignment horizontal="left" vertical="center" wrapText="1"/>
    </xf>
    <xf numFmtId="0" fontId="1" fillId="2" borderId="9" xfId="8" quotePrefix="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9" fillId="2" borderId="8" xfId="8" applyFont="1" applyFill="1" applyBorder="1" applyAlignment="1">
      <alignment vertical="center" wrapText="1"/>
    </xf>
    <xf numFmtId="0" fontId="10" fillId="2" borderId="8" xfId="8" applyFont="1" applyFill="1" applyBorder="1" applyAlignment="1">
      <alignment horizontal="center" vertical="center" wrapText="1"/>
    </xf>
    <xf numFmtId="0" fontId="9" fillId="2" borderId="5" xfId="7" applyFont="1" applyFill="1" applyBorder="1" applyAlignment="1">
      <alignment vertical="center" wrapText="1"/>
    </xf>
    <xf numFmtId="0" fontId="10" fillId="2" borderId="8" xfId="7" applyFont="1" applyFill="1" applyBorder="1" applyAlignment="1">
      <alignment horizontal="center" vertical="center" wrapText="1"/>
    </xf>
    <xf numFmtId="0" fontId="1" fillId="2" borderId="8" xfId="0" quotePrefix="1" applyFont="1" applyFill="1" applyBorder="1" applyAlignment="1">
      <alignment horizontal="center" vertical="center" wrapText="1"/>
    </xf>
    <xf numFmtId="0" fontId="1" fillId="2" borderId="8" xfId="8" quotePrefix="1" applyFont="1" applyFill="1" applyBorder="1" applyAlignment="1">
      <alignment horizontal="center" vertical="center" wrapText="1"/>
    </xf>
    <xf numFmtId="0" fontId="9" fillId="2" borderId="10" xfId="8" quotePrefix="1" applyFont="1" applyFill="1" applyBorder="1" applyAlignment="1">
      <alignment horizontal="left" vertical="center" wrapText="1"/>
    </xf>
    <xf numFmtId="0" fontId="15" fillId="2" borderId="8" xfId="8" applyFont="1" applyFill="1" applyBorder="1" applyAlignment="1">
      <alignment vertical="center" wrapText="1"/>
    </xf>
    <xf numFmtId="3" fontId="1" fillId="2" borderId="8" xfId="0" applyNumberFormat="1" applyFont="1" applyFill="1" applyBorder="1" applyAlignment="1">
      <alignment horizontal="center" vertical="center"/>
    </xf>
    <xf numFmtId="0" fontId="10" fillId="2" borderId="3" xfId="7" applyFont="1" applyFill="1" applyBorder="1" applyAlignment="1">
      <alignment horizontal="center" vertical="center" wrapText="1"/>
    </xf>
    <xf numFmtId="49" fontId="4" fillId="2" borderId="8" xfId="5" applyNumberFormat="1" applyFont="1" applyFill="1" applyBorder="1" applyAlignment="1" applyProtection="1">
      <alignment horizontal="center" vertical="center" wrapText="1"/>
    </xf>
    <xf numFmtId="0" fontId="4" fillId="2" borderId="8" xfId="5" applyNumberFormat="1" applyFont="1" applyFill="1" applyBorder="1" applyAlignment="1" applyProtection="1">
      <alignment horizontal="center" vertical="center" wrapText="1"/>
    </xf>
    <xf numFmtId="49" fontId="4" fillId="2" borderId="8" xfId="5" applyNumberFormat="1" applyFont="1" applyFill="1" applyBorder="1" applyAlignment="1">
      <alignment horizontal="center" vertical="center" wrapText="1"/>
    </xf>
    <xf numFmtId="0" fontId="3" fillId="2" borderId="8" xfId="8" applyFont="1" applyFill="1" applyBorder="1" applyAlignment="1">
      <alignment horizontal="center" vertical="center" wrapText="1"/>
    </xf>
    <xf numFmtId="0" fontId="3" fillId="2" borderId="8" xfId="8"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8" xfId="0" quotePrefix="1" applyFont="1" applyFill="1" applyBorder="1" applyAlignment="1">
      <alignment vertical="center" wrapText="1"/>
    </xf>
    <xf numFmtId="0" fontId="3" fillId="2" borderId="5" xfId="0" applyFont="1" applyFill="1" applyBorder="1" applyAlignment="1">
      <alignment horizontal="center" vertical="center" wrapText="1"/>
    </xf>
    <xf numFmtId="0" fontId="25" fillId="2" borderId="8" xfId="8" quotePrefix="1" applyFont="1" applyFill="1" applyBorder="1" applyAlignment="1">
      <alignment horizontal="left" vertical="center" wrapText="1"/>
    </xf>
    <xf numFmtId="49" fontId="7" fillId="2" borderId="8"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10" xfId="8" applyFont="1" applyFill="1" applyBorder="1" applyAlignment="1">
      <alignment horizontal="left" vertical="center" wrapText="1"/>
    </xf>
    <xf numFmtId="0" fontId="3" fillId="2" borderId="1" xfId="8" applyFont="1" applyFill="1" applyBorder="1" applyAlignment="1">
      <alignment horizontal="center" vertical="center" wrapText="1"/>
    </xf>
    <xf numFmtId="0" fontId="3" fillId="2" borderId="8" xfId="0" applyFont="1" applyFill="1" applyBorder="1" applyAlignment="1">
      <alignment vertical="center" wrapText="1"/>
    </xf>
    <xf numFmtId="0" fontId="25" fillId="2" borderId="10" xfId="8" quotePrefix="1" applyFont="1" applyFill="1" applyBorder="1" applyAlignment="1">
      <alignment vertical="center" wrapText="1"/>
    </xf>
    <xf numFmtId="0" fontId="3" fillId="2" borderId="5" xfId="0" applyFont="1" applyFill="1" applyBorder="1" applyAlignment="1">
      <alignment vertical="center" wrapText="1"/>
    </xf>
    <xf numFmtId="0" fontId="25" fillId="2" borderId="10" xfId="0" quotePrefix="1" applyFont="1" applyFill="1" applyBorder="1" applyAlignment="1">
      <alignment vertical="center" wrapText="1"/>
    </xf>
    <xf numFmtId="1" fontId="4" fillId="2" borderId="9" xfId="8" applyNumberFormat="1" applyFont="1" applyFill="1" applyBorder="1" applyAlignment="1">
      <alignment horizontal="center" vertical="center"/>
    </xf>
    <xf numFmtId="1" fontId="4" fillId="2" borderId="8" xfId="8"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vertical="center"/>
    </xf>
    <xf numFmtId="1" fontId="3" fillId="2" borderId="8" xfId="0" applyNumberFormat="1" applyFont="1" applyFill="1" applyBorder="1" applyAlignment="1">
      <alignment vertical="center"/>
    </xf>
    <xf numFmtId="4" fontId="3" fillId="2" borderId="8" xfId="0" applyNumberFormat="1" applyFont="1" applyFill="1" applyBorder="1" applyAlignment="1">
      <alignment vertical="center"/>
    </xf>
    <xf numFmtId="1" fontId="3" fillId="2" borderId="5" xfId="0" applyNumberFormat="1" applyFont="1" applyFill="1" applyBorder="1" applyAlignment="1">
      <alignment vertical="center"/>
    </xf>
    <xf numFmtId="1" fontId="3" fillId="2" borderId="10" xfId="0" applyNumberFormat="1" applyFont="1" applyFill="1" applyBorder="1" applyAlignment="1">
      <alignment vertical="center"/>
    </xf>
    <xf numFmtId="4" fontId="3" fillId="2" borderId="8" xfId="0" applyNumberFormat="1" applyFont="1" applyFill="1" applyBorder="1" applyAlignment="1">
      <alignment horizontal="center" vertical="center"/>
    </xf>
    <xf numFmtId="1" fontId="3" fillId="2" borderId="9" xfId="0" applyNumberFormat="1" applyFont="1" applyFill="1" applyBorder="1" applyAlignment="1">
      <alignment vertical="center"/>
    </xf>
    <xf numFmtId="0" fontId="3" fillId="2" borderId="8" xfId="8" applyFont="1" applyFill="1" applyBorder="1" applyAlignment="1">
      <alignment horizontal="center" vertical="center"/>
    </xf>
    <xf numFmtId="0" fontId="3" fillId="2" borderId="8" xfId="8" applyFont="1" applyFill="1" applyBorder="1" applyAlignment="1">
      <alignment vertical="center"/>
    </xf>
    <xf numFmtId="4" fontId="3" fillId="2" borderId="8" xfId="8" applyNumberFormat="1" applyFont="1" applyFill="1" applyBorder="1" applyAlignment="1">
      <alignment horizontal="center" vertical="center"/>
    </xf>
    <xf numFmtId="3" fontId="2" fillId="2" borderId="8"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0" xfId="0" applyFont="1" applyFill="1" applyAlignment="1">
      <alignment horizontal="right" vertical="center"/>
    </xf>
    <xf numFmtId="0" fontId="13" fillId="2" borderId="1" xfId="2" applyFont="1" applyFill="1" applyBorder="1" applyAlignment="1">
      <alignment horizontal="center" wrapText="1"/>
    </xf>
    <xf numFmtId="0" fontId="13" fillId="2" borderId="4" xfId="2" applyFont="1" applyFill="1" applyBorder="1" applyAlignment="1">
      <alignment horizontal="center" wrapText="1"/>
    </xf>
    <xf numFmtId="0" fontId="13" fillId="2" borderId="5" xfId="2" applyFont="1" applyFill="1" applyBorder="1" applyAlignment="1">
      <alignment horizontal="center" wrapText="1"/>
    </xf>
    <xf numFmtId="0" fontId="13" fillId="2" borderId="1"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7" fillId="2" borderId="3" xfId="7" applyFont="1" applyFill="1" applyBorder="1" applyAlignment="1">
      <alignment vertical="center" wrapText="1"/>
    </xf>
    <xf numFmtId="0" fontId="7" fillId="2" borderId="9" xfId="7" applyFont="1" applyFill="1" applyBorder="1" applyAlignment="1">
      <alignment vertical="center" wrapText="1"/>
    </xf>
    <xf numFmtId="0" fontId="7" fillId="2" borderId="10" xfId="7" applyFont="1" applyFill="1" applyBorder="1" applyAlignment="1">
      <alignment vertical="center" wrapText="1"/>
    </xf>
    <xf numFmtId="0" fontId="7" fillId="2" borderId="8" xfId="7" applyFont="1" applyFill="1" applyBorder="1" applyAlignment="1">
      <alignment vertical="center" wrapText="1"/>
    </xf>
    <xf numFmtId="0" fontId="7" fillId="2" borderId="3" xfId="7" applyFont="1" applyFill="1" applyBorder="1" applyAlignment="1">
      <alignment horizontal="center" vertical="center" wrapText="1"/>
    </xf>
    <xf numFmtId="0" fontId="7" fillId="2" borderId="9" xfId="7" applyFont="1" applyFill="1" applyBorder="1" applyAlignment="1">
      <alignment horizontal="center" vertical="center" wrapText="1"/>
    </xf>
    <xf numFmtId="0" fontId="7" fillId="2" borderId="10" xfId="7" applyFont="1" applyFill="1" applyBorder="1" applyAlignment="1">
      <alignment horizontal="center" vertical="center" wrapText="1"/>
    </xf>
    <xf numFmtId="0" fontId="4" fillId="2" borderId="3" xfId="0" quotePrefix="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5" applyNumberFormat="1" applyFont="1" applyFill="1" applyBorder="1" applyAlignment="1" applyProtection="1">
      <alignment horizontal="center" vertical="center" wrapText="1"/>
    </xf>
    <xf numFmtId="0" fontId="4" fillId="2" borderId="9" xfId="5" applyNumberFormat="1" applyFont="1" applyFill="1" applyBorder="1" applyAlignment="1" applyProtection="1">
      <alignment horizontal="center" vertical="center" wrapText="1"/>
    </xf>
    <xf numFmtId="0" fontId="4" fillId="2" borderId="10" xfId="5" applyNumberFormat="1" applyFont="1" applyFill="1" applyBorder="1" applyAlignment="1" applyProtection="1">
      <alignment horizontal="center" vertical="center" wrapText="1"/>
    </xf>
    <xf numFmtId="0" fontId="13" fillId="2" borderId="3"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3" xfId="0" applyFont="1" applyFill="1" applyBorder="1" applyAlignment="1">
      <alignment horizontal="center"/>
    </xf>
    <xf numFmtId="0" fontId="13" fillId="2" borderId="10" xfId="0" applyFont="1" applyFill="1" applyBorder="1" applyAlignment="1">
      <alignment horizontal="center"/>
    </xf>
    <xf numFmtId="3" fontId="13" fillId="2" borderId="3" xfId="2" applyNumberFormat="1" applyFont="1" applyFill="1" applyBorder="1" applyAlignment="1">
      <alignment horizontal="center" vertical="center" wrapText="1"/>
    </xf>
    <xf numFmtId="3" fontId="13" fillId="2" borderId="10" xfId="2" applyNumberFormat="1"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3" fontId="13" fillId="2" borderId="5" xfId="2"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0" fontId="2" fillId="2" borderId="0" xfId="0" applyFont="1" applyFill="1" applyAlignment="1">
      <alignment horizontal="left" vertical="center"/>
    </xf>
    <xf numFmtId="0" fontId="2" fillId="2" borderId="0" xfId="2" applyFont="1" applyFill="1" applyAlignment="1">
      <alignment horizontal="left" vertical="center"/>
    </xf>
    <xf numFmtId="0" fontId="7" fillId="2" borderId="0" xfId="2" applyNumberFormat="1" applyFont="1" applyFill="1" applyBorder="1" applyAlignment="1" applyProtection="1">
      <alignment horizontal="center" vertical="center" wrapText="1"/>
    </xf>
    <xf numFmtId="0" fontId="8" fillId="2" borderId="0" xfId="1" applyFont="1" applyFill="1" applyAlignment="1" applyProtection="1">
      <alignment horizontal="left"/>
    </xf>
  </cellXfs>
  <cellStyles count="9">
    <cellStyle name="Гіперпосилання" xfId="1" builtinId="8"/>
    <cellStyle name="Звичайний" xfId="0" builtinId="0"/>
    <cellStyle name="Звичайний 2" xfId="8"/>
    <cellStyle name="Обычный 11 2" xfId="5"/>
    <cellStyle name="Обычный 17 5 6" xfId="6"/>
    <cellStyle name="Обычный 2" xfId="3"/>
    <cellStyle name="Обычный 3" xfId="4"/>
    <cellStyle name="Обычный 3 2" xfId="2"/>
    <cellStyle name="Обычный_дод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0"/>
  <sheetViews>
    <sheetView showZeros="0" tabSelected="1" view="pageBreakPreview" zoomScale="67" zoomScaleNormal="60" zoomScaleSheetLayoutView="67" workbookViewId="0">
      <pane xSplit="7" ySplit="13" topLeftCell="L186" activePane="bottomRight" state="frozen"/>
      <selection pane="topRight" activeCell="H1" sqref="H1"/>
      <selection pane="bottomLeft" activeCell="A14" sqref="A14"/>
      <selection pane="bottomRight" activeCell="F151" sqref="F151"/>
    </sheetView>
  </sheetViews>
  <sheetFormatPr defaultColWidth="9.140625" defaultRowHeight="15" x14ac:dyDescent="0.25"/>
  <cols>
    <col min="1" max="1" width="13.28515625" style="6" customWidth="1"/>
    <col min="2" max="2" width="12.28515625" style="1" customWidth="1"/>
    <col min="3" max="3" width="14.28515625" style="6" customWidth="1"/>
    <col min="4" max="4" width="59.28515625" style="7" customWidth="1"/>
    <col min="5" max="5" width="3.7109375" style="4" hidden="1" customWidth="1"/>
    <col min="6" max="6" width="58.85546875" style="8" customWidth="1"/>
    <col min="7" max="7" width="17.42578125" style="1" customWidth="1"/>
    <col min="8" max="8" width="19" style="1" customWidth="1"/>
    <col min="9" max="9" width="19.28515625" style="1" customWidth="1"/>
    <col min="10" max="10" width="19.42578125" style="1" customWidth="1"/>
    <col min="11" max="11" width="20.140625" style="1" customWidth="1"/>
    <col min="12" max="12" width="19" style="7" customWidth="1"/>
    <col min="13" max="13" width="18" style="7" customWidth="1"/>
    <col min="14" max="14" width="17.140625" style="7" customWidth="1"/>
    <col min="15" max="15" width="16.85546875" style="7" customWidth="1"/>
    <col min="16" max="16" width="17.140625" style="7" customWidth="1"/>
    <col min="17" max="17" width="21.5703125" style="7" customWidth="1"/>
    <col min="18" max="18" width="23.5703125" style="7" customWidth="1"/>
    <col min="19" max="20" width="9.140625" style="7"/>
    <col min="21" max="21" width="14.28515625" style="7" customWidth="1"/>
    <col min="22" max="16384" width="9.140625" style="7"/>
  </cols>
  <sheetData>
    <row r="1" spans="1:17" ht="15.75" x14ac:dyDescent="0.25">
      <c r="I1" s="200"/>
      <c r="J1" s="200"/>
      <c r="K1" s="200"/>
      <c r="N1" s="28"/>
      <c r="O1" s="200" t="s">
        <v>292</v>
      </c>
      <c r="P1" s="200"/>
      <c r="Q1" s="3"/>
    </row>
    <row r="2" spans="1:17" ht="15.75" x14ac:dyDescent="0.25">
      <c r="I2" s="201"/>
      <c r="J2" s="201"/>
      <c r="K2" s="201"/>
      <c r="N2" s="28"/>
      <c r="O2" s="3" t="s">
        <v>0</v>
      </c>
      <c r="P2" s="3"/>
      <c r="Q2" s="3"/>
    </row>
    <row r="3" spans="1:17" ht="15.75" x14ac:dyDescent="0.25">
      <c r="N3" s="28"/>
      <c r="O3" s="29" t="s">
        <v>1</v>
      </c>
      <c r="P3" s="29"/>
      <c r="Q3" s="29"/>
    </row>
    <row r="5" spans="1:17" ht="15.75" customHeight="1" x14ac:dyDescent="0.25">
      <c r="A5" s="202" t="s">
        <v>376</v>
      </c>
      <c r="B5" s="202"/>
      <c r="C5" s="202"/>
      <c r="D5" s="202"/>
      <c r="E5" s="202"/>
      <c r="F5" s="202"/>
      <c r="G5" s="202"/>
      <c r="H5" s="202"/>
      <c r="I5" s="202"/>
      <c r="J5" s="202"/>
      <c r="K5" s="202"/>
      <c r="L5" s="202"/>
      <c r="M5" s="202"/>
      <c r="N5" s="202"/>
      <c r="O5" s="202"/>
      <c r="P5" s="202"/>
    </row>
    <row r="6" spans="1:17" ht="18.75" x14ac:dyDescent="0.3">
      <c r="A6" s="203">
        <v>1558900000</v>
      </c>
      <c r="B6" s="203"/>
      <c r="C6" s="9"/>
      <c r="D6" s="10"/>
      <c r="E6" s="11"/>
      <c r="F6" s="12"/>
      <c r="G6" s="13"/>
      <c r="H6" s="13"/>
      <c r="I6" s="13"/>
      <c r="J6" s="13"/>
      <c r="K6" s="13"/>
    </row>
    <row r="7" spans="1:17" x14ac:dyDescent="0.25">
      <c r="A7" s="14" t="s">
        <v>2</v>
      </c>
      <c r="B7" s="15"/>
      <c r="C7" s="14"/>
      <c r="D7" s="16"/>
      <c r="E7" s="17"/>
      <c r="F7" s="18"/>
      <c r="G7" s="15"/>
      <c r="H7" s="15"/>
      <c r="I7" s="15"/>
      <c r="J7" s="15"/>
      <c r="K7" s="15"/>
    </row>
    <row r="8" spans="1:17" x14ac:dyDescent="0.25">
      <c r="A8" s="19"/>
      <c r="B8" s="20"/>
      <c r="C8" s="21"/>
      <c r="D8" s="20"/>
      <c r="E8" s="22"/>
      <c r="F8" s="23"/>
      <c r="G8" s="20"/>
      <c r="H8" s="24"/>
      <c r="I8" s="24"/>
      <c r="J8" s="24"/>
      <c r="K8" s="30"/>
    </row>
    <row r="9" spans="1:17" ht="14.25" customHeight="1" x14ac:dyDescent="0.25">
      <c r="A9" s="165" t="s">
        <v>3</v>
      </c>
      <c r="B9" s="168" t="s">
        <v>4</v>
      </c>
      <c r="C9" s="165" t="s">
        <v>5</v>
      </c>
      <c r="D9" s="168" t="s">
        <v>6</v>
      </c>
      <c r="E9" s="25"/>
      <c r="F9" s="168" t="s">
        <v>7</v>
      </c>
      <c r="G9" s="173" t="s">
        <v>8</v>
      </c>
      <c r="H9" s="189" t="s">
        <v>293</v>
      </c>
      <c r="I9" s="190"/>
      <c r="J9" s="190"/>
      <c r="K9" s="191"/>
      <c r="L9" s="189" t="s">
        <v>295</v>
      </c>
      <c r="M9" s="190"/>
      <c r="N9" s="190"/>
      <c r="O9" s="191"/>
      <c r="P9" s="192" t="s">
        <v>9</v>
      </c>
      <c r="Q9" s="193"/>
    </row>
    <row r="10" spans="1:17" ht="33.75" customHeight="1" x14ac:dyDescent="0.25">
      <c r="A10" s="166"/>
      <c r="B10" s="169"/>
      <c r="C10" s="166"/>
      <c r="D10" s="169"/>
      <c r="E10" s="171" t="s">
        <v>10</v>
      </c>
      <c r="F10" s="169"/>
      <c r="G10" s="174"/>
      <c r="H10" s="196" t="s">
        <v>294</v>
      </c>
      <c r="I10" s="196" t="s">
        <v>11</v>
      </c>
      <c r="J10" s="194" t="s">
        <v>12</v>
      </c>
      <c r="K10" s="195"/>
      <c r="L10" s="196" t="s">
        <v>294</v>
      </c>
      <c r="M10" s="196" t="s">
        <v>11</v>
      </c>
      <c r="N10" s="194" t="s">
        <v>12</v>
      </c>
      <c r="O10" s="195"/>
      <c r="P10" s="198" t="s">
        <v>9</v>
      </c>
      <c r="Q10" s="198" t="s">
        <v>13</v>
      </c>
    </row>
    <row r="11" spans="1:17" s="1" customFormat="1" ht="45.75" customHeight="1" x14ac:dyDescent="0.25">
      <c r="A11" s="167"/>
      <c r="B11" s="170"/>
      <c r="C11" s="167"/>
      <c r="D11" s="170"/>
      <c r="E11" s="172"/>
      <c r="F11" s="170"/>
      <c r="G11" s="175"/>
      <c r="H11" s="197"/>
      <c r="I11" s="197"/>
      <c r="J11" s="31" t="s">
        <v>14</v>
      </c>
      <c r="K11" s="31" t="s">
        <v>15</v>
      </c>
      <c r="L11" s="197"/>
      <c r="M11" s="197"/>
      <c r="N11" s="31" t="s">
        <v>14</v>
      </c>
      <c r="O11" s="31" t="s">
        <v>15</v>
      </c>
      <c r="P11" s="199"/>
      <c r="Q11" s="199"/>
    </row>
    <row r="12" spans="1:17" s="52" customFormat="1" ht="18.75" x14ac:dyDescent="0.25">
      <c r="A12" s="126" t="s">
        <v>16</v>
      </c>
      <c r="B12" s="127"/>
      <c r="C12" s="127"/>
      <c r="D12" s="186" t="s">
        <v>17</v>
      </c>
      <c r="E12" s="187"/>
      <c r="F12" s="188"/>
      <c r="G12" s="32"/>
      <c r="H12" s="63">
        <f t="shared" ref="H12:O12" si="0">H13</f>
        <v>70108557</v>
      </c>
      <c r="I12" s="63">
        <f t="shared" si="0"/>
        <v>57793311</v>
      </c>
      <c r="J12" s="63">
        <f t="shared" si="0"/>
        <v>12315246</v>
      </c>
      <c r="K12" s="63">
        <f t="shared" si="0"/>
        <v>12205346</v>
      </c>
      <c r="L12" s="63">
        <f t="shared" si="0"/>
        <v>62518856.950000003</v>
      </c>
      <c r="M12" s="63">
        <f t="shared" si="0"/>
        <v>56011897.43</v>
      </c>
      <c r="N12" s="63">
        <f t="shared" si="0"/>
        <v>6506959.5199999996</v>
      </c>
      <c r="O12" s="63">
        <f t="shared" si="0"/>
        <v>6456959.5199999996</v>
      </c>
      <c r="P12" s="70">
        <f>L12/H12</f>
        <v>0.89174359914439549</v>
      </c>
      <c r="Q12" s="63">
        <f>L12-H12</f>
        <v>-7589700.049999997</v>
      </c>
    </row>
    <row r="13" spans="1:17" s="52" customFormat="1" ht="18.75" x14ac:dyDescent="0.25">
      <c r="A13" s="128" t="s">
        <v>18</v>
      </c>
      <c r="B13" s="128"/>
      <c r="C13" s="128"/>
      <c r="D13" s="186" t="s">
        <v>17</v>
      </c>
      <c r="E13" s="187"/>
      <c r="F13" s="188"/>
      <c r="G13" s="32"/>
      <c r="H13" s="63">
        <f>SUM(H14:H28)</f>
        <v>70108557</v>
      </c>
      <c r="I13" s="63">
        <f>SUM(I14:I28)</f>
        <v>57793311</v>
      </c>
      <c r="J13" s="63">
        <f t="shared" ref="J13:O13" si="1">SUM(J14:J28)</f>
        <v>12315246</v>
      </c>
      <c r="K13" s="63">
        <f t="shared" si="1"/>
        <v>12205346</v>
      </c>
      <c r="L13" s="63">
        <f t="shared" si="1"/>
        <v>62518856.950000003</v>
      </c>
      <c r="M13" s="63">
        <f t="shared" si="1"/>
        <v>56011897.43</v>
      </c>
      <c r="N13" s="63">
        <f t="shared" si="1"/>
        <v>6506959.5199999996</v>
      </c>
      <c r="O13" s="63">
        <f t="shared" si="1"/>
        <v>6456959.5199999996</v>
      </c>
      <c r="P13" s="70">
        <f t="shared" ref="P13:P100" si="2">L13/H13</f>
        <v>0.89174359914439549</v>
      </c>
      <c r="Q13" s="63">
        <f>L13-H13</f>
        <v>-7589700.049999997</v>
      </c>
    </row>
    <row r="14" spans="1:17" s="52" customFormat="1" ht="63" x14ac:dyDescent="0.25">
      <c r="A14" s="87" t="s">
        <v>325</v>
      </c>
      <c r="B14" s="87" t="s">
        <v>326</v>
      </c>
      <c r="C14" s="93" t="s">
        <v>327</v>
      </c>
      <c r="D14" s="77" t="s">
        <v>328</v>
      </c>
      <c r="E14" s="117"/>
      <c r="F14" s="92" t="s">
        <v>329</v>
      </c>
      <c r="G14" s="93" t="s">
        <v>330</v>
      </c>
      <c r="H14" s="158">
        <f>I14+J14</f>
        <v>303260</v>
      </c>
      <c r="I14" s="158">
        <v>303260</v>
      </c>
      <c r="J14" s="124"/>
      <c r="K14" s="124"/>
      <c r="L14" s="158">
        <f>M14+N14</f>
        <v>276278</v>
      </c>
      <c r="M14" s="158">
        <v>276278</v>
      </c>
      <c r="N14" s="124"/>
      <c r="O14" s="124"/>
      <c r="P14" s="159">
        <f t="shared" si="2"/>
        <v>0.91102684165402625</v>
      </c>
      <c r="Q14" s="158">
        <f>L14-H14</f>
        <v>-26982</v>
      </c>
    </row>
    <row r="15" spans="1:17" s="3" customFormat="1" ht="47.25" x14ac:dyDescent="0.25">
      <c r="A15" s="73" t="s">
        <v>19</v>
      </c>
      <c r="B15" s="73" t="s">
        <v>20</v>
      </c>
      <c r="C15" s="73" t="s">
        <v>21</v>
      </c>
      <c r="D15" s="97" t="s">
        <v>22</v>
      </c>
      <c r="E15" s="75">
        <v>15</v>
      </c>
      <c r="F15" s="98" t="s">
        <v>23</v>
      </c>
      <c r="G15" s="27" t="s">
        <v>24</v>
      </c>
      <c r="H15" s="158">
        <f>I15+J15</f>
        <v>30302419</v>
      </c>
      <c r="I15" s="158">
        <v>25438670</v>
      </c>
      <c r="J15" s="158">
        <v>4863749</v>
      </c>
      <c r="K15" s="158">
        <f>J15</f>
        <v>4863749</v>
      </c>
      <c r="L15" s="158">
        <f>M15+N15</f>
        <v>27237282.969999999</v>
      </c>
      <c r="M15" s="158">
        <v>24566760.969999999</v>
      </c>
      <c r="N15" s="158">
        <v>2670522</v>
      </c>
      <c r="O15" s="158">
        <f>N15</f>
        <v>2670522</v>
      </c>
      <c r="P15" s="159">
        <f t="shared" si="2"/>
        <v>0.89884847048019501</v>
      </c>
      <c r="Q15" s="158">
        <f t="shared" ref="Q15:Q91" si="3">L15-H15</f>
        <v>-3065136.0300000012</v>
      </c>
    </row>
    <row r="16" spans="1:17" s="3" customFormat="1" ht="47.25" x14ac:dyDescent="0.25">
      <c r="A16" s="73" t="s">
        <v>25</v>
      </c>
      <c r="B16" s="73" t="s">
        <v>26</v>
      </c>
      <c r="C16" s="73" t="s">
        <v>27</v>
      </c>
      <c r="D16" s="97" t="s">
        <v>28</v>
      </c>
      <c r="E16" s="75">
        <v>15</v>
      </c>
      <c r="F16" s="98" t="s">
        <v>23</v>
      </c>
      <c r="G16" s="27" t="s">
        <v>24</v>
      </c>
      <c r="H16" s="158">
        <f t="shared" ref="H16:H28" si="4">I16+J16</f>
        <v>10185245</v>
      </c>
      <c r="I16" s="158">
        <v>9315245</v>
      </c>
      <c r="J16" s="158">
        <v>870000</v>
      </c>
      <c r="K16" s="158">
        <v>870000</v>
      </c>
      <c r="L16" s="158">
        <f t="shared" ref="L16:L28" si="5">M16+N16</f>
        <v>10155424.43</v>
      </c>
      <c r="M16" s="158">
        <v>9287244.4299999997</v>
      </c>
      <c r="N16" s="158">
        <v>868180</v>
      </c>
      <c r="O16" s="158">
        <v>868180</v>
      </c>
      <c r="P16" s="159">
        <f t="shared" si="2"/>
        <v>0.99707217941247361</v>
      </c>
      <c r="Q16" s="158">
        <f t="shared" si="3"/>
        <v>-29820.570000000298</v>
      </c>
    </row>
    <row r="17" spans="1:18" s="3" customFormat="1" ht="47.25" x14ac:dyDescent="0.25">
      <c r="A17" s="27" t="s">
        <v>29</v>
      </c>
      <c r="B17" s="27">
        <v>2111</v>
      </c>
      <c r="C17" s="27" t="s">
        <v>30</v>
      </c>
      <c r="D17" s="47" t="s">
        <v>31</v>
      </c>
      <c r="E17" s="27">
        <v>15</v>
      </c>
      <c r="F17" s="98" t="s">
        <v>23</v>
      </c>
      <c r="G17" s="27" t="s">
        <v>24</v>
      </c>
      <c r="H17" s="158">
        <f t="shared" si="4"/>
        <v>13919610</v>
      </c>
      <c r="I17" s="158">
        <v>11599110</v>
      </c>
      <c r="J17" s="158">
        <v>2320500</v>
      </c>
      <c r="K17" s="158">
        <v>2320500</v>
      </c>
      <c r="L17" s="158">
        <f t="shared" si="5"/>
        <v>12366977.52</v>
      </c>
      <c r="M17" s="158">
        <v>11485293</v>
      </c>
      <c r="N17" s="158">
        <v>881684.52</v>
      </c>
      <c r="O17" s="158">
        <v>881684.52</v>
      </c>
      <c r="P17" s="159">
        <f t="shared" si="2"/>
        <v>0.88845718522286177</v>
      </c>
      <c r="Q17" s="158">
        <f t="shared" si="3"/>
        <v>-1552632.4800000004</v>
      </c>
    </row>
    <row r="18" spans="1:18" s="3" customFormat="1" ht="47.25" x14ac:dyDescent="0.25">
      <c r="A18" s="73" t="s">
        <v>32</v>
      </c>
      <c r="B18" s="73" t="s">
        <v>33</v>
      </c>
      <c r="C18" s="73" t="s">
        <v>34</v>
      </c>
      <c r="D18" s="99" t="s">
        <v>35</v>
      </c>
      <c r="E18" s="100">
        <v>15</v>
      </c>
      <c r="F18" s="98" t="s">
        <v>23</v>
      </c>
      <c r="G18" s="27" t="s">
        <v>24</v>
      </c>
      <c r="H18" s="158">
        <f t="shared" si="4"/>
        <v>1479600</v>
      </c>
      <c r="I18" s="158">
        <v>1479600</v>
      </c>
      <c r="J18" s="158"/>
      <c r="K18" s="158"/>
      <c r="L18" s="158">
        <f t="shared" si="5"/>
        <v>1463650.26</v>
      </c>
      <c r="M18" s="158">
        <f>213687.47+1249962.79</f>
        <v>1463650.26</v>
      </c>
      <c r="N18" s="158"/>
      <c r="O18" s="158"/>
      <c r="P18" s="159">
        <f t="shared" si="2"/>
        <v>0.98922023519870239</v>
      </c>
      <c r="Q18" s="158">
        <f t="shared" si="3"/>
        <v>-15949.739999999991</v>
      </c>
      <c r="R18" s="53"/>
    </row>
    <row r="19" spans="1:18" s="3" customFormat="1" ht="47.25" x14ac:dyDescent="0.25">
      <c r="A19" s="101" t="s">
        <v>36</v>
      </c>
      <c r="B19" s="73" t="s">
        <v>37</v>
      </c>
      <c r="C19" s="73" t="s">
        <v>38</v>
      </c>
      <c r="D19" s="102" t="s">
        <v>39</v>
      </c>
      <c r="E19" s="103">
        <v>14</v>
      </c>
      <c r="F19" s="104" t="s">
        <v>40</v>
      </c>
      <c r="G19" s="27" t="s">
        <v>41</v>
      </c>
      <c r="H19" s="160">
        <f t="shared" si="4"/>
        <v>4000000</v>
      </c>
      <c r="I19" s="158">
        <v>4000000</v>
      </c>
      <c r="J19" s="158"/>
      <c r="K19" s="158"/>
      <c r="L19" s="158">
        <f t="shared" si="5"/>
        <v>3663000</v>
      </c>
      <c r="M19" s="158">
        <v>3663000</v>
      </c>
      <c r="N19" s="158"/>
      <c r="O19" s="158"/>
      <c r="P19" s="159">
        <f t="shared" si="2"/>
        <v>0.91574999999999995</v>
      </c>
      <c r="Q19" s="158">
        <f t="shared" si="3"/>
        <v>-337000</v>
      </c>
    </row>
    <row r="20" spans="1:18" s="3" customFormat="1" ht="63" x14ac:dyDescent="0.25">
      <c r="A20" s="101" t="s">
        <v>36</v>
      </c>
      <c r="B20" s="87" t="s">
        <v>37</v>
      </c>
      <c r="C20" s="87" t="s">
        <v>38</v>
      </c>
      <c r="D20" s="102" t="s">
        <v>39</v>
      </c>
      <c r="E20" s="103">
        <v>13</v>
      </c>
      <c r="F20" s="92" t="s">
        <v>67</v>
      </c>
      <c r="G20" s="93" t="s">
        <v>105</v>
      </c>
      <c r="H20" s="160">
        <f t="shared" si="4"/>
        <v>99900</v>
      </c>
      <c r="I20" s="158">
        <v>99900</v>
      </c>
      <c r="J20" s="158"/>
      <c r="K20" s="158"/>
      <c r="L20" s="158">
        <f t="shared" si="5"/>
        <v>31000</v>
      </c>
      <c r="M20" s="158">
        <v>31000</v>
      </c>
      <c r="N20" s="158"/>
      <c r="O20" s="158"/>
      <c r="P20" s="159">
        <f t="shared" si="2"/>
        <v>0.31031031031031031</v>
      </c>
      <c r="Q20" s="158">
        <f t="shared" si="3"/>
        <v>-68900</v>
      </c>
    </row>
    <row r="21" spans="1:18" s="3" customFormat="1" ht="31.5" x14ac:dyDescent="0.25">
      <c r="A21" s="101" t="s">
        <v>331</v>
      </c>
      <c r="B21" s="87" t="s">
        <v>332</v>
      </c>
      <c r="C21" s="76" t="s">
        <v>333</v>
      </c>
      <c r="D21" s="77" t="s">
        <v>334</v>
      </c>
      <c r="E21" s="125"/>
      <c r="F21" s="92" t="s">
        <v>329</v>
      </c>
      <c r="G21" s="93" t="s">
        <v>330</v>
      </c>
      <c r="H21" s="160">
        <f t="shared" ref="H21" si="6">I21+J21</f>
        <v>2016551</v>
      </c>
      <c r="I21" s="158">
        <v>1132754</v>
      </c>
      <c r="J21" s="158">
        <v>883797</v>
      </c>
      <c r="K21" s="158">
        <v>883797</v>
      </c>
      <c r="L21" s="158">
        <f t="shared" si="5"/>
        <v>1419494.96</v>
      </c>
      <c r="M21" s="158">
        <f>220800+107667.96+40300+753450</f>
        <v>1122217.96</v>
      </c>
      <c r="N21" s="158">
        <f>104400+58100+59180+75597</f>
        <v>297277</v>
      </c>
      <c r="O21" s="158">
        <f>104400+58100+59180+75597</f>
        <v>297277</v>
      </c>
      <c r="P21" s="159">
        <f t="shared" si="2"/>
        <v>0.70392217206507546</v>
      </c>
      <c r="Q21" s="158">
        <f t="shared" ref="Q21" si="7">L21-H21</f>
        <v>-597056.04</v>
      </c>
    </row>
    <row r="22" spans="1:18" s="3" customFormat="1" ht="47.25" x14ac:dyDescent="0.25">
      <c r="A22" s="101" t="s">
        <v>42</v>
      </c>
      <c r="B22" s="73" t="s">
        <v>43</v>
      </c>
      <c r="C22" s="74" t="s">
        <v>44</v>
      </c>
      <c r="D22" s="47" t="s">
        <v>45</v>
      </c>
      <c r="E22" s="27">
        <v>15</v>
      </c>
      <c r="F22" s="98" t="s">
        <v>23</v>
      </c>
      <c r="G22" s="27" t="s">
        <v>24</v>
      </c>
      <c r="H22" s="160">
        <f t="shared" si="4"/>
        <v>1680000</v>
      </c>
      <c r="I22" s="158"/>
      <c r="J22" s="158">
        <v>1680000</v>
      </c>
      <c r="K22" s="158">
        <v>1680000</v>
      </c>
      <c r="L22" s="158">
        <f t="shared" si="5"/>
        <v>180000</v>
      </c>
      <c r="M22" s="158"/>
      <c r="N22" s="158">
        <v>180000</v>
      </c>
      <c r="O22" s="158">
        <v>180000</v>
      </c>
      <c r="P22" s="159">
        <f t="shared" si="2"/>
        <v>0.10714285714285714</v>
      </c>
      <c r="Q22" s="158">
        <f t="shared" si="3"/>
        <v>-1500000</v>
      </c>
    </row>
    <row r="23" spans="1:18" s="3" customFormat="1" ht="47.25" x14ac:dyDescent="0.25">
      <c r="A23" s="101" t="s">
        <v>305</v>
      </c>
      <c r="B23" s="87" t="s">
        <v>306</v>
      </c>
      <c r="C23" s="76" t="s">
        <v>94</v>
      </c>
      <c r="D23" s="77" t="s">
        <v>95</v>
      </c>
      <c r="E23" s="105">
        <v>17</v>
      </c>
      <c r="F23" s="92" t="s">
        <v>96</v>
      </c>
      <c r="G23" s="93" t="s">
        <v>97</v>
      </c>
      <c r="H23" s="160">
        <f t="shared" si="4"/>
        <v>198500</v>
      </c>
      <c r="I23" s="158">
        <v>78500</v>
      </c>
      <c r="J23" s="158">
        <v>120000</v>
      </c>
      <c r="K23" s="158">
        <v>120000</v>
      </c>
      <c r="L23" s="158">
        <f t="shared" si="5"/>
        <v>167259</v>
      </c>
      <c r="M23" s="158">
        <v>75259</v>
      </c>
      <c r="N23" s="158">
        <f>92000</f>
        <v>92000</v>
      </c>
      <c r="O23" s="158">
        <f>92000</f>
        <v>92000</v>
      </c>
      <c r="P23" s="159">
        <f t="shared" si="2"/>
        <v>0.84261460957178846</v>
      </c>
      <c r="Q23" s="158">
        <f t="shared" si="3"/>
        <v>-31241</v>
      </c>
    </row>
    <row r="24" spans="1:18" s="3" customFormat="1" ht="126" x14ac:dyDescent="0.25">
      <c r="A24" s="74" t="s">
        <v>46</v>
      </c>
      <c r="B24" s="27">
        <v>8220</v>
      </c>
      <c r="C24" s="74" t="s">
        <v>47</v>
      </c>
      <c r="D24" s="47" t="s">
        <v>48</v>
      </c>
      <c r="E24" s="34">
        <v>18</v>
      </c>
      <c r="F24" s="106" t="s">
        <v>49</v>
      </c>
      <c r="G24" s="27" t="s">
        <v>50</v>
      </c>
      <c r="H24" s="158">
        <f t="shared" si="4"/>
        <v>556030</v>
      </c>
      <c r="I24" s="158">
        <v>556030</v>
      </c>
      <c r="J24" s="158"/>
      <c r="K24" s="158"/>
      <c r="L24" s="158">
        <f t="shared" si="5"/>
        <v>256019.92</v>
      </c>
      <c r="M24" s="158">
        <v>256019.92</v>
      </c>
      <c r="N24" s="158"/>
      <c r="O24" s="158"/>
      <c r="P24" s="159">
        <f t="shared" si="2"/>
        <v>0.46044263798715901</v>
      </c>
      <c r="Q24" s="158">
        <f t="shared" si="3"/>
        <v>-300010.07999999996</v>
      </c>
    </row>
    <row r="25" spans="1:18" s="3" customFormat="1" ht="63" x14ac:dyDescent="0.25">
      <c r="A25" s="73" t="s">
        <v>51</v>
      </c>
      <c r="B25" s="73" t="s">
        <v>52</v>
      </c>
      <c r="C25" s="73" t="s">
        <v>47</v>
      </c>
      <c r="D25" s="102" t="s">
        <v>53</v>
      </c>
      <c r="E25" s="107">
        <v>36</v>
      </c>
      <c r="F25" s="106" t="s">
        <v>54</v>
      </c>
      <c r="G25" s="27" t="s">
        <v>55</v>
      </c>
      <c r="H25" s="158">
        <f t="shared" si="4"/>
        <v>2220100</v>
      </c>
      <c r="I25" s="158">
        <v>2029300</v>
      </c>
      <c r="J25" s="158">
        <v>190800</v>
      </c>
      <c r="K25" s="158">
        <v>190800</v>
      </c>
      <c r="L25" s="158">
        <f t="shared" si="5"/>
        <v>2220092</v>
      </c>
      <c r="M25" s="158">
        <v>2029296</v>
      </c>
      <c r="N25" s="158">
        <v>190796</v>
      </c>
      <c r="O25" s="158">
        <v>190796</v>
      </c>
      <c r="P25" s="159">
        <f t="shared" si="2"/>
        <v>0.99999639655871353</v>
      </c>
      <c r="Q25" s="158">
        <f t="shared" si="3"/>
        <v>-8</v>
      </c>
    </row>
    <row r="26" spans="1:18" s="3" customFormat="1" ht="110.25" x14ac:dyDescent="0.25">
      <c r="A26" s="87" t="s">
        <v>51</v>
      </c>
      <c r="B26" s="87" t="s">
        <v>52</v>
      </c>
      <c r="C26" s="87" t="s">
        <v>47</v>
      </c>
      <c r="D26" s="102" t="s">
        <v>53</v>
      </c>
      <c r="E26" s="107">
        <v>52</v>
      </c>
      <c r="F26" s="77" t="s">
        <v>297</v>
      </c>
      <c r="G26" s="93" t="s">
        <v>298</v>
      </c>
      <c r="H26" s="158">
        <f t="shared" si="4"/>
        <v>767400</v>
      </c>
      <c r="I26" s="158">
        <v>767400</v>
      </c>
      <c r="J26" s="158"/>
      <c r="K26" s="158"/>
      <c r="L26" s="158">
        <f t="shared" si="5"/>
        <v>762336.4</v>
      </c>
      <c r="M26" s="158">
        <v>762336.4</v>
      </c>
      <c r="N26" s="158"/>
      <c r="O26" s="158"/>
      <c r="P26" s="159">
        <f t="shared" si="2"/>
        <v>0.99340161584571285</v>
      </c>
      <c r="Q26" s="158">
        <f t="shared" si="3"/>
        <v>-5063.5999999999767</v>
      </c>
    </row>
    <row r="27" spans="1:18" s="3" customFormat="1" ht="110.25" x14ac:dyDescent="0.25">
      <c r="A27" s="73" t="s">
        <v>56</v>
      </c>
      <c r="B27" s="73" t="s">
        <v>57</v>
      </c>
      <c r="C27" s="73" t="s">
        <v>47</v>
      </c>
      <c r="D27" s="102" t="s">
        <v>58</v>
      </c>
      <c r="E27" s="107">
        <v>52</v>
      </c>
      <c r="F27" s="106" t="s">
        <v>296</v>
      </c>
      <c r="G27" s="27" t="s">
        <v>59</v>
      </c>
      <c r="H27" s="158">
        <f t="shared" si="4"/>
        <v>2270042</v>
      </c>
      <c r="I27" s="158">
        <v>993542</v>
      </c>
      <c r="J27" s="158">
        <v>1276500</v>
      </c>
      <c r="K27" s="158">
        <v>1276500</v>
      </c>
      <c r="L27" s="158">
        <f t="shared" si="5"/>
        <v>2270041.4900000002</v>
      </c>
      <c r="M27" s="158">
        <f>216764.85+640000+46406.36+90370.28</f>
        <v>993541.49</v>
      </c>
      <c r="N27" s="158">
        <v>1276500</v>
      </c>
      <c r="O27" s="158">
        <v>1276500</v>
      </c>
      <c r="P27" s="159">
        <f t="shared" si="2"/>
        <v>0.99999977533455342</v>
      </c>
      <c r="Q27" s="158">
        <f t="shared" si="3"/>
        <v>-0.50999999977648258</v>
      </c>
    </row>
    <row r="28" spans="1:18" s="3" customFormat="1" ht="78.75" x14ac:dyDescent="0.25">
      <c r="A28" s="87" t="s">
        <v>299</v>
      </c>
      <c r="B28" s="87" t="s">
        <v>300</v>
      </c>
      <c r="C28" s="93" t="s">
        <v>301</v>
      </c>
      <c r="D28" s="77" t="s">
        <v>302</v>
      </c>
      <c r="E28" s="108">
        <v>56</v>
      </c>
      <c r="F28" s="88" t="s">
        <v>315</v>
      </c>
      <c r="G28" s="93" t="s">
        <v>304</v>
      </c>
      <c r="H28" s="158">
        <f t="shared" si="4"/>
        <v>109900</v>
      </c>
      <c r="I28" s="158"/>
      <c r="J28" s="158">
        <v>109900</v>
      </c>
      <c r="K28" s="158"/>
      <c r="L28" s="158">
        <f t="shared" si="5"/>
        <v>50000</v>
      </c>
      <c r="M28" s="158"/>
      <c r="N28" s="158">
        <v>50000</v>
      </c>
      <c r="O28" s="158"/>
      <c r="P28" s="159">
        <f t="shared" si="2"/>
        <v>0.45495905368516831</v>
      </c>
      <c r="Q28" s="158">
        <f t="shared" si="3"/>
        <v>-59900</v>
      </c>
    </row>
    <row r="29" spans="1:18" s="52" customFormat="1" ht="18.75" x14ac:dyDescent="0.25">
      <c r="A29" s="135" t="s">
        <v>60</v>
      </c>
      <c r="B29" s="135"/>
      <c r="C29" s="135"/>
      <c r="D29" s="180" t="s">
        <v>61</v>
      </c>
      <c r="E29" s="181"/>
      <c r="F29" s="182"/>
      <c r="G29" s="32"/>
      <c r="H29" s="63">
        <f t="shared" ref="H29:O29" si="8">H30</f>
        <v>68494778</v>
      </c>
      <c r="I29" s="63">
        <f t="shared" si="8"/>
        <v>31353929.640000001</v>
      </c>
      <c r="J29" s="63">
        <f t="shared" si="8"/>
        <v>37140848.359999999</v>
      </c>
      <c r="K29" s="63">
        <f t="shared" si="8"/>
        <v>26555829.359999999</v>
      </c>
      <c r="L29" s="63">
        <f t="shared" si="8"/>
        <v>54778362.840000004</v>
      </c>
      <c r="M29" s="63">
        <f t="shared" si="8"/>
        <v>25828050.629999999</v>
      </c>
      <c r="N29" s="63">
        <f t="shared" si="8"/>
        <v>28950312.210000001</v>
      </c>
      <c r="O29" s="63">
        <f t="shared" si="8"/>
        <v>21729512.210000001</v>
      </c>
      <c r="P29" s="70">
        <f t="shared" si="2"/>
        <v>0.79974509648020176</v>
      </c>
      <c r="Q29" s="63">
        <f t="shared" si="3"/>
        <v>-13716415.159999996</v>
      </c>
    </row>
    <row r="30" spans="1:18" s="52" customFormat="1" ht="18.75" x14ac:dyDescent="0.25">
      <c r="A30" s="135" t="s">
        <v>62</v>
      </c>
      <c r="B30" s="135"/>
      <c r="C30" s="135"/>
      <c r="D30" s="180" t="s">
        <v>61</v>
      </c>
      <c r="E30" s="181"/>
      <c r="F30" s="182"/>
      <c r="G30" s="32"/>
      <c r="H30" s="63">
        <f>SUM(H31:H52)</f>
        <v>68494778</v>
      </c>
      <c r="I30" s="63">
        <f>SUM(I31:I52)</f>
        <v>31353929.640000001</v>
      </c>
      <c r="J30" s="63">
        <f>SUM(J31:J52)</f>
        <v>37140848.359999999</v>
      </c>
      <c r="K30" s="63">
        <f>SUM(K31:K52)</f>
        <v>26555829.359999999</v>
      </c>
      <c r="L30" s="63">
        <f>SUM(L31:L52)</f>
        <v>54778362.840000004</v>
      </c>
      <c r="M30" s="63">
        <f t="shared" ref="M30:O30" si="9">SUM(M31:M52)</f>
        <v>25828050.629999999</v>
      </c>
      <c r="N30" s="63">
        <f t="shared" si="9"/>
        <v>28950312.210000001</v>
      </c>
      <c r="O30" s="63">
        <f t="shared" si="9"/>
        <v>21729512.210000001</v>
      </c>
      <c r="P30" s="70">
        <f t="shared" si="2"/>
        <v>0.79974509648020176</v>
      </c>
      <c r="Q30" s="63">
        <f t="shared" si="3"/>
        <v>-13716415.159999996</v>
      </c>
    </row>
    <row r="31" spans="1:18" s="3" customFormat="1" ht="63" x14ac:dyDescent="0.25">
      <c r="A31" s="73" t="s">
        <v>63</v>
      </c>
      <c r="B31" s="73" t="s">
        <v>64</v>
      </c>
      <c r="C31" s="73" t="s">
        <v>65</v>
      </c>
      <c r="D31" s="97" t="s">
        <v>66</v>
      </c>
      <c r="E31" s="75">
        <v>13</v>
      </c>
      <c r="F31" s="98" t="s">
        <v>67</v>
      </c>
      <c r="G31" s="26" t="s">
        <v>68</v>
      </c>
      <c r="H31" s="158">
        <f t="shared" ref="H31:H48" si="10">I31+J31</f>
        <v>455000</v>
      </c>
      <c r="I31" s="158">
        <v>455000</v>
      </c>
      <c r="J31" s="158"/>
      <c r="K31" s="158"/>
      <c r="L31" s="158">
        <f t="shared" ref="L31:L52" si="11">M31+N31</f>
        <v>422037</v>
      </c>
      <c r="M31" s="158">
        <v>422037</v>
      </c>
      <c r="N31" s="158"/>
      <c r="O31" s="158"/>
      <c r="P31" s="159">
        <f t="shared" si="2"/>
        <v>0.92755384615384617</v>
      </c>
      <c r="Q31" s="158">
        <f t="shared" si="3"/>
        <v>-32963</v>
      </c>
    </row>
    <row r="32" spans="1:18" s="3" customFormat="1" ht="47.25" x14ac:dyDescent="0.25">
      <c r="A32" s="73" t="s">
        <v>63</v>
      </c>
      <c r="B32" s="73" t="s">
        <v>64</v>
      </c>
      <c r="C32" s="73" t="s">
        <v>65</v>
      </c>
      <c r="D32" s="97" t="s">
        <v>66</v>
      </c>
      <c r="E32" s="75">
        <v>16</v>
      </c>
      <c r="F32" s="98" t="s">
        <v>69</v>
      </c>
      <c r="G32" s="27" t="s">
        <v>70</v>
      </c>
      <c r="H32" s="158">
        <f t="shared" si="10"/>
        <v>4495713</v>
      </c>
      <c r="I32" s="158">
        <v>250000</v>
      </c>
      <c r="J32" s="158">
        <v>4245713</v>
      </c>
      <c r="K32" s="158">
        <v>4245713</v>
      </c>
      <c r="L32" s="158">
        <f t="shared" si="11"/>
        <v>4647268.46</v>
      </c>
      <c r="M32" s="158">
        <v>176085</v>
      </c>
      <c r="N32" s="158">
        <v>4471183.46</v>
      </c>
      <c r="O32" s="158">
        <v>4471183.46</v>
      </c>
      <c r="P32" s="159">
        <f t="shared" si="2"/>
        <v>1.033711106558626</v>
      </c>
      <c r="Q32" s="158">
        <f t="shared" si="3"/>
        <v>151555.45999999996</v>
      </c>
    </row>
    <row r="33" spans="1:17" s="3" customFormat="1" ht="78.75" x14ac:dyDescent="0.25">
      <c r="A33" s="87" t="s">
        <v>63</v>
      </c>
      <c r="B33" s="87" t="s">
        <v>64</v>
      </c>
      <c r="C33" s="87" t="s">
        <v>65</v>
      </c>
      <c r="D33" s="116" t="s">
        <v>66</v>
      </c>
      <c r="E33" s="78">
        <v>56</v>
      </c>
      <c r="F33" s="122" t="s">
        <v>315</v>
      </c>
      <c r="G33" s="93" t="s">
        <v>304</v>
      </c>
      <c r="H33" s="158">
        <f t="shared" si="10"/>
        <v>1300000</v>
      </c>
      <c r="I33" s="158"/>
      <c r="J33" s="158">
        <v>1300000</v>
      </c>
      <c r="K33" s="158">
        <v>1300000</v>
      </c>
      <c r="L33" s="158">
        <f t="shared" si="11"/>
        <v>0</v>
      </c>
      <c r="M33" s="158"/>
      <c r="N33" s="158"/>
      <c r="O33" s="158"/>
      <c r="P33" s="159">
        <f t="shared" si="2"/>
        <v>0</v>
      </c>
      <c r="Q33" s="158">
        <f t="shared" si="3"/>
        <v>-1300000</v>
      </c>
    </row>
    <row r="34" spans="1:17" s="3" customFormat="1" ht="47.25" x14ac:dyDescent="0.25">
      <c r="A34" s="73" t="s">
        <v>71</v>
      </c>
      <c r="B34" s="73" t="s">
        <v>72</v>
      </c>
      <c r="C34" s="73" t="s">
        <v>73</v>
      </c>
      <c r="D34" s="102" t="s">
        <v>74</v>
      </c>
      <c r="E34" s="108">
        <v>16</v>
      </c>
      <c r="F34" s="98" t="s">
        <v>69</v>
      </c>
      <c r="G34" s="27" t="s">
        <v>70</v>
      </c>
      <c r="H34" s="158">
        <f t="shared" si="10"/>
        <v>18044070</v>
      </c>
      <c r="I34" s="158">
        <v>14437300</v>
      </c>
      <c r="J34" s="158">
        <v>3606770</v>
      </c>
      <c r="K34" s="158">
        <v>3606770</v>
      </c>
      <c r="L34" s="158">
        <f t="shared" si="11"/>
        <v>16695315</v>
      </c>
      <c r="M34" s="158">
        <v>13277335</v>
      </c>
      <c r="N34" s="158">
        <v>3417980</v>
      </c>
      <c r="O34" s="158">
        <v>3417980</v>
      </c>
      <c r="P34" s="159">
        <f t="shared" si="2"/>
        <v>0.92525217426002004</v>
      </c>
      <c r="Q34" s="158">
        <f t="shared" si="3"/>
        <v>-1348755</v>
      </c>
    </row>
    <row r="35" spans="1:17" s="3" customFormat="1" ht="47.25" x14ac:dyDescent="0.25">
      <c r="A35" s="73" t="s">
        <v>71</v>
      </c>
      <c r="B35" s="73" t="s">
        <v>72</v>
      </c>
      <c r="C35" s="73" t="s">
        <v>73</v>
      </c>
      <c r="D35" s="102" t="s">
        <v>74</v>
      </c>
      <c r="E35" s="108">
        <v>23</v>
      </c>
      <c r="F35" s="98" t="s">
        <v>75</v>
      </c>
      <c r="G35" s="27" t="s">
        <v>76</v>
      </c>
      <c r="H35" s="158">
        <f t="shared" si="10"/>
        <v>175530</v>
      </c>
      <c r="I35" s="158">
        <v>175530</v>
      </c>
      <c r="J35" s="158"/>
      <c r="K35" s="158"/>
      <c r="L35" s="158">
        <f t="shared" si="11"/>
        <v>154240</v>
      </c>
      <c r="M35" s="158">
        <v>154240</v>
      </c>
      <c r="N35" s="158"/>
      <c r="O35" s="158"/>
      <c r="P35" s="159">
        <f t="shared" si="2"/>
        <v>0.87871019198997324</v>
      </c>
      <c r="Q35" s="158">
        <f t="shared" si="3"/>
        <v>-21290</v>
      </c>
    </row>
    <row r="36" spans="1:17" s="3" customFormat="1" ht="63" x14ac:dyDescent="0.25">
      <c r="A36" s="73" t="s">
        <v>71</v>
      </c>
      <c r="B36" s="73" t="s">
        <v>72</v>
      </c>
      <c r="C36" s="73" t="s">
        <v>73</v>
      </c>
      <c r="D36" s="102" t="s">
        <v>74</v>
      </c>
      <c r="E36" s="108">
        <v>32</v>
      </c>
      <c r="F36" s="98" t="s">
        <v>77</v>
      </c>
      <c r="G36" s="27" t="s">
        <v>78</v>
      </c>
      <c r="H36" s="158">
        <f t="shared" si="10"/>
        <v>15000</v>
      </c>
      <c r="I36" s="158">
        <v>15000</v>
      </c>
      <c r="J36" s="158"/>
      <c r="K36" s="158"/>
      <c r="L36" s="158">
        <f t="shared" si="11"/>
        <v>15000</v>
      </c>
      <c r="M36" s="158">
        <v>15000</v>
      </c>
      <c r="N36" s="158"/>
      <c r="O36" s="158"/>
      <c r="P36" s="159">
        <f t="shared" si="2"/>
        <v>1</v>
      </c>
      <c r="Q36" s="158">
        <f t="shared" si="3"/>
        <v>0</v>
      </c>
    </row>
    <row r="37" spans="1:17" s="3" customFormat="1" ht="47.25" x14ac:dyDescent="0.25">
      <c r="A37" s="87" t="s">
        <v>71</v>
      </c>
      <c r="B37" s="87" t="s">
        <v>72</v>
      </c>
      <c r="C37" s="87" t="s">
        <v>73</v>
      </c>
      <c r="D37" s="102" t="s">
        <v>74</v>
      </c>
      <c r="E37" s="108">
        <v>30</v>
      </c>
      <c r="F37" s="92" t="s">
        <v>178</v>
      </c>
      <c r="G37" s="93" t="s">
        <v>179</v>
      </c>
      <c r="H37" s="158">
        <f t="shared" si="10"/>
        <v>333970</v>
      </c>
      <c r="I37" s="158">
        <v>333970</v>
      </c>
      <c r="J37" s="158"/>
      <c r="K37" s="158"/>
      <c r="L37" s="158">
        <f t="shared" si="11"/>
        <v>297145</v>
      </c>
      <c r="M37" s="158">
        <v>297145</v>
      </c>
      <c r="N37" s="158"/>
      <c r="O37" s="158"/>
      <c r="P37" s="159">
        <f t="shared" si="2"/>
        <v>0.88973560499446058</v>
      </c>
      <c r="Q37" s="158">
        <f t="shared" si="3"/>
        <v>-36825</v>
      </c>
    </row>
    <row r="38" spans="1:17" s="3" customFormat="1" ht="63" x14ac:dyDescent="0.25">
      <c r="A38" s="73" t="s">
        <v>79</v>
      </c>
      <c r="B38" s="73" t="s">
        <v>80</v>
      </c>
      <c r="C38" s="73" t="s">
        <v>81</v>
      </c>
      <c r="D38" s="102" t="s">
        <v>82</v>
      </c>
      <c r="E38" s="108">
        <v>16</v>
      </c>
      <c r="F38" s="98" t="s">
        <v>69</v>
      </c>
      <c r="G38" s="27" t="s">
        <v>70</v>
      </c>
      <c r="H38" s="158">
        <f t="shared" si="10"/>
        <v>1100000</v>
      </c>
      <c r="I38" s="158">
        <v>1100000</v>
      </c>
      <c r="J38" s="158">
        <f>2915000-2915000</f>
        <v>0</v>
      </c>
      <c r="K38" s="158">
        <f>2915000-2915000</f>
        <v>0</v>
      </c>
      <c r="L38" s="158">
        <f t="shared" si="11"/>
        <v>798485.63</v>
      </c>
      <c r="M38" s="158">
        <v>798485.63</v>
      </c>
      <c r="N38" s="158"/>
      <c r="O38" s="158"/>
      <c r="P38" s="159">
        <f t="shared" si="2"/>
        <v>0.72589602727272728</v>
      </c>
      <c r="Q38" s="158">
        <f t="shared" si="3"/>
        <v>-301514.37</v>
      </c>
    </row>
    <row r="39" spans="1:17" s="3" customFormat="1" ht="47.25" x14ac:dyDescent="0.25">
      <c r="A39" s="87" t="s">
        <v>79</v>
      </c>
      <c r="B39" s="87" t="s">
        <v>80</v>
      </c>
      <c r="C39" s="87" t="s">
        <v>81</v>
      </c>
      <c r="D39" s="102" t="s">
        <v>74</v>
      </c>
      <c r="E39" s="119">
        <v>23</v>
      </c>
      <c r="F39" s="92" t="s">
        <v>75</v>
      </c>
      <c r="G39" s="93" t="s">
        <v>76</v>
      </c>
      <c r="H39" s="158">
        <f t="shared" ref="H39" si="12">I39+J39</f>
        <v>21290</v>
      </c>
      <c r="I39" s="158">
        <v>21290</v>
      </c>
      <c r="J39" s="158">
        <f>2915000-2915000</f>
        <v>0</v>
      </c>
      <c r="K39" s="158">
        <f>2915000-2915000</f>
        <v>0</v>
      </c>
      <c r="L39" s="158">
        <f t="shared" si="11"/>
        <v>21283</v>
      </c>
      <c r="M39" s="158">
        <v>21283</v>
      </c>
      <c r="N39" s="158"/>
      <c r="O39" s="158"/>
      <c r="P39" s="159">
        <f t="shared" ref="P39" si="13">L39/H39</f>
        <v>0.99967120713950208</v>
      </c>
      <c r="Q39" s="158">
        <f t="shared" ref="Q39" si="14">L39-H39</f>
        <v>-7</v>
      </c>
    </row>
    <row r="40" spans="1:17" s="3" customFormat="1" ht="47.25" x14ac:dyDescent="0.25">
      <c r="A40" s="87" t="s">
        <v>307</v>
      </c>
      <c r="B40" s="87" t="s">
        <v>131</v>
      </c>
      <c r="C40" s="87" t="s">
        <v>154</v>
      </c>
      <c r="D40" s="102" t="s">
        <v>308</v>
      </c>
      <c r="E40" s="108">
        <v>30</v>
      </c>
      <c r="F40" s="92" t="s">
        <v>178</v>
      </c>
      <c r="G40" s="93" t="s">
        <v>179</v>
      </c>
      <c r="H40" s="158">
        <f t="shared" si="10"/>
        <v>110128</v>
      </c>
      <c r="I40" s="158">
        <v>110128</v>
      </c>
      <c r="J40" s="158"/>
      <c r="K40" s="158"/>
      <c r="L40" s="158">
        <f t="shared" si="11"/>
        <v>110038</v>
      </c>
      <c r="M40" s="158">
        <v>110038</v>
      </c>
      <c r="N40" s="158"/>
      <c r="O40" s="158"/>
      <c r="P40" s="159">
        <f t="shared" si="2"/>
        <v>0.99918276914136273</v>
      </c>
      <c r="Q40" s="158">
        <f t="shared" si="3"/>
        <v>-90</v>
      </c>
    </row>
    <row r="41" spans="1:17" s="3" customFormat="1" ht="47.25" x14ac:dyDescent="0.25">
      <c r="A41" s="87" t="s">
        <v>316</v>
      </c>
      <c r="B41" s="87" t="s">
        <v>317</v>
      </c>
      <c r="C41" s="93" t="s">
        <v>318</v>
      </c>
      <c r="D41" s="77" t="s">
        <v>319</v>
      </c>
      <c r="E41" s="119"/>
      <c r="F41" s="92" t="s">
        <v>178</v>
      </c>
      <c r="G41" s="93" t="s">
        <v>179</v>
      </c>
      <c r="H41" s="158">
        <f t="shared" si="10"/>
        <v>1200</v>
      </c>
      <c r="I41" s="158">
        <v>1200</v>
      </c>
      <c r="J41" s="158"/>
      <c r="K41" s="158"/>
      <c r="L41" s="158">
        <f t="shared" si="11"/>
        <v>0</v>
      </c>
      <c r="M41" s="158"/>
      <c r="N41" s="158"/>
      <c r="O41" s="158"/>
      <c r="P41" s="159"/>
      <c r="Q41" s="158">
        <f t="shared" si="3"/>
        <v>-1200</v>
      </c>
    </row>
    <row r="42" spans="1:17" s="3" customFormat="1" ht="47.25" x14ac:dyDescent="0.25">
      <c r="A42" s="87" t="s">
        <v>316</v>
      </c>
      <c r="B42" s="87" t="s">
        <v>317</v>
      </c>
      <c r="C42" s="93" t="s">
        <v>318</v>
      </c>
      <c r="D42" s="77" t="s">
        <v>319</v>
      </c>
      <c r="E42" s="119"/>
      <c r="F42" s="92" t="s">
        <v>69</v>
      </c>
      <c r="G42" s="93" t="s">
        <v>70</v>
      </c>
      <c r="H42" s="158">
        <f t="shared" ref="H42" si="15">I42+J42</f>
        <v>4630000</v>
      </c>
      <c r="I42" s="158"/>
      <c r="J42" s="158">
        <v>4630000</v>
      </c>
      <c r="K42" s="158">
        <v>4630000</v>
      </c>
      <c r="L42" s="158">
        <f t="shared" si="11"/>
        <v>4600000</v>
      </c>
      <c r="M42" s="158"/>
      <c r="N42" s="158">
        <v>4600000</v>
      </c>
      <c r="O42" s="158">
        <v>4600000</v>
      </c>
      <c r="P42" s="159">
        <f t="shared" si="2"/>
        <v>0.99352051835853128</v>
      </c>
      <c r="Q42" s="158">
        <f t="shared" ref="Q42" si="16">L42-H42</f>
        <v>-30000</v>
      </c>
    </row>
    <row r="43" spans="1:17" s="3" customFormat="1" ht="63" x14ac:dyDescent="0.25">
      <c r="A43" s="87" t="s">
        <v>335</v>
      </c>
      <c r="B43" s="87" t="s">
        <v>336</v>
      </c>
      <c r="C43" s="76" t="s">
        <v>318</v>
      </c>
      <c r="D43" s="77" t="s">
        <v>337</v>
      </c>
      <c r="E43" s="119"/>
      <c r="F43" s="92" t="s">
        <v>69</v>
      </c>
      <c r="G43" s="93" t="s">
        <v>70</v>
      </c>
      <c r="H43" s="158">
        <f t="shared" ref="H43:H47" si="17">I43+J43</f>
        <v>1012084</v>
      </c>
      <c r="I43" s="158"/>
      <c r="J43" s="158">
        <v>1012084</v>
      </c>
      <c r="K43" s="158">
        <v>1012084</v>
      </c>
      <c r="L43" s="158">
        <f t="shared" si="11"/>
        <v>1011672</v>
      </c>
      <c r="M43" s="158"/>
      <c r="N43" s="158">
        <v>1011672</v>
      </c>
      <c r="O43" s="158">
        <v>1011672</v>
      </c>
      <c r="P43" s="159">
        <f t="shared" si="2"/>
        <v>0.99959291916481241</v>
      </c>
      <c r="Q43" s="158">
        <f t="shared" ref="Q43:Q47" si="18">L43-H43</f>
        <v>-412</v>
      </c>
    </row>
    <row r="44" spans="1:17" s="3" customFormat="1" ht="63" x14ac:dyDescent="0.25">
      <c r="A44" s="87" t="s">
        <v>338</v>
      </c>
      <c r="B44" s="87" t="s">
        <v>339</v>
      </c>
      <c r="C44" s="76" t="s">
        <v>318</v>
      </c>
      <c r="D44" s="77" t="s">
        <v>340</v>
      </c>
      <c r="E44" s="119"/>
      <c r="F44" s="92" t="s">
        <v>69</v>
      </c>
      <c r="G44" s="93" t="s">
        <v>70</v>
      </c>
      <c r="H44" s="158">
        <f t="shared" si="17"/>
        <v>2361528</v>
      </c>
      <c r="I44" s="158"/>
      <c r="J44" s="158">
        <v>2361528</v>
      </c>
      <c r="K44" s="158">
        <v>2361528</v>
      </c>
      <c r="L44" s="158">
        <f t="shared" si="11"/>
        <v>2361528</v>
      </c>
      <c r="M44" s="158"/>
      <c r="N44" s="158">
        <v>2361528</v>
      </c>
      <c r="O44" s="158">
        <v>2361528</v>
      </c>
      <c r="P44" s="159">
        <f t="shared" si="2"/>
        <v>1</v>
      </c>
      <c r="Q44" s="158">
        <f t="shared" si="18"/>
        <v>0</v>
      </c>
    </row>
    <row r="45" spans="1:17" s="3" customFormat="1" ht="94.5" x14ac:dyDescent="0.25">
      <c r="A45" s="87" t="s">
        <v>341</v>
      </c>
      <c r="B45" s="87" t="s">
        <v>342</v>
      </c>
      <c r="C45" s="87" t="s">
        <v>318</v>
      </c>
      <c r="D45" s="77" t="s">
        <v>343</v>
      </c>
      <c r="E45" s="119"/>
      <c r="F45" s="92" t="s">
        <v>69</v>
      </c>
      <c r="G45" s="93" t="s">
        <v>70</v>
      </c>
      <c r="H45" s="158">
        <f t="shared" si="17"/>
        <v>1441809</v>
      </c>
      <c r="I45" s="158"/>
      <c r="J45" s="158">
        <v>1441809</v>
      </c>
      <c r="K45" s="158">
        <v>1441809</v>
      </c>
      <c r="L45" s="158">
        <f t="shared" si="11"/>
        <v>1439753</v>
      </c>
      <c r="M45" s="158"/>
      <c r="N45" s="158">
        <v>1439753</v>
      </c>
      <c r="O45" s="158">
        <v>1439753</v>
      </c>
      <c r="P45" s="159">
        <f t="shared" si="2"/>
        <v>0.99857401361761511</v>
      </c>
      <c r="Q45" s="158">
        <f t="shared" si="18"/>
        <v>-2056</v>
      </c>
    </row>
    <row r="46" spans="1:17" s="3" customFormat="1" ht="78.75" x14ac:dyDescent="0.25">
      <c r="A46" s="87" t="s">
        <v>344</v>
      </c>
      <c r="B46" s="87" t="s">
        <v>345</v>
      </c>
      <c r="C46" s="87" t="s">
        <v>318</v>
      </c>
      <c r="D46" s="123" t="s">
        <v>346</v>
      </c>
      <c r="E46" s="119"/>
      <c r="F46" s="92" t="s">
        <v>69</v>
      </c>
      <c r="G46" s="93" t="s">
        <v>70</v>
      </c>
      <c r="H46" s="158">
        <f t="shared" si="17"/>
        <v>3364219</v>
      </c>
      <c r="I46" s="158"/>
      <c r="J46" s="158">
        <v>3364219</v>
      </c>
      <c r="K46" s="158"/>
      <c r="L46" s="158">
        <f t="shared" si="11"/>
        <v>3364219</v>
      </c>
      <c r="M46" s="158"/>
      <c r="N46" s="158">
        <v>3364219</v>
      </c>
      <c r="O46" s="158">
        <v>3364219</v>
      </c>
      <c r="P46" s="159">
        <f t="shared" si="2"/>
        <v>1</v>
      </c>
      <c r="Q46" s="158">
        <f t="shared" si="18"/>
        <v>0</v>
      </c>
    </row>
    <row r="47" spans="1:17" s="3" customFormat="1" ht="47.25" x14ac:dyDescent="0.25">
      <c r="A47" s="87" t="s">
        <v>347</v>
      </c>
      <c r="B47" s="87" t="s">
        <v>348</v>
      </c>
      <c r="C47" s="87" t="s">
        <v>318</v>
      </c>
      <c r="D47" s="123" t="s">
        <v>349</v>
      </c>
      <c r="E47" s="119"/>
      <c r="F47" s="92" t="s">
        <v>69</v>
      </c>
      <c r="G47" s="93" t="s">
        <v>70</v>
      </c>
      <c r="H47" s="158">
        <f t="shared" si="17"/>
        <v>13182000</v>
      </c>
      <c r="I47" s="158">
        <v>5961200</v>
      </c>
      <c r="J47" s="158">
        <v>7220800</v>
      </c>
      <c r="K47" s="158"/>
      <c r="L47" s="158">
        <f t="shared" si="11"/>
        <v>10210798.09</v>
      </c>
      <c r="M47" s="158">
        <v>2989998.09</v>
      </c>
      <c r="N47" s="158">
        <v>7220800</v>
      </c>
      <c r="O47" s="158"/>
      <c r="P47" s="159">
        <f t="shared" si="2"/>
        <v>0.77460158473676222</v>
      </c>
      <c r="Q47" s="158">
        <f t="shared" si="18"/>
        <v>-2971201.91</v>
      </c>
    </row>
    <row r="48" spans="1:17" s="3" customFormat="1" ht="63" x14ac:dyDescent="0.25">
      <c r="A48" s="73" t="s">
        <v>83</v>
      </c>
      <c r="B48" s="73" t="s">
        <v>84</v>
      </c>
      <c r="C48" s="73" t="s">
        <v>85</v>
      </c>
      <c r="D48" s="97" t="s">
        <v>86</v>
      </c>
      <c r="E48" s="108">
        <v>25</v>
      </c>
      <c r="F48" s="98" t="s">
        <v>87</v>
      </c>
      <c r="G48" s="27" t="s">
        <v>88</v>
      </c>
      <c r="H48" s="158">
        <f t="shared" si="10"/>
        <v>3899780</v>
      </c>
      <c r="I48" s="158">
        <v>3899780</v>
      </c>
      <c r="J48" s="158"/>
      <c r="K48" s="158"/>
      <c r="L48" s="158">
        <f t="shared" si="11"/>
        <v>3690753.47</v>
      </c>
      <c r="M48" s="158">
        <v>3690753.47</v>
      </c>
      <c r="N48" s="158"/>
      <c r="O48" s="158"/>
      <c r="P48" s="159">
        <f t="shared" si="2"/>
        <v>0.94640043028068255</v>
      </c>
      <c r="Q48" s="158">
        <f t="shared" si="3"/>
        <v>-209026.5299999998</v>
      </c>
    </row>
    <row r="49" spans="1:17" s="3" customFormat="1" ht="47.25" x14ac:dyDescent="0.25">
      <c r="A49" s="74" t="s">
        <v>89</v>
      </c>
      <c r="B49" s="27">
        <v>3242</v>
      </c>
      <c r="C49" s="27">
        <v>1090</v>
      </c>
      <c r="D49" s="98" t="s">
        <v>90</v>
      </c>
      <c r="E49" s="27">
        <v>1</v>
      </c>
      <c r="F49" s="98" t="s">
        <v>91</v>
      </c>
      <c r="G49" s="27" t="s">
        <v>92</v>
      </c>
      <c r="H49" s="158">
        <f t="shared" ref="H49:H52" si="19">I49+J49</f>
        <v>360000</v>
      </c>
      <c r="I49" s="158">
        <v>360000</v>
      </c>
      <c r="J49" s="158"/>
      <c r="K49" s="158"/>
      <c r="L49" s="158">
        <f t="shared" si="11"/>
        <v>295950</v>
      </c>
      <c r="M49" s="158">
        <v>295950</v>
      </c>
      <c r="N49" s="158"/>
      <c r="O49" s="158"/>
      <c r="P49" s="159">
        <f t="shared" si="2"/>
        <v>0.82208333333333339</v>
      </c>
      <c r="Q49" s="158">
        <f t="shared" si="3"/>
        <v>-64050</v>
      </c>
    </row>
    <row r="50" spans="1:17" s="3" customFormat="1" ht="47.25" x14ac:dyDescent="0.25">
      <c r="A50" s="74" t="s">
        <v>89</v>
      </c>
      <c r="B50" s="27">
        <v>3242</v>
      </c>
      <c r="C50" s="27">
        <v>1090</v>
      </c>
      <c r="D50" s="98" t="s">
        <v>90</v>
      </c>
      <c r="E50" s="27">
        <v>14</v>
      </c>
      <c r="F50" s="98" t="s">
        <v>40</v>
      </c>
      <c r="G50" s="27" t="s">
        <v>41</v>
      </c>
      <c r="H50" s="158">
        <f t="shared" si="19"/>
        <v>2740000</v>
      </c>
      <c r="I50" s="158">
        <v>2740000</v>
      </c>
      <c r="J50" s="158"/>
      <c r="K50" s="158"/>
      <c r="L50" s="158">
        <f t="shared" si="11"/>
        <v>2672255</v>
      </c>
      <c r="M50" s="158">
        <v>2672255</v>
      </c>
      <c r="N50" s="158"/>
      <c r="O50" s="158"/>
      <c r="P50" s="159">
        <f t="shared" si="2"/>
        <v>0.97527554744525546</v>
      </c>
      <c r="Q50" s="158">
        <f t="shared" si="3"/>
        <v>-67745</v>
      </c>
    </row>
    <row r="51" spans="1:17" s="3" customFormat="1" ht="31.5" x14ac:dyDescent="0.25">
      <c r="A51" s="76" t="s">
        <v>350</v>
      </c>
      <c r="B51" s="93">
        <v>7520</v>
      </c>
      <c r="C51" s="76" t="s">
        <v>333</v>
      </c>
      <c r="D51" s="77" t="s">
        <v>334</v>
      </c>
      <c r="E51" s="125"/>
      <c r="F51" s="92" t="s">
        <v>329</v>
      </c>
      <c r="G51" s="93" t="s">
        <v>330</v>
      </c>
      <c r="H51" s="158">
        <f t="shared" ref="H51" si="20">I51+J51</f>
        <v>500000</v>
      </c>
      <c r="I51" s="158">
        <v>295000</v>
      </c>
      <c r="J51" s="158">
        <v>205000</v>
      </c>
      <c r="K51" s="158">
        <v>205000</v>
      </c>
      <c r="L51" s="158">
        <f t="shared" si="11"/>
        <v>499860</v>
      </c>
      <c r="M51" s="158">
        <v>294960</v>
      </c>
      <c r="N51" s="158">
        <v>204900</v>
      </c>
      <c r="O51" s="158">
        <v>204900</v>
      </c>
      <c r="P51" s="159">
        <f t="shared" ref="P51" si="21">L51/H51</f>
        <v>0.99972000000000005</v>
      </c>
      <c r="Q51" s="158">
        <f t="shared" ref="Q51" si="22">L51-H51</f>
        <v>-140</v>
      </c>
    </row>
    <row r="52" spans="1:17" s="3" customFormat="1" ht="47.25" x14ac:dyDescent="0.25">
      <c r="A52" s="74" t="s">
        <v>93</v>
      </c>
      <c r="B52" s="27">
        <v>8110</v>
      </c>
      <c r="C52" s="74" t="s">
        <v>94</v>
      </c>
      <c r="D52" s="47" t="s">
        <v>95</v>
      </c>
      <c r="E52" s="27">
        <v>17</v>
      </c>
      <c r="F52" s="98" t="s">
        <v>96</v>
      </c>
      <c r="G52" s="27" t="s">
        <v>97</v>
      </c>
      <c r="H52" s="158">
        <f t="shared" si="19"/>
        <v>8951457</v>
      </c>
      <c r="I52" s="158">
        <v>1198531.6399999999</v>
      </c>
      <c r="J52" s="158">
        <v>7752925.3600000003</v>
      </c>
      <c r="K52" s="158">
        <v>7752925.3600000003</v>
      </c>
      <c r="L52" s="158">
        <f t="shared" si="11"/>
        <v>1470762.19</v>
      </c>
      <c r="M52" s="158">
        <v>612485.43999999994</v>
      </c>
      <c r="N52" s="158">
        <v>858276.75</v>
      </c>
      <c r="O52" s="158">
        <v>858276.75</v>
      </c>
      <c r="P52" s="159">
        <f t="shared" si="2"/>
        <v>0.16430422332364439</v>
      </c>
      <c r="Q52" s="158">
        <f t="shared" si="3"/>
        <v>-7480694.8100000005</v>
      </c>
    </row>
    <row r="53" spans="1:17" s="54" customFormat="1" ht="18.75" x14ac:dyDescent="0.25">
      <c r="A53" s="135" t="s">
        <v>98</v>
      </c>
      <c r="B53" s="135"/>
      <c r="C53" s="135"/>
      <c r="D53" s="180" t="s">
        <v>99</v>
      </c>
      <c r="E53" s="181"/>
      <c r="F53" s="182"/>
      <c r="G53" s="32"/>
      <c r="H53" s="63">
        <f>H54</f>
        <v>54811740</v>
      </c>
      <c r="I53" s="63">
        <f>I54</f>
        <v>54811740</v>
      </c>
      <c r="J53" s="63">
        <f t="shared" ref="J53:M53" si="23">J54</f>
        <v>0</v>
      </c>
      <c r="K53" s="63">
        <f t="shared" si="23"/>
        <v>0</v>
      </c>
      <c r="L53" s="63">
        <f>L54</f>
        <v>50597754.240000002</v>
      </c>
      <c r="M53" s="63">
        <f t="shared" si="23"/>
        <v>50597754.240000002</v>
      </c>
      <c r="N53" s="63">
        <f t="shared" ref="N53:O53" si="24">N54</f>
        <v>0</v>
      </c>
      <c r="O53" s="63">
        <f t="shared" si="24"/>
        <v>0</v>
      </c>
      <c r="P53" s="70">
        <f t="shared" si="2"/>
        <v>0.9231189201437503</v>
      </c>
      <c r="Q53" s="63">
        <f t="shared" si="3"/>
        <v>-4213985.7599999979</v>
      </c>
    </row>
    <row r="54" spans="1:17" s="54" customFormat="1" ht="18.75" x14ac:dyDescent="0.25">
      <c r="A54" s="135" t="s">
        <v>100</v>
      </c>
      <c r="B54" s="135"/>
      <c r="C54" s="135"/>
      <c r="D54" s="180" t="s">
        <v>99</v>
      </c>
      <c r="E54" s="181"/>
      <c r="F54" s="182"/>
      <c r="G54" s="32"/>
      <c r="H54" s="63">
        <f>SUM(H55:H67)</f>
        <v>54811740</v>
      </c>
      <c r="I54" s="63">
        <f>SUM(I55:I67)</f>
        <v>54811740</v>
      </c>
      <c r="J54" s="63">
        <f t="shared" ref="J54:O54" si="25">SUM(J55:J66)</f>
        <v>0</v>
      </c>
      <c r="K54" s="63">
        <f>SUM(K55:K67)</f>
        <v>0</v>
      </c>
      <c r="L54" s="63">
        <f>SUM(L55:L67)</f>
        <v>50597754.240000002</v>
      </c>
      <c r="M54" s="63">
        <f>SUM(M55:M67)</f>
        <v>50597754.240000002</v>
      </c>
      <c r="N54" s="63">
        <f t="shared" si="25"/>
        <v>0</v>
      </c>
      <c r="O54" s="63">
        <f t="shared" si="25"/>
        <v>0</v>
      </c>
      <c r="P54" s="70">
        <f t="shared" si="2"/>
        <v>0.9231189201437503</v>
      </c>
      <c r="Q54" s="63">
        <f t="shared" si="3"/>
        <v>-4213985.7599999979</v>
      </c>
    </row>
    <row r="55" spans="1:17" s="55" customFormat="1" ht="47.25" x14ac:dyDescent="0.25">
      <c r="A55" s="73" t="s">
        <v>101</v>
      </c>
      <c r="B55" s="73" t="s">
        <v>102</v>
      </c>
      <c r="C55" s="73" t="s">
        <v>103</v>
      </c>
      <c r="D55" s="109" t="s">
        <v>104</v>
      </c>
      <c r="E55" s="110">
        <v>14</v>
      </c>
      <c r="F55" s="98" t="s">
        <v>40</v>
      </c>
      <c r="G55" s="27" t="s">
        <v>41</v>
      </c>
      <c r="H55" s="158">
        <f>I55+J55</f>
        <v>8000</v>
      </c>
      <c r="I55" s="158">
        <v>8000</v>
      </c>
      <c r="J55" s="158"/>
      <c r="K55" s="158"/>
      <c r="L55" s="158">
        <f t="shared" ref="L55:L67" si="26">M55+N55</f>
        <v>6114.83</v>
      </c>
      <c r="M55" s="158">
        <v>6114.83</v>
      </c>
      <c r="N55" s="158"/>
      <c r="O55" s="158"/>
      <c r="P55" s="159">
        <f t="shared" si="2"/>
        <v>0.76435374999999994</v>
      </c>
      <c r="Q55" s="158">
        <f t="shared" si="3"/>
        <v>-1885.17</v>
      </c>
    </row>
    <row r="56" spans="1:17" s="55" customFormat="1" ht="63" x14ac:dyDescent="0.25">
      <c r="A56" s="73" t="s">
        <v>101</v>
      </c>
      <c r="B56" s="73" t="s">
        <v>102</v>
      </c>
      <c r="C56" s="73" t="s">
        <v>103</v>
      </c>
      <c r="D56" s="109" t="s">
        <v>104</v>
      </c>
      <c r="E56" s="110">
        <v>13</v>
      </c>
      <c r="F56" s="98" t="s">
        <v>67</v>
      </c>
      <c r="G56" s="27" t="s">
        <v>105</v>
      </c>
      <c r="H56" s="158">
        <f t="shared" ref="H56:H66" si="27">I56+J56</f>
        <v>1797900</v>
      </c>
      <c r="I56" s="158">
        <v>1797900</v>
      </c>
      <c r="J56" s="158"/>
      <c r="K56" s="158"/>
      <c r="L56" s="158">
        <f t="shared" si="26"/>
        <v>999900</v>
      </c>
      <c r="M56" s="158">
        <v>999900</v>
      </c>
      <c r="N56" s="158"/>
      <c r="O56" s="158"/>
      <c r="P56" s="159">
        <f t="shared" si="2"/>
        <v>0.55614884031369927</v>
      </c>
      <c r="Q56" s="158">
        <f t="shared" si="3"/>
        <v>-798000</v>
      </c>
    </row>
    <row r="57" spans="1:17" s="55" customFormat="1" ht="47.25" x14ac:dyDescent="0.25">
      <c r="A57" s="73" t="s">
        <v>106</v>
      </c>
      <c r="B57" s="73" t="s">
        <v>107</v>
      </c>
      <c r="C57" s="73" t="s">
        <v>103</v>
      </c>
      <c r="D57" s="109" t="s">
        <v>108</v>
      </c>
      <c r="E57" s="110">
        <v>14</v>
      </c>
      <c r="F57" s="98" t="s">
        <v>40</v>
      </c>
      <c r="G57" s="27" t="s">
        <v>41</v>
      </c>
      <c r="H57" s="158">
        <f t="shared" si="27"/>
        <v>4700</v>
      </c>
      <c r="I57" s="158">
        <v>4700</v>
      </c>
      <c r="J57" s="158"/>
      <c r="K57" s="158"/>
      <c r="L57" s="158">
        <f t="shared" si="26"/>
        <v>4603.3599999999997</v>
      </c>
      <c r="M57" s="158">
        <v>4603.3599999999997</v>
      </c>
      <c r="N57" s="158"/>
      <c r="O57" s="158"/>
      <c r="P57" s="159">
        <f t="shared" si="2"/>
        <v>0.97943829787234038</v>
      </c>
      <c r="Q57" s="158">
        <f t="shared" si="3"/>
        <v>-96.640000000000327</v>
      </c>
    </row>
    <row r="58" spans="1:17" s="55" customFormat="1" ht="47.25" x14ac:dyDescent="0.25">
      <c r="A58" s="73" t="s">
        <v>109</v>
      </c>
      <c r="B58" s="73" t="s">
        <v>110</v>
      </c>
      <c r="C58" s="73" t="s">
        <v>85</v>
      </c>
      <c r="D58" s="97" t="s">
        <v>111</v>
      </c>
      <c r="E58" s="75">
        <v>29</v>
      </c>
      <c r="F58" s="98" t="s">
        <v>112</v>
      </c>
      <c r="G58" s="27" t="s">
        <v>113</v>
      </c>
      <c r="H58" s="158">
        <f t="shared" si="27"/>
        <v>208000</v>
      </c>
      <c r="I58" s="158">
        <v>208000</v>
      </c>
      <c r="J58" s="158"/>
      <c r="K58" s="158"/>
      <c r="L58" s="158">
        <f t="shared" si="26"/>
        <v>205662.94</v>
      </c>
      <c r="M58" s="158">
        <v>205662.94</v>
      </c>
      <c r="N58" s="158"/>
      <c r="O58" s="158"/>
      <c r="P58" s="159">
        <f t="shared" si="2"/>
        <v>0.98876413461538459</v>
      </c>
      <c r="Q58" s="158">
        <f t="shared" si="3"/>
        <v>-2337.0599999999977</v>
      </c>
    </row>
    <row r="59" spans="1:17" s="55" customFormat="1" ht="47.25" x14ac:dyDescent="0.25">
      <c r="A59" s="73" t="s">
        <v>109</v>
      </c>
      <c r="B59" s="73" t="s">
        <v>110</v>
      </c>
      <c r="C59" s="73" t="s">
        <v>85</v>
      </c>
      <c r="D59" s="97" t="s">
        <v>111</v>
      </c>
      <c r="E59" s="75">
        <v>14</v>
      </c>
      <c r="F59" s="98" t="s">
        <v>40</v>
      </c>
      <c r="G59" s="27" t="s">
        <v>114</v>
      </c>
      <c r="H59" s="158">
        <f t="shared" si="27"/>
        <v>252500</v>
      </c>
      <c r="I59" s="158">
        <v>252500</v>
      </c>
      <c r="J59" s="158"/>
      <c r="K59" s="158"/>
      <c r="L59" s="158">
        <f t="shared" si="26"/>
        <v>252495</v>
      </c>
      <c r="M59" s="158">
        <v>252495</v>
      </c>
      <c r="N59" s="158"/>
      <c r="O59" s="158"/>
      <c r="P59" s="159">
        <f t="shared" si="2"/>
        <v>0.99998019801980198</v>
      </c>
      <c r="Q59" s="158">
        <f t="shared" si="3"/>
        <v>-5</v>
      </c>
    </row>
    <row r="60" spans="1:17" s="55" customFormat="1" ht="47.25" x14ac:dyDescent="0.25">
      <c r="A60" s="73" t="s">
        <v>115</v>
      </c>
      <c r="B60" s="73" t="s">
        <v>116</v>
      </c>
      <c r="C60" s="73" t="s">
        <v>85</v>
      </c>
      <c r="D60" s="111" t="s">
        <v>117</v>
      </c>
      <c r="E60" s="108">
        <v>14</v>
      </c>
      <c r="F60" s="98" t="s">
        <v>40</v>
      </c>
      <c r="G60" s="27" t="s">
        <v>118</v>
      </c>
      <c r="H60" s="158">
        <f t="shared" si="27"/>
        <v>361500</v>
      </c>
      <c r="I60" s="158">
        <v>361500</v>
      </c>
      <c r="J60" s="158"/>
      <c r="K60" s="158"/>
      <c r="L60" s="158">
        <f t="shared" si="26"/>
        <v>361500</v>
      </c>
      <c r="M60" s="158">
        <v>361500</v>
      </c>
      <c r="N60" s="158"/>
      <c r="O60" s="158"/>
      <c r="P60" s="159">
        <f t="shared" si="2"/>
        <v>1</v>
      </c>
      <c r="Q60" s="158">
        <f t="shared" si="3"/>
        <v>0</v>
      </c>
    </row>
    <row r="61" spans="1:17" s="55" customFormat="1" ht="78.75" x14ac:dyDescent="0.25">
      <c r="A61" s="73" t="s">
        <v>119</v>
      </c>
      <c r="B61" s="73" t="s">
        <v>120</v>
      </c>
      <c r="C61" s="73" t="s">
        <v>64</v>
      </c>
      <c r="D61" s="97" t="s">
        <v>121</v>
      </c>
      <c r="E61" s="75">
        <v>14</v>
      </c>
      <c r="F61" s="98" t="s">
        <v>40</v>
      </c>
      <c r="G61" s="27" t="s">
        <v>41</v>
      </c>
      <c r="H61" s="158">
        <f t="shared" si="27"/>
        <v>2779000</v>
      </c>
      <c r="I61" s="158">
        <v>2779000</v>
      </c>
      <c r="J61" s="158"/>
      <c r="K61" s="158"/>
      <c r="L61" s="158">
        <f t="shared" si="26"/>
        <v>2758807.56</v>
      </c>
      <c r="M61" s="158">
        <v>2758807.56</v>
      </c>
      <c r="N61" s="158"/>
      <c r="O61" s="158"/>
      <c r="P61" s="159">
        <f t="shared" si="2"/>
        <v>0.99273391867578265</v>
      </c>
      <c r="Q61" s="158">
        <f t="shared" si="3"/>
        <v>-20192.439999999944</v>
      </c>
    </row>
    <row r="62" spans="1:17" s="55" customFormat="1" ht="63" x14ac:dyDescent="0.25">
      <c r="A62" s="73" t="s">
        <v>122</v>
      </c>
      <c r="B62" s="73" t="s">
        <v>123</v>
      </c>
      <c r="C62" s="73" t="s">
        <v>124</v>
      </c>
      <c r="D62" s="97" t="s">
        <v>125</v>
      </c>
      <c r="E62" s="75">
        <v>14</v>
      </c>
      <c r="F62" s="98" t="s">
        <v>40</v>
      </c>
      <c r="G62" s="27" t="s">
        <v>41</v>
      </c>
      <c r="H62" s="158">
        <f t="shared" si="27"/>
        <v>1061300</v>
      </c>
      <c r="I62" s="158">
        <v>1061300</v>
      </c>
      <c r="J62" s="158"/>
      <c r="K62" s="158"/>
      <c r="L62" s="158">
        <f t="shared" si="26"/>
        <v>971427.29</v>
      </c>
      <c r="M62" s="158">
        <v>971427.29</v>
      </c>
      <c r="N62" s="158"/>
      <c r="O62" s="158"/>
      <c r="P62" s="159">
        <f t="shared" si="2"/>
        <v>0.91531827946857636</v>
      </c>
      <c r="Q62" s="158">
        <f t="shared" si="3"/>
        <v>-89872.709999999963</v>
      </c>
    </row>
    <row r="63" spans="1:17" s="55" customFormat="1" ht="47.25" x14ac:dyDescent="0.25">
      <c r="A63" s="73" t="s">
        <v>126</v>
      </c>
      <c r="B63" s="73" t="s">
        <v>127</v>
      </c>
      <c r="C63" s="73" t="s">
        <v>103</v>
      </c>
      <c r="D63" s="97" t="s">
        <v>128</v>
      </c>
      <c r="E63" s="75">
        <v>14</v>
      </c>
      <c r="F63" s="98" t="s">
        <v>40</v>
      </c>
      <c r="G63" s="27" t="s">
        <v>41</v>
      </c>
      <c r="H63" s="158">
        <f t="shared" si="27"/>
        <v>71000</v>
      </c>
      <c r="I63" s="158">
        <v>71000</v>
      </c>
      <c r="J63" s="158"/>
      <c r="K63" s="158"/>
      <c r="L63" s="158">
        <f t="shared" si="26"/>
        <v>68021.240000000005</v>
      </c>
      <c r="M63" s="158">
        <v>68021.240000000005</v>
      </c>
      <c r="N63" s="158"/>
      <c r="O63" s="158"/>
      <c r="P63" s="159">
        <f>L63/H63</f>
        <v>0.95804563380281693</v>
      </c>
      <c r="Q63" s="158">
        <f>L63-H63</f>
        <v>-2978.7599999999948</v>
      </c>
    </row>
    <row r="64" spans="1:17" s="55" customFormat="1" ht="47.25" x14ac:dyDescent="0.25">
      <c r="A64" s="73" t="s">
        <v>129</v>
      </c>
      <c r="B64" s="73" t="s">
        <v>130</v>
      </c>
      <c r="C64" s="73" t="s">
        <v>131</v>
      </c>
      <c r="D64" s="79" t="s">
        <v>132</v>
      </c>
      <c r="E64" s="75">
        <v>14</v>
      </c>
      <c r="F64" s="98" t="s">
        <v>40</v>
      </c>
      <c r="G64" s="27" t="s">
        <v>41</v>
      </c>
      <c r="H64" s="158">
        <f t="shared" si="27"/>
        <v>497600</v>
      </c>
      <c r="I64" s="158">
        <v>497600</v>
      </c>
      <c r="J64" s="158"/>
      <c r="K64" s="158"/>
      <c r="L64" s="158">
        <f t="shared" si="26"/>
        <v>478920</v>
      </c>
      <c r="M64" s="158">
        <v>478920</v>
      </c>
      <c r="N64" s="158"/>
      <c r="O64" s="158"/>
      <c r="P64" s="159">
        <f t="shared" si="2"/>
        <v>0.96245980707395495</v>
      </c>
      <c r="Q64" s="158">
        <f t="shared" si="3"/>
        <v>-18680</v>
      </c>
    </row>
    <row r="65" spans="1:17" s="55" customFormat="1" ht="47.25" x14ac:dyDescent="0.25">
      <c r="A65" s="73" t="s">
        <v>133</v>
      </c>
      <c r="B65" s="73" t="s">
        <v>37</v>
      </c>
      <c r="C65" s="73" t="s">
        <v>38</v>
      </c>
      <c r="D65" s="112" t="s">
        <v>39</v>
      </c>
      <c r="E65" s="75">
        <v>14</v>
      </c>
      <c r="F65" s="98" t="s">
        <v>40</v>
      </c>
      <c r="G65" s="27" t="s">
        <v>41</v>
      </c>
      <c r="H65" s="158">
        <f t="shared" si="27"/>
        <v>34245400</v>
      </c>
      <c r="I65" s="158">
        <v>34245400</v>
      </c>
      <c r="J65" s="158"/>
      <c r="K65" s="158"/>
      <c r="L65" s="158">
        <f t="shared" si="26"/>
        <v>33017640.52</v>
      </c>
      <c r="M65" s="158">
        <v>33017640.52</v>
      </c>
      <c r="N65" s="158"/>
      <c r="O65" s="158"/>
      <c r="P65" s="159">
        <f t="shared" si="2"/>
        <v>0.96414819274997521</v>
      </c>
      <c r="Q65" s="158">
        <f t="shared" si="3"/>
        <v>-1227759.4800000004</v>
      </c>
    </row>
    <row r="66" spans="1:17" s="55" customFormat="1" ht="63" x14ac:dyDescent="0.25">
      <c r="A66" s="73" t="s">
        <v>133</v>
      </c>
      <c r="B66" s="73" t="s">
        <v>37</v>
      </c>
      <c r="C66" s="73" t="s">
        <v>38</v>
      </c>
      <c r="D66" s="97" t="s">
        <v>39</v>
      </c>
      <c r="E66" s="75">
        <v>13</v>
      </c>
      <c r="F66" s="98" t="s">
        <v>67</v>
      </c>
      <c r="G66" s="27" t="s">
        <v>134</v>
      </c>
      <c r="H66" s="158">
        <f t="shared" si="27"/>
        <v>13445400</v>
      </c>
      <c r="I66" s="158">
        <v>13445400</v>
      </c>
      <c r="J66" s="158"/>
      <c r="K66" s="158"/>
      <c r="L66" s="158">
        <f t="shared" si="26"/>
        <v>11400425.5</v>
      </c>
      <c r="M66" s="158">
        <v>11400425.5</v>
      </c>
      <c r="N66" s="158"/>
      <c r="O66" s="158"/>
      <c r="P66" s="159">
        <f t="shared" si="2"/>
        <v>0.84790526871643834</v>
      </c>
      <c r="Q66" s="158">
        <f t="shared" si="3"/>
        <v>-2044974.5</v>
      </c>
    </row>
    <row r="67" spans="1:17" s="55" customFormat="1" ht="31.5" x14ac:dyDescent="0.25">
      <c r="A67" s="101" t="s">
        <v>351</v>
      </c>
      <c r="B67" s="87" t="s">
        <v>332</v>
      </c>
      <c r="C67" s="76" t="s">
        <v>333</v>
      </c>
      <c r="D67" s="77" t="s">
        <v>334</v>
      </c>
      <c r="E67" s="125"/>
      <c r="F67" s="92" t="s">
        <v>329</v>
      </c>
      <c r="G67" s="93" t="s">
        <v>330</v>
      </c>
      <c r="H67" s="158">
        <f t="shared" ref="H67" si="28">I67+J67</f>
        <v>79440</v>
      </c>
      <c r="I67" s="158">
        <v>79440</v>
      </c>
      <c r="J67" s="158"/>
      <c r="K67" s="158"/>
      <c r="L67" s="158">
        <f t="shared" si="26"/>
        <v>72236</v>
      </c>
      <c r="M67" s="158">
        <v>72236</v>
      </c>
      <c r="N67" s="158"/>
      <c r="O67" s="158"/>
      <c r="P67" s="159">
        <f t="shared" ref="P67" si="29">L67/H67</f>
        <v>0.90931520644511576</v>
      </c>
      <c r="Q67" s="158">
        <f t="shared" ref="Q67" si="30">L67-H67</f>
        <v>-7204</v>
      </c>
    </row>
    <row r="68" spans="1:17" s="55" customFormat="1" ht="18.75" x14ac:dyDescent="0.25">
      <c r="A68" s="137" t="s">
        <v>135</v>
      </c>
      <c r="B68" s="138" t="s">
        <v>136</v>
      </c>
      <c r="C68" s="138" t="s">
        <v>136</v>
      </c>
      <c r="D68" s="183" t="s">
        <v>137</v>
      </c>
      <c r="E68" s="184"/>
      <c r="F68" s="185"/>
      <c r="G68" s="131"/>
      <c r="H68" s="63">
        <f>H69</f>
        <v>4486735</v>
      </c>
      <c r="I68" s="63">
        <f t="shared" ref="I68:O68" si="31">I69</f>
        <v>255000</v>
      </c>
      <c r="J68" s="63">
        <f t="shared" si="31"/>
        <v>4231735</v>
      </c>
      <c r="K68" s="63">
        <f t="shared" si="31"/>
        <v>4231735</v>
      </c>
      <c r="L68" s="63">
        <f>L69</f>
        <v>184716.65</v>
      </c>
      <c r="M68" s="63">
        <f t="shared" si="31"/>
        <v>184716.65</v>
      </c>
      <c r="N68" s="63">
        <f t="shared" si="31"/>
        <v>0</v>
      </c>
      <c r="O68" s="63">
        <f t="shared" si="31"/>
        <v>0</v>
      </c>
      <c r="P68" s="70">
        <f t="shared" si="2"/>
        <v>4.1169502990481943E-2</v>
      </c>
      <c r="Q68" s="63">
        <f t="shared" si="3"/>
        <v>-4302018.3499999996</v>
      </c>
    </row>
    <row r="69" spans="1:17" s="55" customFormat="1" ht="18.75" x14ac:dyDescent="0.25">
      <c r="A69" s="137" t="s">
        <v>138</v>
      </c>
      <c r="B69" s="138" t="s">
        <v>136</v>
      </c>
      <c r="C69" s="138" t="s">
        <v>136</v>
      </c>
      <c r="D69" s="183" t="s">
        <v>137</v>
      </c>
      <c r="E69" s="184"/>
      <c r="F69" s="185"/>
      <c r="G69" s="131"/>
      <c r="H69" s="63">
        <f>H70+H71</f>
        <v>4486735</v>
      </c>
      <c r="I69" s="63">
        <f>I70+I71</f>
        <v>255000</v>
      </c>
      <c r="J69" s="63">
        <f t="shared" ref="J69:K69" si="32">J70+J71</f>
        <v>4231735</v>
      </c>
      <c r="K69" s="63">
        <f t="shared" si="32"/>
        <v>4231735</v>
      </c>
      <c r="L69" s="63">
        <f>L70+L71</f>
        <v>184716.65</v>
      </c>
      <c r="M69" s="63">
        <f t="shared" ref="M69:O69" si="33">M70+M71</f>
        <v>184716.65</v>
      </c>
      <c r="N69" s="63">
        <f t="shared" si="33"/>
        <v>0</v>
      </c>
      <c r="O69" s="63">
        <f t="shared" si="33"/>
        <v>0</v>
      </c>
      <c r="P69" s="70">
        <f t="shared" si="2"/>
        <v>4.1169502990481943E-2</v>
      </c>
      <c r="Q69" s="63">
        <f t="shared" si="3"/>
        <v>-4302018.3499999996</v>
      </c>
    </row>
    <row r="70" spans="1:17" s="55" customFormat="1" ht="47.25" x14ac:dyDescent="0.25">
      <c r="A70" s="74" t="s">
        <v>139</v>
      </c>
      <c r="B70" s="27" t="s">
        <v>140</v>
      </c>
      <c r="C70" s="27" t="s">
        <v>85</v>
      </c>
      <c r="D70" s="47" t="s">
        <v>141</v>
      </c>
      <c r="E70" s="27">
        <v>14</v>
      </c>
      <c r="F70" s="98" t="s">
        <v>40</v>
      </c>
      <c r="G70" s="26" t="s">
        <v>142</v>
      </c>
      <c r="H70" s="158">
        <f>I70+J70</f>
        <v>205000</v>
      </c>
      <c r="I70" s="158">
        <v>205000</v>
      </c>
      <c r="J70" s="158"/>
      <c r="K70" s="158"/>
      <c r="L70" s="158">
        <f t="shared" ref="L70:L71" si="34">M70+N70</f>
        <v>184716.65</v>
      </c>
      <c r="M70" s="158">
        <v>184716.65</v>
      </c>
      <c r="N70" s="158"/>
      <c r="O70" s="158"/>
      <c r="P70" s="159">
        <f t="shared" si="2"/>
        <v>0.90105682926829267</v>
      </c>
      <c r="Q70" s="158">
        <f t="shared" si="3"/>
        <v>-20283.350000000006</v>
      </c>
    </row>
    <row r="71" spans="1:17" s="55" customFormat="1" ht="78.75" x14ac:dyDescent="0.25">
      <c r="A71" s="76" t="s">
        <v>352</v>
      </c>
      <c r="B71" s="93">
        <v>6083</v>
      </c>
      <c r="C71" s="76" t="s">
        <v>202</v>
      </c>
      <c r="D71" s="77" t="s">
        <v>353</v>
      </c>
      <c r="E71" s="113"/>
      <c r="F71" s="94" t="s">
        <v>354</v>
      </c>
      <c r="G71" s="91" t="s">
        <v>355</v>
      </c>
      <c r="H71" s="158">
        <f>I71+J71</f>
        <v>4281735</v>
      </c>
      <c r="I71" s="158">
        <v>50000</v>
      </c>
      <c r="J71" s="158">
        <v>4231735</v>
      </c>
      <c r="K71" s="158">
        <v>4231735</v>
      </c>
      <c r="L71" s="158">
        <f t="shared" si="34"/>
        <v>0</v>
      </c>
      <c r="M71" s="158"/>
      <c r="N71" s="158"/>
      <c r="O71" s="158"/>
      <c r="P71" s="159">
        <f t="shared" si="2"/>
        <v>0</v>
      </c>
      <c r="Q71" s="158">
        <f t="shared" ref="Q71" si="35">L71-H71</f>
        <v>-4281735</v>
      </c>
    </row>
    <row r="72" spans="1:17" s="3" customFormat="1" ht="18.75" x14ac:dyDescent="0.25">
      <c r="A72" s="135" t="s">
        <v>143</v>
      </c>
      <c r="B72" s="135"/>
      <c r="C72" s="135"/>
      <c r="D72" s="180" t="s">
        <v>144</v>
      </c>
      <c r="E72" s="181"/>
      <c r="F72" s="182"/>
      <c r="G72" s="32"/>
      <c r="H72" s="63">
        <f t="shared" ref="H72:O72" si="36">H73</f>
        <v>1519810</v>
      </c>
      <c r="I72" s="63">
        <f t="shared" si="36"/>
        <v>1054810</v>
      </c>
      <c r="J72" s="63">
        <f t="shared" si="36"/>
        <v>465000</v>
      </c>
      <c r="K72" s="63">
        <f t="shared" si="36"/>
        <v>190000</v>
      </c>
      <c r="L72" s="63">
        <f t="shared" si="36"/>
        <v>1201901.56</v>
      </c>
      <c r="M72" s="63">
        <f t="shared" si="36"/>
        <v>991001.56</v>
      </c>
      <c r="N72" s="63">
        <f t="shared" si="36"/>
        <v>210900</v>
      </c>
      <c r="O72" s="63">
        <f t="shared" si="36"/>
        <v>190000</v>
      </c>
      <c r="P72" s="70">
        <f t="shared" si="2"/>
        <v>0.79082356347174976</v>
      </c>
      <c r="Q72" s="63">
        <f t="shared" si="3"/>
        <v>-317908.43999999994</v>
      </c>
    </row>
    <row r="73" spans="1:17" s="3" customFormat="1" ht="18.75" x14ac:dyDescent="0.25">
      <c r="A73" s="135" t="s">
        <v>145</v>
      </c>
      <c r="B73" s="135"/>
      <c r="C73" s="135"/>
      <c r="D73" s="180" t="s">
        <v>144</v>
      </c>
      <c r="E73" s="181"/>
      <c r="F73" s="182"/>
      <c r="G73" s="32"/>
      <c r="H73" s="63">
        <f>SUM(H74:H81)</f>
        <v>1519810</v>
      </c>
      <c r="I73" s="63">
        <f t="shared" ref="I73:K73" si="37">SUM(I74:I81)</f>
        <v>1054810</v>
      </c>
      <c r="J73" s="63">
        <f t="shared" si="37"/>
        <v>465000</v>
      </c>
      <c r="K73" s="63">
        <f t="shared" si="37"/>
        <v>190000</v>
      </c>
      <c r="L73" s="63">
        <f>SUM(L74:L81)</f>
        <v>1201901.56</v>
      </c>
      <c r="M73" s="63">
        <f t="shared" ref="M73:O73" si="38">SUM(M74:M81)</f>
        <v>991001.56</v>
      </c>
      <c r="N73" s="63">
        <f t="shared" si="38"/>
        <v>210900</v>
      </c>
      <c r="O73" s="63">
        <f t="shared" si="38"/>
        <v>190000</v>
      </c>
      <c r="P73" s="70">
        <f t="shared" si="2"/>
        <v>0.79082356347174976</v>
      </c>
      <c r="Q73" s="63">
        <f t="shared" si="3"/>
        <v>-317908.43999999994</v>
      </c>
    </row>
    <row r="74" spans="1:17" s="3" customFormat="1" ht="47.25" x14ac:dyDescent="0.25">
      <c r="A74" s="73" t="s">
        <v>146</v>
      </c>
      <c r="B74" s="73" t="s">
        <v>147</v>
      </c>
      <c r="C74" s="73" t="s">
        <v>148</v>
      </c>
      <c r="D74" s="97" t="s">
        <v>149</v>
      </c>
      <c r="E74" s="114">
        <v>28</v>
      </c>
      <c r="F74" s="115" t="s">
        <v>150</v>
      </c>
      <c r="G74" s="26" t="s">
        <v>151</v>
      </c>
      <c r="H74" s="158">
        <f t="shared" ref="H74:H80" si="39">I74+J74</f>
        <v>94810</v>
      </c>
      <c r="I74" s="158">
        <v>94810</v>
      </c>
      <c r="J74" s="158"/>
      <c r="K74" s="158"/>
      <c r="L74" s="158">
        <f t="shared" ref="L74:L81" si="40">M74+N74</f>
        <v>94810</v>
      </c>
      <c r="M74" s="158">
        <v>94810</v>
      </c>
      <c r="N74" s="158"/>
      <c r="O74" s="158"/>
      <c r="P74" s="159">
        <f t="shared" si="2"/>
        <v>1</v>
      </c>
      <c r="Q74" s="158">
        <f t="shared" si="3"/>
        <v>0</v>
      </c>
    </row>
    <row r="75" spans="1:17" s="3" customFormat="1" ht="47.25" x14ac:dyDescent="0.25">
      <c r="A75" s="73" t="s">
        <v>152</v>
      </c>
      <c r="B75" s="73" t="s">
        <v>153</v>
      </c>
      <c r="C75" s="73" t="s">
        <v>154</v>
      </c>
      <c r="D75" s="97" t="s">
        <v>155</v>
      </c>
      <c r="E75" s="75">
        <v>28</v>
      </c>
      <c r="F75" s="33" t="s">
        <v>150</v>
      </c>
      <c r="G75" s="26" t="s">
        <v>151</v>
      </c>
      <c r="H75" s="158">
        <f t="shared" si="39"/>
        <v>275000</v>
      </c>
      <c r="I75" s="158"/>
      <c r="J75" s="158">
        <v>275000</v>
      </c>
      <c r="K75" s="158"/>
      <c r="L75" s="158">
        <f t="shared" si="40"/>
        <v>20900</v>
      </c>
      <c r="M75" s="158"/>
      <c r="N75" s="158">
        <v>20900</v>
      </c>
      <c r="O75" s="158"/>
      <c r="P75" s="159">
        <f t="shared" si="2"/>
        <v>7.5999999999999998E-2</v>
      </c>
      <c r="Q75" s="158">
        <f t="shared" si="3"/>
        <v>-254100</v>
      </c>
    </row>
    <row r="76" spans="1:17" s="3" customFormat="1" ht="63" x14ac:dyDescent="0.25">
      <c r="A76" s="74" t="s">
        <v>156</v>
      </c>
      <c r="B76" s="27">
        <v>3140</v>
      </c>
      <c r="C76" s="73" t="s">
        <v>85</v>
      </c>
      <c r="D76" s="97" t="s">
        <v>86</v>
      </c>
      <c r="E76" s="75">
        <v>25</v>
      </c>
      <c r="F76" s="98" t="s">
        <v>157</v>
      </c>
      <c r="G76" s="27" t="s">
        <v>88</v>
      </c>
      <c r="H76" s="158">
        <f t="shared" si="39"/>
        <v>150000</v>
      </c>
      <c r="I76" s="158">
        <v>150000</v>
      </c>
      <c r="J76" s="158"/>
      <c r="K76" s="158"/>
      <c r="L76" s="158">
        <f t="shared" si="40"/>
        <v>149320</v>
      </c>
      <c r="M76" s="158">
        <v>149320</v>
      </c>
      <c r="N76" s="158"/>
      <c r="O76" s="158"/>
      <c r="P76" s="159">
        <f t="shared" si="2"/>
        <v>0.99546666666666672</v>
      </c>
      <c r="Q76" s="158">
        <f t="shared" si="3"/>
        <v>-680</v>
      </c>
    </row>
    <row r="77" spans="1:17" s="3" customFormat="1" ht="47.25" x14ac:dyDescent="0.25">
      <c r="A77" s="73" t="s">
        <v>158</v>
      </c>
      <c r="B77" s="73" t="s">
        <v>159</v>
      </c>
      <c r="C77" s="73" t="s">
        <v>160</v>
      </c>
      <c r="D77" s="97" t="s">
        <v>161</v>
      </c>
      <c r="E77" s="75">
        <v>28</v>
      </c>
      <c r="F77" s="33" t="s">
        <v>150</v>
      </c>
      <c r="G77" s="26" t="s">
        <v>151</v>
      </c>
      <c r="H77" s="158">
        <f t="shared" ref="H77:H79" si="41">I77+J77</f>
        <v>260000</v>
      </c>
      <c r="I77" s="158">
        <v>260000</v>
      </c>
      <c r="J77" s="158"/>
      <c r="K77" s="158"/>
      <c r="L77" s="158">
        <f t="shared" si="40"/>
        <v>259420.56</v>
      </c>
      <c r="M77" s="158">
        <v>259420.56</v>
      </c>
      <c r="N77" s="158"/>
      <c r="O77" s="158"/>
      <c r="P77" s="159">
        <f t="shared" si="2"/>
        <v>0.99777138461538462</v>
      </c>
      <c r="Q77" s="158">
        <f t="shared" si="3"/>
        <v>-579.44000000000233</v>
      </c>
    </row>
    <row r="78" spans="1:17" s="3" customFormat="1" ht="47.25" x14ac:dyDescent="0.25">
      <c r="A78" s="73" t="s">
        <v>162</v>
      </c>
      <c r="B78" s="73" t="s">
        <v>163</v>
      </c>
      <c r="C78" s="73" t="s">
        <v>160</v>
      </c>
      <c r="D78" s="97" t="s">
        <v>164</v>
      </c>
      <c r="E78" s="75">
        <v>28</v>
      </c>
      <c r="F78" s="33" t="s">
        <v>150</v>
      </c>
      <c r="G78" s="27" t="s">
        <v>151</v>
      </c>
      <c r="H78" s="158">
        <f t="shared" si="41"/>
        <v>214000</v>
      </c>
      <c r="I78" s="158">
        <v>24000</v>
      </c>
      <c r="J78" s="158">
        <v>190000</v>
      </c>
      <c r="K78" s="158">
        <v>190000</v>
      </c>
      <c r="L78" s="158">
        <f t="shared" si="40"/>
        <v>190000</v>
      </c>
      <c r="M78" s="158"/>
      <c r="N78" s="158">
        <v>190000</v>
      </c>
      <c r="O78" s="158">
        <v>190000</v>
      </c>
      <c r="P78" s="159">
        <f t="shared" si="2"/>
        <v>0.88785046728971961</v>
      </c>
      <c r="Q78" s="158">
        <f t="shared" si="3"/>
        <v>-24000</v>
      </c>
    </row>
    <row r="79" spans="1:17" s="3" customFormat="1" ht="47.25" x14ac:dyDescent="0.25">
      <c r="A79" s="73" t="s">
        <v>165</v>
      </c>
      <c r="B79" s="73" t="s">
        <v>166</v>
      </c>
      <c r="C79" s="73" t="s">
        <v>167</v>
      </c>
      <c r="D79" s="97" t="s">
        <v>168</v>
      </c>
      <c r="E79" s="114">
        <v>28</v>
      </c>
      <c r="F79" s="115" t="s">
        <v>150</v>
      </c>
      <c r="G79" s="26" t="s">
        <v>151</v>
      </c>
      <c r="H79" s="158">
        <f t="shared" si="41"/>
        <v>192000</v>
      </c>
      <c r="I79" s="158">
        <v>192000</v>
      </c>
      <c r="J79" s="158"/>
      <c r="K79" s="158"/>
      <c r="L79" s="158">
        <f t="shared" si="40"/>
        <v>166527</v>
      </c>
      <c r="M79" s="158">
        <v>166527</v>
      </c>
      <c r="N79" s="158"/>
      <c r="O79" s="158"/>
      <c r="P79" s="159">
        <f t="shared" si="2"/>
        <v>0.86732812500000001</v>
      </c>
      <c r="Q79" s="158">
        <f t="shared" si="3"/>
        <v>-25473</v>
      </c>
    </row>
    <row r="80" spans="1:17" s="3" customFormat="1" ht="47.25" x14ac:dyDescent="0.25">
      <c r="A80" s="73" t="s">
        <v>169</v>
      </c>
      <c r="B80" s="73" t="s">
        <v>170</v>
      </c>
      <c r="C80" s="73" t="s">
        <v>171</v>
      </c>
      <c r="D80" s="97" t="s">
        <v>172</v>
      </c>
      <c r="E80" s="114">
        <v>28</v>
      </c>
      <c r="F80" s="115" t="s">
        <v>150</v>
      </c>
      <c r="G80" s="26" t="s">
        <v>151</v>
      </c>
      <c r="H80" s="158">
        <f t="shared" si="39"/>
        <v>320000</v>
      </c>
      <c r="I80" s="158">
        <v>320000</v>
      </c>
      <c r="J80" s="158"/>
      <c r="K80" s="158"/>
      <c r="L80" s="158">
        <f t="shared" si="40"/>
        <v>306924</v>
      </c>
      <c r="M80" s="158">
        <v>306924</v>
      </c>
      <c r="N80" s="158"/>
      <c r="O80" s="158"/>
      <c r="P80" s="159">
        <f t="shared" si="2"/>
        <v>0.95913749999999998</v>
      </c>
      <c r="Q80" s="158">
        <f t="shared" si="3"/>
        <v>-13076</v>
      </c>
    </row>
    <row r="81" spans="1:17" s="3" customFormat="1" ht="31.5" x14ac:dyDescent="0.25">
      <c r="A81" s="101" t="s">
        <v>356</v>
      </c>
      <c r="B81" s="87" t="s">
        <v>332</v>
      </c>
      <c r="C81" s="76" t="s">
        <v>333</v>
      </c>
      <c r="D81" s="77" t="s">
        <v>334</v>
      </c>
      <c r="E81" s="125"/>
      <c r="F81" s="92" t="s">
        <v>329</v>
      </c>
      <c r="G81" s="93" t="s">
        <v>330</v>
      </c>
      <c r="H81" s="158">
        <f t="shared" ref="H81" si="42">I81+J81</f>
        <v>14000</v>
      </c>
      <c r="I81" s="158">
        <v>14000</v>
      </c>
      <c r="J81" s="158"/>
      <c r="K81" s="158"/>
      <c r="L81" s="158">
        <f t="shared" si="40"/>
        <v>14000</v>
      </c>
      <c r="M81" s="158">
        <v>14000</v>
      </c>
      <c r="N81" s="158"/>
      <c r="O81" s="158"/>
      <c r="P81" s="159">
        <f t="shared" ref="P81" si="43">L81/H81</f>
        <v>1</v>
      </c>
      <c r="Q81" s="158">
        <f t="shared" ref="Q81" si="44">L81-H81</f>
        <v>0</v>
      </c>
    </row>
    <row r="82" spans="1:17" s="55" customFormat="1" ht="18.75" x14ac:dyDescent="0.25">
      <c r="A82" s="135" t="s">
        <v>173</v>
      </c>
      <c r="B82" s="135"/>
      <c r="C82" s="135"/>
      <c r="D82" s="180" t="s">
        <v>174</v>
      </c>
      <c r="E82" s="181"/>
      <c r="F82" s="182"/>
      <c r="G82" s="32"/>
      <c r="H82" s="63">
        <f>H83</f>
        <v>4034330</v>
      </c>
      <c r="I82" s="63">
        <f>I83</f>
        <v>4034330</v>
      </c>
      <c r="J82" s="63"/>
      <c r="K82" s="63"/>
      <c r="L82" s="63">
        <f>L83</f>
        <v>3585196.92</v>
      </c>
      <c r="M82" s="63">
        <f>M83</f>
        <v>3585196.92</v>
      </c>
      <c r="N82" s="63"/>
      <c r="O82" s="63"/>
      <c r="P82" s="70">
        <f t="shared" si="2"/>
        <v>0.88867220083632226</v>
      </c>
      <c r="Q82" s="63">
        <f t="shared" si="3"/>
        <v>-449133.08000000007</v>
      </c>
    </row>
    <row r="83" spans="1:17" s="54" customFormat="1" ht="18.75" x14ac:dyDescent="0.25">
      <c r="A83" s="135" t="s">
        <v>175</v>
      </c>
      <c r="B83" s="135"/>
      <c r="C83" s="135"/>
      <c r="D83" s="180" t="s">
        <v>174</v>
      </c>
      <c r="E83" s="181"/>
      <c r="F83" s="182"/>
      <c r="G83" s="32"/>
      <c r="H83" s="63">
        <f>SUM(H84:H89)</f>
        <v>4034330</v>
      </c>
      <c r="I83" s="63">
        <f>SUM(I84:I89)</f>
        <v>4034330</v>
      </c>
      <c r="J83" s="63">
        <f t="shared" ref="J83:K83" si="45">SUM(J84:J89)</f>
        <v>0</v>
      </c>
      <c r="K83" s="63">
        <f t="shared" si="45"/>
        <v>0</v>
      </c>
      <c r="L83" s="63">
        <f>SUM(L84:L89)</f>
        <v>3585196.92</v>
      </c>
      <c r="M83" s="63">
        <f>SUM(M84:M89)</f>
        <v>3585196.92</v>
      </c>
      <c r="N83" s="63"/>
      <c r="O83" s="63"/>
      <c r="P83" s="70">
        <f t="shared" si="2"/>
        <v>0.88867220083632226</v>
      </c>
      <c r="Q83" s="63">
        <f t="shared" si="3"/>
        <v>-449133.08000000007</v>
      </c>
    </row>
    <row r="84" spans="1:17" s="55" customFormat="1" ht="47.25" x14ac:dyDescent="0.25">
      <c r="A84" s="73" t="s">
        <v>176</v>
      </c>
      <c r="B84" s="73" t="s">
        <v>147</v>
      </c>
      <c r="C84" s="73" t="s">
        <v>148</v>
      </c>
      <c r="D84" s="97" t="s">
        <v>149</v>
      </c>
      <c r="E84" s="75">
        <v>29</v>
      </c>
      <c r="F84" s="98" t="s">
        <v>177</v>
      </c>
      <c r="G84" s="27" t="s">
        <v>113</v>
      </c>
      <c r="H84" s="158">
        <f t="shared" ref="H84:H89" si="46">I84+J84</f>
        <v>14730</v>
      </c>
      <c r="I84" s="158">
        <v>14730</v>
      </c>
      <c r="J84" s="158"/>
      <c r="K84" s="158"/>
      <c r="L84" s="158">
        <f t="shared" ref="L84:L89" si="47">M84+N84</f>
        <v>14730</v>
      </c>
      <c r="M84" s="158">
        <v>14730</v>
      </c>
      <c r="N84" s="158"/>
      <c r="O84" s="158"/>
      <c r="P84" s="159">
        <f t="shared" si="2"/>
        <v>1</v>
      </c>
      <c r="Q84" s="158">
        <f t="shared" si="3"/>
        <v>0</v>
      </c>
    </row>
    <row r="85" spans="1:17" s="55" customFormat="1" ht="47.25" x14ac:dyDescent="0.25">
      <c r="A85" s="73" t="s">
        <v>176</v>
      </c>
      <c r="B85" s="73" t="s">
        <v>147</v>
      </c>
      <c r="C85" s="73" t="s">
        <v>148</v>
      </c>
      <c r="D85" s="97" t="s">
        <v>149</v>
      </c>
      <c r="E85" s="75">
        <v>30</v>
      </c>
      <c r="F85" s="98" t="s">
        <v>178</v>
      </c>
      <c r="G85" s="27" t="s">
        <v>179</v>
      </c>
      <c r="H85" s="158">
        <f t="shared" si="46"/>
        <v>49900</v>
      </c>
      <c r="I85" s="158">
        <v>49900</v>
      </c>
      <c r="J85" s="158"/>
      <c r="K85" s="158"/>
      <c r="L85" s="158">
        <f t="shared" si="47"/>
        <v>49900</v>
      </c>
      <c r="M85" s="158">
        <v>49900</v>
      </c>
      <c r="N85" s="158"/>
      <c r="O85" s="158"/>
      <c r="P85" s="159">
        <f t="shared" si="2"/>
        <v>1</v>
      </c>
      <c r="Q85" s="158">
        <f t="shared" si="3"/>
        <v>0</v>
      </c>
    </row>
    <row r="86" spans="1:17" s="55" customFormat="1" ht="47.25" x14ac:dyDescent="0.25">
      <c r="A86" s="73" t="s">
        <v>180</v>
      </c>
      <c r="B86" s="73" t="s">
        <v>181</v>
      </c>
      <c r="C86" s="73" t="s">
        <v>85</v>
      </c>
      <c r="D86" s="97" t="s">
        <v>182</v>
      </c>
      <c r="E86" s="75">
        <v>29</v>
      </c>
      <c r="F86" s="98" t="s">
        <v>177</v>
      </c>
      <c r="G86" s="27" t="s">
        <v>113</v>
      </c>
      <c r="H86" s="158">
        <f t="shared" si="46"/>
        <v>913000</v>
      </c>
      <c r="I86" s="158">
        <v>913000</v>
      </c>
      <c r="J86" s="158"/>
      <c r="K86" s="158"/>
      <c r="L86" s="158">
        <f t="shared" si="47"/>
        <v>597261</v>
      </c>
      <c r="M86" s="158">
        <v>597261</v>
      </c>
      <c r="N86" s="158"/>
      <c r="O86" s="158"/>
      <c r="P86" s="159">
        <f t="shared" si="2"/>
        <v>0.65417415115005473</v>
      </c>
      <c r="Q86" s="158">
        <f t="shared" si="3"/>
        <v>-315739</v>
      </c>
    </row>
    <row r="87" spans="1:17" s="55" customFormat="1" ht="47.25" x14ac:dyDescent="0.25">
      <c r="A87" s="73" t="s">
        <v>183</v>
      </c>
      <c r="B87" s="73" t="s">
        <v>184</v>
      </c>
      <c r="C87" s="73" t="s">
        <v>185</v>
      </c>
      <c r="D87" s="97" t="s">
        <v>186</v>
      </c>
      <c r="E87" s="75">
        <v>30</v>
      </c>
      <c r="F87" s="98" t="s">
        <v>178</v>
      </c>
      <c r="G87" s="27" t="s">
        <v>179</v>
      </c>
      <c r="H87" s="158">
        <f t="shared" si="46"/>
        <v>895000</v>
      </c>
      <c r="I87" s="158">
        <v>895000</v>
      </c>
      <c r="J87" s="158"/>
      <c r="K87" s="158"/>
      <c r="L87" s="158">
        <f t="shared" si="47"/>
        <v>836113.29</v>
      </c>
      <c r="M87" s="158">
        <v>836113.29</v>
      </c>
      <c r="N87" s="158"/>
      <c r="O87" s="158"/>
      <c r="P87" s="159">
        <f t="shared" si="2"/>
        <v>0.93420479329608941</v>
      </c>
      <c r="Q87" s="158">
        <f t="shared" si="3"/>
        <v>-58886.709999999963</v>
      </c>
    </row>
    <row r="88" spans="1:17" s="55" customFormat="1" ht="47.25" x14ac:dyDescent="0.25">
      <c r="A88" s="73" t="s">
        <v>187</v>
      </c>
      <c r="B88" s="73" t="s">
        <v>188</v>
      </c>
      <c r="C88" s="73" t="s">
        <v>185</v>
      </c>
      <c r="D88" s="97" t="s">
        <v>189</v>
      </c>
      <c r="E88" s="75">
        <v>30</v>
      </c>
      <c r="F88" s="98" t="s">
        <v>178</v>
      </c>
      <c r="G88" s="27" t="s">
        <v>179</v>
      </c>
      <c r="H88" s="158">
        <f t="shared" si="46"/>
        <v>320000</v>
      </c>
      <c r="I88" s="158">
        <v>320000</v>
      </c>
      <c r="J88" s="158"/>
      <c r="K88" s="158"/>
      <c r="L88" s="158">
        <f t="shared" si="47"/>
        <v>315070.63</v>
      </c>
      <c r="M88" s="158">
        <v>315070.63</v>
      </c>
      <c r="N88" s="158"/>
      <c r="O88" s="158"/>
      <c r="P88" s="159">
        <f t="shared" si="2"/>
        <v>0.98459571874999996</v>
      </c>
      <c r="Q88" s="158">
        <f t="shared" si="3"/>
        <v>-4929.3699999999953</v>
      </c>
    </row>
    <row r="89" spans="1:17" s="55" customFormat="1" ht="47.25" x14ac:dyDescent="0.25">
      <c r="A89" s="73" t="s">
        <v>190</v>
      </c>
      <c r="B89" s="73" t="s">
        <v>191</v>
      </c>
      <c r="C89" s="73" t="s">
        <v>185</v>
      </c>
      <c r="D89" s="102" t="s">
        <v>192</v>
      </c>
      <c r="E89" s="108">
        <v>30</v>
      </c>
      <c r="F89" s="98" t="s">
        <v>178</v>
      </c>
      <c r="G89" s="27" t="s">
        <v>179</v>
      </c>
      <c r="H89" s="158">
        <f t="shared" si="46"/>
        <v>1841700</v>
      </c>
      <c r="I89" s="158">
        <v>1841700</v>
      </c>
      <c r="J89" s="158"/>
      <c r="K89" s="158"/>
      <c r="L89" s="158">
        <f t="shared" si="47"/>
        <v>1772122</v>
      </c>
      <c r="M89" s="158">
        <v>1772122</v>
      </c>
      <c r="N89" s="158"/>
      <c r="O89" s="158"/>
      <c r="P89" s="159">
        <f t="shared" si="2"/>
        <v>0.96222077428462838</v>
      </c>
      <c r="Q89" s="158">
        <f t="shared" si="3"/>
        <v>-69578</v>
      </c>
    </row>
    <row r="90" spans="1:17" s="55" customFormat="1" ht="18.75" x14ac:dyDescent="0.25">
      <c r="A90" s="135" t="s">
        <v>193</v>
      </c>
      <c r="B90" s="135"/>
      <c r="C90" s="135"/>
      <c r="D90" s="180" t="s">
        <v>194</v>
      </c>
      <c r="E90" s="181"/>
      <c r="F90" s="182"/>
      <c r="G90" s="32"/>
      <c r="H90" s="63">
        <f t="shared" ref="H90:O90" si="48">H91</f>
        <v>193268307.66999999</v>
      </c>
      <c r="I90" s="63">
        <f t="shared" si="48"/>
        <v>161442509.22</v>
      </c>
      <c r="J90" s="63">
        <f t="shared" si="48"/>
        <v>31825798.449999999</v>
      </c>
      <c r="K90" s="63">
        <f t="shared" si="48"/>
        <v>30956252.16</v>
      </c>
      <c r="L90" s="63">
        <f t="shared" si="48"/>
        <v>180297673.38</v>
      </c>
      <c r="M90" s="63">
        <f t="shared" si="48"/>
        <v>157475436.75</v>
      </c>
      <c r="N90" s="63">
        <f t="shared" si="48"/>
        <v>22822236.629999995</v>
      </c>
      <c r="O90" s="63">
        <f t="shared" si="48"/>
        <v>22500855.629999995</v>
      </c>
      <c r="P90" s="70">
        <f t="shared" si="2"/>
        <v>0.93288793984709084</v>
      </c>
      <c r="Q90" s="63">
        <f t="shared" si="3"/>
        <v>-12970634.289999992</v>
      </c>
    </row>
    <row r="91" spans="1:17" s="54" customFormat="1" ht="18.75" x14ac:dyDescent="0.25">
      <c r="A91" s="135" t="s">
        <v>195</v>
      </c>
      <c r="B91" s="135"/>
      <c r="C91" s="135"/>
      <c r="D91" s="180" t="s">
        <v>194</v>
      </c>
      <c r="E91" s="181"/>
      <c r="F91" s="182"/>
      <c r="G91" s="32"/>
      <c r="H91" s="63">
        <f t="shared" ref="H91:O91" si="49">SUM(H92:H110)</f>
        <v>193268307.66999999</v>
      </c>
      <c r="I91" s="63">
        <f t="shared" si="49"/>
        <v>161442509.22</v>
      </c>
      <c r="J91" s="63">
        <f t="shared" si="49"/>
        <v>31825798.449999999</v>
      </c>
      <c r="K91" s="63">
        <f t="shared" si="49"/>
        <v>30956252.16</v>
      </c>
      <c r="L91" s="63">
        <f t="shared" si="49"/>
        <v>180297673.38</v>
      </c>
      <c r="M91" s="63">
        <f t="shared" si="49"/>
        <v>157475436.75</v>
      </c>
      <c r="N91" s="63">
        <f t="shared" si="49"/>
        <v>22822236.629999995</v>
      </c>
      <c r="O91" s="63">
        <f t="shared" si="49"/>
        <v>22500855.629999995</v>
      </c>
      <c r="P91" s="70">
        <f t="shared" si="2"/>
        <v>0.93288793984709084</v>
      </c>
      <c r="Q91" s="63">
        <f t="shared" si="3"/>
        <v>-12970634.289999992</v>
      </c>
    </row>
    <row r="92" spans="1:17" s="55" customFormat="1" ht="47.25" x14ac:dyDescent="0.25">
      <c r="A92" s="27" t="s">
        <v>196</v>
      </c>
      <c r="B92" s="27" t="s">
        <v>197</v>
      </c>
      <c r="C92" s="27" t="s">
        <v>198</v>
      </c>
      <c r="D92" s="47" t="s">
        <v>199</v>
      </c>
      <c r="E92" s="33">
        <v>53</v>
      </c>
      <c r="F92" s="33" t="s">
        <v>200</v>
      </c>
      <c r="G92" s="27" t="s">
        <v>201</v>
      </c>
      <c r="H92" s="158">
        <f>I92+J92</f>
        <v>30000</v>
      </c>
      <c r="I92" s="158">
        <v>30000</v>
      </c>
      <c r="J92" s="158"/>
      <c r="K92" s="158"/>
      <c r="L92" s="158">
        <f t="shared" ref="L92:L110" si="50">M92+N92</f>
        <v>9763.66</v>
      </c>
      <c r="M92" s="158">
        <v>9763.66</v>
      </c>
      <c r="N92" s="158"/>
      <c r="O92" s="158"/>
      <c r="P92" s="159">
        <f t="shared" si="2"/>
        <v>0.32545533333333332</v>
      </c>
      <c r="Q92" s="158">
        <f t="shared" ref="Q92:Q167" si="51">L92-H92</f>
        <v>-20236.34</v>
      </c>
    </row>
    <row r="93" spans="1:17" s="55" customFormat="1" ht="78.75" x14ac:dyDescent="0.25">
      <c r="A93" s="27">
        <v>1216011</v>
      </c>
      <c r="B93" s="27">
        <v>6011</v>
      </c>
      <c r="C93" s="74" t="s">
        <v>202</v>
      </c>
      <c r="D93" s="47" t="s">
        <v>203</v>
      </c>
      <c r="E93" s="33">
        <v>40</v>
      </c>
      <c r="F93" s="33" t="s">
        <v>204</v>
      </c>
      <c r="G93" s="27" t="s">
        <v>205</v>
      </c>
      <c r="H93" s="158">
        <f>I93+J93</f>
        <v>3741524</v>
      </c>
      <c r="I93" s="158"/>
      <c r="J93" s="158">
        <v>3741524</v>
      </c>
      <c r="K93" s="158">
        <v>3741524</v>
      </c>
      <c r="L93" s="158">
        <f t="shared" si="50"/>
        <v>1966368.64</v>
      </c>
      <c r="M93" s="158"/>
      <c r="N93" s="158">
        <v>1966368.64</v>
      </c>
      <c r="O93" s="158">
        <v>1966368.64</v>
      </c>
      <c r="P93" s="159">
        <f t="shared" si="2"/>
        <v>0.52555286027832504</v>
      </c>
      <c r="Q93" s="158">
        <f t="shared" si="51"/>
        <v>-1775155.36</v>
      </c>
    </row>
    <row r="94" spans="1:17" s="55" customFormat="1" ht="47.25" x14ac:dyDescent="0.25">
      <c r="A94" s="27">
        <v>1216011</v>
      </c>
      <c r="B94" s="27">
        <v>6011</v>
      </c>
      <c r="C94" s="74" t="s">
        <v>202</v>
      </c>
      <c r="D94" s="47" t="s">
        <v>203</v>
      </c>
      <c r="E94" s="33">
        <v>5</v>
      </c>
      <c r="F94" s="33" t="s">
        <v>206</v>
      </c>
      <c r="G94" s="27" t="s">
        <v>207</v>
      </c>
      <c r="H94" s="158">
        <f t="shared" ref="H94:H100" si="52">I94+J94</f>
        <v>1646196</v>
      </c>
      <c r="I94" s="158">
        <v>319069</v>
      </c>
      <c r="J94" s="158">
        <v>1327127</v>
      </c>
      <c r="K94" s="158">
        <v>1327127</v>
      </c>
      <c r="L94" s="158">
        <f t="shared" si="50"/>
        <v>1084378.25</v>
      </c>
      <c r="M94" s="158"/>
      <c r="N94" s="158">
        <v>1084378.25</v>
      </c>
      <c r="O94" s="158">
        <v>1084378.25</v>
      </c>
      <c r="P94" s="159">
        <f t="shared" si="2"/>
        <v>0.65871758283946746</v>
      </c>
      <c r="Q94" s="158">
        <f t="shared" si="51"/>
        <v>-561817.75</v>
      </c>
    </row>
    <row r="95" spans="1:17" s="55" customFormat="1" ht="78.75" x14ac:dyDescent="0.25">
      <c r="A95" s="93">
        <v>1216011</v>
      </c>
      <c r="B95" s="93">
        <v>6011</v>
      </c>
      <c r="C95" s="76" t="s">
        <v>202</v>
      </c>
      <c r="D95" s="77" t="s">
        <v>203</v>
      </c>
      <c r="E95" s="77">
        <v>59</v>
      </c>
      <c r="F95" s="64" t="s">
        <v>314</v>
      </c>
      <c r="G95" s="93" t="s">
        <v>309</v>
      </c>
      <c r="H95" s="158">
        <f t="shared" si="52"/>
        <v>325175</v>
      </c>
      <c r="I95" s="158"/>
      <c r="J95" s="158">
        <v>325175</v>
      </c>
      <c r="K95" s="158">
        <v>325175</v>
      </c>
      <c r="L95" s="158">
        <f t="shared" si="50"/>
        <v>325173.57</v>
      </c>
      <c r="M95" s="158"/>
      <c r="N95" s="158">
        <v>325173.57</v>
      </c>
      <c r="O95" s="158">
        <v>325173.57</v>
      </c>
      <c r="P95" s="159">
        <f t="shared" si="2"/>
        <v>0.9999956023679557</v>
      </c>
      <c r="Q95" s="158">
        <f t="shared" si="51"/>
        <v>-1.4299999999930151</v>
      </c>
    </row>
    <row r="96" spans="1:17" s="55" customFormat="1" ht="47.25" x14ac:dyDescent="0.25">
      <c r="A96" s="93">
        <v>1216013</v>
      </c>
      <c r="B96" s="93">
        <v>6013</v>
      </c>
      <c r="C96" s="76" t="s">
        <v>210</v>
      </c>
      <c r="D96" s="77" t="s">
        <v>241</v>
      </c>
      <c r="E96" s="77"/>
      <c r="F96" s="80" t="s">
        <v>206</v>
      </c>
      <c r="G96" s="93" t="s">
        <v>207</v>
      </c>
      <c r="H96" s="158">
        <f t="shared" si="52"/>
        <v>2134503</v>
      </c>
      <c r="I96" s="158">
        <v>59940</v>
      </c>
      <c r="J96" s="158">
        <v>2074563</v>
      </c>
      <c r="K96" s="158">
        <v>2074563</v>
      </c>
      <c r="L96" s="158">
        <f t="shared" si="50"/>
        <v>2134448.5</v>
      </c>
      <c r="M96" s="158">
        <v>59886</v>
      </c>
      <c r="N96" s="158">
        <v>2074562.5</v>
      </c>
      <c r="O96" s="158">
        <v>2074562.5</v>
      </c>
      <c r="P96" s="159">
        <f t="shared" si="2"/>
        <v>0.99997446712419702</v>
      </c>
      <c r="Q96" s="158">
        <f t="shared" si="51"/>
        <v>-54.5</v>
      </c>
    </row>
    <row r="97" spans="1:17" s="55" customFormat="1" ht="47.25" x14ac:dyDescent="0.25">
      <c r="A97" s="73" t="s">
        <v>208</v>
      </c>
      <c r="B97" s="73" t="s">
        <v>209</v>
      </c>
      <c r="C97" s="73" t="s">
        <v>210</v>
      </c>
      <c r="D97" s="102" t="s">
        <v>211</v>
      </c>
      <c r="E97" s="102">
        <v>9</v>
      </c>
      <c r="F97" s="33" t="s">
        <v>212</v>
      </c>
      <c r="G97" s="27" t="s">
        <v>213</v>
      </c>
      <c r="H97" s="158">
        <f t="shared" si="52"/>
        <v>0</v>
      </c>
      <c r="I97" s="158"/>
      <c r="J97" s="158"/>
      <c r="K97" s="158"/>
      <c r="L97" s="158">
        <f t="shared" si="50"/>
        <v>0</v>
      </c>
      <c r="M97" s="158"/>
      <c r="N97" s="158"/>
      <c r="O97" s="158"/>
      <c r="P97" s="159"/>
      <c r="Q97" s="158">
        <f t="shared" si="51"/>
        <v>0</v>
      </c>
    </row>
    <row r="98" spans="1:17" s="55" customFormat="1" ht="78.75" x14ac:dyDescent="0.25">
      <c r="A98" s="73" t="s">
        <v>208</v>
      </c>
      <c r="B98" s="73" t="s">
        <v>209</v>
      </c>
      <c r="C98" s="73" t="s">
        <v>210</v>
      </c>
      <c r="D98" s="102" t="s">
        <v>211</v>
      </c>
      <c r="E98" s="102">
        <v>40</v>
      </c>
      <c r="F98" s="33" t="s">
        <v>204</v>
      </c>
      <c r="G98" s="27" t="s">
        <v>205</v>
      </c>
      <c r="H98" s="158">
        <f t="shared" si="52"/>
        <v>1834392.76</v>
      </c>
      <c r="I98" s="158"/>
      <c r="J98" s="158">
        <v>1834392.76</v>
      </c>
      <c r="K98" s="158">
        <v>1834392.76</v>
      </c>
      <c r="L98" s="158">
        <f t="shared" si="50"/>
        <v>35060.639999999999</v>
      </c>
      <c r="M98" s="158"/>
      <c r="N98" s="158">
        <v>35060.639999999999</v>
      </c>
      <c r="O98" s="158">
        <v>35060.639999999999</v>
      </c>
      <c r="P98" s="159">
        <f t="shared" si="2"/>
        <v>1.9112940676891899E-2</v>
      </c>
      <c r="Q98" s="158">
        <f t="shared" si="51"/>
        <v>-1799332.12</v>
      </c>
    </row>
    <row r="99" spans="1:17" s="55" customFormat="1" ht="47.25" x14ac:dyDescent="0.25">
      <c r="A99" s="73" t="s">
        <v>214</v>
      </c>
      <c r="B99" s="73" t="s">
        <v>215</v>
      </c>
      <c r="C99" s="73" t="s">
        <v>210</v>
      </c>
      <c r="D99" s="97" t="s">
        <v>216</v>
      </c>
      <c r="E99" s="97">
        <v>5</v>
      </c>
      <c r="F99" s="33" t="s">
        <v>206</v>
      </c>
      <c r="G99" s="27" t="s">
        <v>207</v>
      </c>
      <c r="H99" s="158">
        <f t="shared" si="52"/>
        <v>1493000</v>
      </c>
      <c r="I99" s="158">
        <v>1493000</v>
      </c>
      <c r="J99" s="158"/>
      <c r="K99" s="158"/>
      <c r="L99" s="158">
        <f t="shared" si="50"/>
        <v>1492140.92</v>
      </c>
      <c r="M99" s="158">
        <v>1492140.92</v>
      </c>
      <c r="N99" s="158"/>
      <c r="O99" s="158"/>
      <c r="P99" s="159">
        <f t="shared" si="2"/>
        <v>0.99942459477561951</v>
      </c>
      <c r="Q99" s="158">
        <f t="shared" si="51"/>
        <v>-859.08000000007451</v>
      </c>
    </row>
    <row r="100" spans="1:17" s="55" customFormat="1" ht="78.75" x14ac:dyDescent="0.25">
      <c r="A100" s="87" t="s">
        <v>214</v>
      </c>
      <c r="B100" s="87" t="s">
        <v>215</v>
      </c>
      <c r="C100" s="87" t="s">
        <v>210</v>
      </c>
      <c r="D100" s="116" t="s">
        <v>216</v>
      </c>
      <c r="E100" s="117"/>
      <c r="F100" s="88" t="s">
        <v>320</v>
      </c>
      <c r="G100" s="93" t="s">
        <v>321</v>
      </c>
      <c r="H100" s="158">
        <f t="shared" si="52"/>
        <v>1200000</v>
      </c>
      <c r="I100" s="158"/>
      <c r="J100" s="158">
        <v>1200000</v>
      </c>
      <c r="K100" s="158">
        <v>1200000</v>
      </c>
      <c r="L100" s="158">
        <f t="shared" si="50"/>
        <v>104038.2</v>
      </c>
      <c r="M100" s="158"/>
      <c r="N100" s="158">
        <v>104038.2</v>
      </c>
      <c r="O100" s="158">
        <v>104038.2</v>
      </c>
      <c r="P100" s="159">
        <f t="shared" si="2"/>
        <v>8.6698499999999998E-2</v>
      </c>
      <c r="Q100" s="158">
        <f t="shared" si="51"/>
        <v>-1095961.8</v>
      </c>
    </row>
    <row r="101" spans="1:17" s="55" customFormat="1" ht="47.25" x14ac:dyDescent="0.25">
      <c r="A101" s="87" t="s">
        <v>357</v>
      </c>
      <c r="B101" s="87" t="s">
        <v>358</v>
      </c>
      <c r="C101" s="93" t="s">
        <v>210</v>
      </c>
      <c r="D101" s="77" t="s">
        <v>359</v>
      </c>
      <c r="E101" s="117"/>
      <c r="F101" s="80" t="s">
        <v>206</v>
      </c>
      <c r="G101" s="93" t="s">
        <v>207</v>
      </c>
      <c r="H101" s="158">
        <f t="shared" ref="H101" si="53">I101+J101</f>
        <v>932973.4</v>
      </c>
      <c r="I101" s="158"/>
      <c r="J101" s="158">
        <v>932973.4</v>
      </c>
      <c r="K101" s="158">
        <v>932973.4</v>
      </c>
      <c r="L101" s="158">
        <f t="shared" si="50"/>
        <v>932952</v>
      </c>
      <c r="M101" s="158"/>
      <c r="N101" s="158">
        <v>932952</v>
      </c>
      <c r="O101" s="158">
        <v>932952</v>
      </c>
      <c r="P101" s="159">
        <f t="shared" ref="P101" si="54">L101/H101</f>
        <v>0.9999770625829203</v>
      </c>
      <c r="Q101" s="158">
        <f t="shared" ref="Q101" si="55">L101-H101</f>
        <v>-21.400000000023283</v>
      </c>
    </row>
    <row r="102" spans="1:17" s="55" customFormat="1" ht="47.25" x14ac:dyDescent="0.25">
      <c r="A102" s="73" t="s">
        <v>217</v>
      </c>
      <c r="B102" s="73" t="s">
        <v>218</v>
      </c>
      <c r="C102" s="73" t="s">
        <v>210</v>
      </c>
      <c r="D102" s="102" t="s">
        <v>219</v>
      </c>
      <c r="E102" s="102">
        <v>5</v>
      </c>
      <c r="F102" s="33" t="s">
        <v>206</v>
      </c>
      <c r="G102" s="27" t="s">
        <v>207</v>
      </c>
      <c r="H102" s="158">
        <f t="shared" ref="H102:H110" si="56">I102+J102</f>
        <v>76377309.239999995</v>
      </c>
      <c r="I102" s="158">
        <v>75497809.239999995</v>
      </c>
      <c r="J102" s="158">
        <v>879500</v>
      </c>
      <c r="K102" s="158">
        <v>879500</v>
      </c>
      <c r="L102" s="158">
        <f t="shared" si="50"/>
        <v>73415694.950000003</v>
      </c>
      <c r="M102" s="158">
        <f>37209293.65+19020650+17151351.3</f>
        <v>73381294.950000003</v>
      </c>
      <c r="N102" s="158">
        <v>34400</v>
      </c>
      <c r="O102" s="158">
        <v>34400</v>
      </c>
      <c r="P102" s="159">
        <f t="shared" ref="P102:P176" si="57">L102/H102</f>
        <v>0.96122389857053325</v>
      </c>
      <c r="Q102" s="158">
        <f t="shared" si="51"/>
        <v>-2961614.2899999917</v>
      </c>
    </row>
    <row r="103" spans="1:17" s="55" customFormat="1" ht="47.25" x14ac:dyDescent="0.25">
      <c r="A103" s="73" t="s">
        <v>220</v>
      </c>
      <c r="B103" s="73" t="s">
        <v>221</v>
      </c>
      <c r="C103" s="73" t="s">
        <v>222</v>
      </c>
      <c r="D103" s="97" t="s">
        <v>223</v>
      </c>
      <c r="E103" s="97">
        <v>5</v>
      </c>
      <c r="F103" s="33" t="s">
        <v>206</v>
      </c>
      <c r="G103" s="27" t="s">
        <v>207</v>
      </c>
      <c r="H103" s="158">
        <f t="shared" si="56"/>
        <v>25700000</v>
      </c>
      <c r="I103" s="158">
        <v>25700000</v>
      </c>
      <c r="J103" s="158"/>
      <c r="K103" s="158"/>
      <c r="L103" s="158">
        <f t="shared" si="50"/>
        <v>25688470</v>
      </c>
      <c r="M103" s="158">
        <v>25688470</v>
      </c>
      <c r="N103" s="158"/>
      <c r="O103" s="158"/>
      <c r="P103" s="159">
        <f t="shared" si="57"/>
        <v>0.99955136186770432</v>
      </c>
      <c r="Q103" s="158">
        <f t="shared" si="51"/>
        <v>-11530</v>
      </c>
    </row>
    <row r="104" spans="1:17" s="55" customFormat="1" ht="31.5" x14ac:dyDescent="0.25">
      <c r="A104" s="101" t="s">
        <v>360</v>
      </c>
      <c r="B104" s="87" t="s">
        <v>332</v>
      </c>
      <c r="C104" s="76" t="s">
        <v>333</v>
      </c>
      <c r="D104" s="77" t="s">
        <v>334</v>
      </c>
      <c r="E104" s="125"/>
      <c r="F104" s="92" t="s">
        <v>329</v>
      </c>
      <c r="G104" s="93" t="s">
        <v>330</v>
      </c>
      <c r="H104" s="158">
        <f t="shared" ref="H104" si="58">I104+J104</f>
        <v>36000</v>
      </c>
      <c r="I104" s="158"/>
      <c r="J104" s="158">
        <v>36000</v>
      </c>
      <c r="K104" s="158">
        <v>36000</v>
      </c>
      <c r="L104" s="158">
        <f t="shared" si="50"/>
        <v>0</v>
      </c>
      <c r="M104" s="158"/>
      <c r="N104" s="158"/>
      <c r="O104" s="158"/>
      <c r="P104" s="159">
        <f t="shared" ref="P104" si="59">L104/H104</f>
        <v>0</v>
      </c>
      <c r="Q104" s="158">
        <f t="shared" ref="Q104" si="60">L104-H104</f>
        <v>-36000</v>
      </c>
    </row>
    <row r="105" spans="1:17" s="55" customFormat="1" ht="47.25" x14ac:dyDescent="0.25">
      <c r="A105" s="101" t="s">
        <v>361</v>
      </c>
      <c r="B105" s="87" t="s">
        <v>362</v>
      </c>
      <c r="C105" s="76" t="s">
        <v>226</v>
      </c>
      <c r="D105" s="77" t="s">
        <v>363</v>
      </c>
      <c r="E105" s="125"/>
      <c r="F105" s="92" t="s">
        <v>231</v>
      </c>
      <c r="G105" s="93" t="s">
        <v>232</v>
      </c>
      <c r="H105" s="158">
        <f t="shared" ref="H105" si="61">I105+J105</f>
        <v>16769497</v>
      </c>
      <c r="I105" s="158"/>
      <c r="J105" s="158">
        <v>16769497</v>
      </c>
      <c r="K105" s="158">
        <v>16769497</v>
      </c>
      <c r="L105" s="158">
        <f t="shared" si="50"/>
        <v>14519595</v>
      </c>
      <c r="M105" s="158"/>
      <c r="N105" s="158">
        <f>1792500+551195+12175900</f>
        <v>14519595</v>
      </c>
      <c r="O105" s="158">
        <f>1792500+551195+12175900</f>
        <v>14519595</v>
      </c>
      <c r="P105" s="159">
        <f t="shared" ref="P105" si="62">L105/H105</f>
        <v>0.86583366215456548</v>
      </c>
      <c r="Q105" s="158">
        <f t="shared" ref="Q105" si="63">L105-H105</f>
        <v>-2249902</v>
      </c>
    </row>
    <row r="106" spans="1:17" s="55" customFormat="1" ht="110.25" x14ac:dyDescent="0.25">
      <c r="A106" s="73" t="s">
        <v>224</v>
      </c>
      <c r="B106" s="73" t="s">
        <v>225</v>
      </c>
      <c r="C106" s="74" t="s">
        <v>226</v>
      </c>
      <c r="D106" s="47" t="s">
        <v>227</v>
      </c>
      <c r="E106" s="33">
        <v>40</v>
      </c>
      <c r="F106" s="33" t="s">
        <v>204</v>
      </c>
      <c r="G106" s="27" t="s">
        <v>205</v>
      </c>
      <c r="H106" s="158">
        <f t="shared" si="56"/>
        <v>619546.29</v>
      </c>
      <c r="I106" s="158"/>
      <c r="J106" s="158">
        <v>619546.29</v>
      </c>
      <c r="K106" s="158"/>
      <c r="L106" s="158">
        <f t="shared" si="50"/>
        <v>222381</v>
      </c>
      <c r="M106" s="158"/>
      <c r="N106" s="158">
        <v>222381</v>
      </c>
      <c r="O106" s="158"/>
      <c r="P106" s="159">
        <f t="shared" si="57"/>
        <v>0.35894170232219452</v>
      </c>
      <c r="Q106" s="158">
        <f t="shared" si="51"/>
        <v>-397165.29000000004</v>
      </c>
    </row>
    <row r="107" spans="1:17" s="55" customFormat="1" ht="47.25" x14ac:dyDescent="0.25">
      <c r="A107" s="73" t="s">
        <v>228</v>
      </c>
      <c r="B107" s="73" t="s">
        <v>229</v>
      </c>
      <c r="C107" s="73" t="s">
        <v>226</v>
      </c>
      <c r="D107" s="102" t="s">
        <v>230</v>
      </c>
      <c r="E107" s="102">
        <v>51</v>
      </c>
      <c r="F107" s="33" t="s">
        <v>231</v>
      </c>
      <c r="G107" s="27" t="s">
        <v>232</v>
      </c>
      <c r="H107" s="158">
        <f t="shared" si="56"/>
        <v>53979634.979999997</v>
      </c>
      <c r="I107" s="158">
        <v>53979634.979999997</v>
      </c>
      <c r="J107" s="158"/>
      <c r="K107" s="158"/>
      <c r="L107" s="158">
        <f t="shared" si="50"/>
        <v>53872818.43</v>
      </c>
      <c r="M107" s="158">
        <f>3709985.45+26000000+24162832.98</f>
        <v>53872818.43</v>
      </c>
      <c r="N107" s="158"/>
      <c r="O107" s="158"/>
      <c r="P107" s="159">
        <f t="shared" si="57"/>
        <v>0.99802116946438091</v>
      </c>
      <c r="Q107" s="158">
        <f t="shared" si="51"/>
        <v>-106816.54999999702</v>
      </c>
    </row>
    <row r="108" spans="1:17" s="55" customFormat="1" ht="47.25" x14ac:dyDescent="0.25">
      <c r="A108" s="27">
        <v>1218110</v>
      </c>
      <c r="B108" s="27">
        <v>8110</v>
      </c>
      <c r="C108" s="74" t="s">
        <v>94</v>
      </c>
      <c r="D108" s="47" t="s">
        <v>95</v>
      </c>
      <c r="E108" s="33">
        <v>17</v>
      </c>
      <c r="F108" s="33" t="s">
        <v>233</v>
      </c>
      <c r="G108" s="27" t="s">
        <v>97</v>
      </c>
      <c r="H108" s="158">
        <f t="shared" si="56"/>
        <v>6185856</v>
      </c>
      <c r="I108" s="158">
        <v>4350356</v>
      </c>
      <c r="J108" s="158">
        <v>1835500</v>
      </c>
      <c r="K108" s="158">
        <v>1835500</v>
      </c>
      <c r="L108" s="158">
        <f t="shared" si="50"/>
        <v>4382689.62</v>
      </c>
      <c r="M108" s="158">
        <f>1986239.59+248666.48+723456.72</f>
        <v>2958362.79</v>
      </c>
      <c r="N108" s="158">
        <f>629621+122205.83+672500</f>
        <v>1424326.83</v>
      </c>
      <c r="O108" s="158">
        <f>629621+122205.83+672500</f>
        <v>1424326.83</v>
      </c>
      <c r="P108" s="159">
        <f t="shared" si="57"/>
        <v>0.70850172069960893</v>
      </c>
      <c r="Q108" s="158">
        <f t="shared" si="51"/>
        <v>-1803166.38</v>
      </c>
    </row>
    <row r="109" spans="1:17" s="55" customFormat="1" ht="110.25" x14ac:dyDescent="0.25">
      <c r="A109" s="73" t="s">
        <v>234</v>
      </c>
      <c r="B109" s="73" t="s">
        <v>57</v>
      </c>
      <c r="C109" s="73" t="s">
        <v>47</v>
      </c>
      <c r="D109" s="102" t="s">
        <v>58</v>
      </c>
      <c r="E109" s="118">
        <v>52</v>
      </c>
      <c r="F109" s="65" t="s">
        <v>296</v>
      </c>
      <c r="G109" s="27" t="s">
        <v>59</v>
      </c>
      <c r="H109" s="158">
        <f t="shared" si="56"/>
        <v>12700</v>
      </c>
      <c r="I109" s="158">
        <v>12700</v>
      </c>
      <c r="J109" s="158"/>
      <c r="K109" s="158"/>
      <c r="L109" s="158">
        <f t="shared" si="50"/>
        <v>12700</v>
      </c>
      <c r="M109" s="158">
        <v>12700</v>
      </c>
      <c r="N109" s="158"/>
      <c r="O109" s="158"/>
      <c r="P109" s="159">
        <f t="shared" si="57"/>
        <v>1</v>
      </c>
      <c r="Q109" s="158">
        <f t="shared" si="51"/>
        <v>0</v>
      </c>
    </row>
    <row r="110" spans="1:17" s="55" customFormat="1" ht="78.75" x14ac:dyDescent="0.25">
      <c r="A110" s="87" t="s">
        <v>310</v>
      </c>
      <c r="B110" s="87" t="s">
        <v>300</v>
      </c>
      <c r="C110" s="93" t="s">
        <v>301</v>
      </c>
      <c r="D110" s="77" t="s">
        <v>302</v>
      </c>
      <c r="E110" s="102">
        <v>56</v>
      </c>
      <c r="F110" s="81" t="s">
        <v>315</v>
      </c>
      <c r="G110" s="93" t="s">
        <v>304</v>
      </c>
      <c r="H110" s="158">
        <f t="shared" si="56"/>
        <v>250000</v>
      </c>
      <c r="I110" s="158"/>
      <c r="J110" s="158">
        <v>250000</v>
      </c>
      <c r="K110" s="158"/>
      <c r="L110" s="158">
        <f t="shared" si="50"/>
        <v>99000</v>
      </c>
      <c r="M110" s="158"/>
      <c r="N110" s="158">
        <v>99000</v>
      </c>
      <c r="O110" s="158"/>
      <c r="P110" s="159">
        <f t="shared" si="57"/>
        <v>0.39600000000000002</v>
      </c>
      <c r="Q110" s="158">
        <f t="shared" si="51"/>
        <v>-151000</v>
      </c>
    </row>
    <row r="111" spans="1:17" s="3" customFormat="1" ht="18.75" x14ac:dyDescent="0.25">
      <c r="A111" s="135" t="s">
        <v>235</v>
      </c>
      <c r="B111" s="135"/>
      <c r="C111" s="135"/>
      <c r="D111" s="176" t="s">
        <v>236</v>
      </c>
      <c r="E111" s="177"/>
      <c r="F111" s="178"/>
      <c r="G111" s="32"/>
      <c r="H111" s="63">
        <f t="shared" ref="H111:O111" si="64">H112</f>
        <v>232560532.62</v>
      </c>
      <c r="I111" s="63">
        <f t="shared" si="64"/>
        <v>0</v>
      </c>
      <c r="J111" s="63">
        <f t="shared" si="64"/>
        <v>232560532.62</v>
      </c>
      <c r="K111" s="63">
        <f t="shared" si="64"/>
        <v>232211832.62</v>
      </c>
      <c r="L111" s="63">
        <f t="shared" si="64"/>
        <v>65119616.56000001</v>
      </c>
      <c r="M111" s="63">
        <f t="shared" si="64"/>
        <v>0</v>
      </c>
      <c r="N111" s="63">
        <f t="shared" si="64"/>
        <v>65119616.56000001</v>
      </c>
      <c r="O111" s="63">
        <f t="shared" si="64"/>
        <v>64907092.350000009</v>
      </c>
      <c r="P111" s="70">
        <f t="shared" si="57"/>
        <v>0.28001146981549258</v>
      </c>
      <c r="Q111" s="63">
        <f t="shared" si="51"/>
        <v>-167440916.06</v>
      </c>
    </row>
    <row r="112" spans="1:17" s="52" customFormat="1" ht="18.75" x14ac:dyDescent="0.25">
      <c r="A112" s="135" t="s">
        <v>237</v>
      </c>
      <c r="B112" s="135"/>
      <c r="C112" s="135"/>
      <c r="D112" s="176" t="s">
        <v>236</v>
      </c>
      <c r="E112" s="177"/>
      <c r="F112" s="178"/>
      <c r="G112" s="32"/>
      <c r="H112" s="63">
        <f t="shared" ref="H112:O112" si="65">SUM(H113:H129)</f>
        <v>232560532.62</v>
      </c>
      <c r="I112" s="63">
        <f t="shared" si="65"/>
        <v>0</v>
      </c>
      <c r="J112" s="63">
        <f t="shared" si="65"/>
        <v>232560532.62</v>
      </c>
      <c r="K112" s="63">
        <f t="shared" si="65"/>
        <v>232211832.62</v>
      </c>
      <c r="L112" s="63">
        <f t="shared" si="65"/>
        <v>65119616.56000001</v>
      </c>
      <c r="M112" s="63">
        <f t="shared" si="65"/>
        <v>0</v>
      </c>
      <c r="N112" s="63">
        <f t="shared" si="65"/>
        <v>65119616.56000001</v>
      </c>
      <c r="O112" s="63">
        <f t="shared" si="65"/>
        <v>64907092.350000009</v>
      </c>
      <c r="P112" s="70">
        <f t="shared" si="57"/>
        <v>0.28001146981549258</v>
      </c>
      <c r="Q112" s="63">
        <f t="shared" si="51"/>
        <v>-167440916.06</v>
      </c>
    </row>
    <row r="113" spans="1:17" s="55" customFormat="1" ht="47.25" x14ac:dyDescent="0.25">
      <c r="A113" s="87" t="s">
        <v>238</v>
      </c>
      <c r="B113" s="87" t="s">
        <v>20</v>
      </c>
      <c r="C113" s="87" t="s">
        <v>21</v>
      </c>
      <c r="D113" s="116" t="s">
        <v>22</v>
      </c>
      <c r="E113" s="117">
        <v>15</v>
      </c>
      <c r="F113" s="92" t="s">
        <v>23</v>
      </c>
      <c r="G113" s="93" t="s">
        <v>24</v>
      </c>
      <c r="H113" s="158">
        <f t="shared" ref="H113" si="66">I113+J113</f>
        <v>1130727</v>
      </c>
      <c r="I113" s="158"/>
      <c r="J113" s="158">
        <v>1130727</v>
      </c>
      <c r="K113" s="158">
        <v>1130727</v>
      </c>
      <c r="L113" s="158">
        <f t="shared" ref="L113:L129" si="67">M113+N113</f>
        <v>1110730.92</v>
      </c>
      <c r="M113" s="158"/>
      <c r="N113" s="158">
        <v>1110730.92</v>
      </c>
      <c r="O113" s="158">
        <v>1110730.92</v>
      </c>
      <c r="P113" s="159">
        <f t="shared" ref="P113" si="68">L113/H113</f>
        <v>0.98231573138343731</v>
      </c>
      <c r="Q113" s="158">
        <f t="shared" ref="Q113" si="69">L113-H113</f>
        <v>-19996.080000000075</v>
      </c>
    </row>
    <row r="114" spans="1:17" s="55" customFormat="1" ht="47.25" x14ac:dyDescent="0.25">
      <c r="A114" s="73" t="s">
        <v>239</v>
      </c>
      <c r="B114" s="73" t="s">
        <v>240</v>
      </c>
      <c r="C114" s="74" t="s">
        <v>210</v>
      </c>
      <c r="D114" s="47" t="s">
        <v>241</v>
      </c>
      <c r="E114" s="33">
        <v>5</v>
      </c>
      <c r="F114" s="33" t="s">
        <v>206</v>
      </c>
      <c r="G114" s="27" t="s">
        <v>207</v>
      </c>
      <c r="H114" s="158">
        <f t="shared" ref="H114:H128" si="70">I114+J114</f>
        <v>382750</v>
      </c>
      <c r="I114" s="158"/>
      <c r="J114" s="158">
        <v>382750</v>
      </c>
      <c r="K114" s="158">
        <v>382750</v>
      </c>
      <c r="L114" s="158">
        <f t="shared" si="67"/>
        <v>382749.55</v>
      </c>
      <c r="M114" s="158"/>
      <c r="N114" s="158">
        <v>382749.55</v>
      </c>
      <c r="O114" s="158">
        <v>382749.55</v>
      </c>
      <c r="P114" s="159">
        <f t="shared" si="57"/>
        <v>0.99999882429784448</v>
      </c>
      <c r="Q114" s="158">
        <f t="shared" si="51"/>
        <v>-0.45000000001164153</v>
      </c>
    </row>
    <row r="115" spans="1:17" s="55" customFormat="1" ht="47.25" x14ac:dyDescent="0.25">
      <c r="A115" s="73" t="s">
        <v>242</v>
      </c>
      <c r="B115" s="73" t="s">
        <v>209</v>
      </c>
      <c r="C115" s="73" t="s">
        <v>210</v>
      </c>
      <c r="D115" s="102" t="s">
        <v>211</v>
      </c>
      <c r="E115" s="102">
        <v>9</v>
      </c>
      <c r="F115" s="33" t="s">
        <v>212</v>
      </c>
      <c r="G115" s="27" t="s">
        <v>213</v>
      </c>
      <c r="H115" s="158">
        <f t="shared" si="70"/>
        <v>15318217</v>
      </c>
      <c r="I115" s="158"/>
      <c r="J115" s="158">
        <v>15318217</v>
      </c>
      <c r="K115" s="158">
        <v>15318217</v>
      </c>
      <c r="L115" s="158">
        <f t="shared" si="67"/>
        <v>8891260.2300000004</v>
      </c>
      <c r="M115" s="158"/>
      <c r="N115" s="158">
        <v>8891260.2300000004</v>
      </c>
      <c r="O115" s="158">
        <v>8891260.2300000004</v>
      </c>
      <c r="P115" s="159">
        <f t="shared" si="57"/>
        <v>0.58043702018322374</v>
      </c>
      <c r="Q115" s="158">
        <f t="shared" si="51"/>
        <v>-6426956.7699999996</v>
      </c>
    </row>
    <row r="116" spans="1:17" s="55" customFormat="1" ht="63" x14ac:dyDescent="0.25">
      <c r="A116" s="87" t="s">
        <v>242</v>
      </c>
      <c r="B116" s="87" t="s">
        <v>209</v>
      </c>
      <c r="C116" s="87" t="s">
        <v>210</v>
      </c>
      <c r="D116" s="111" t="s">
        <v>211</v>
      </c>
      <c r="E116" s="119"/>
      <c r="F116" s="92" t="s">
        <v>251</v>
      </c>
      <c r="G116" s="93" t="s">
        <v>252</v>
      </c>
      <c r="H116" s="158">
        <f t="shared" ref="H116" si="71">I116+J116</f>
        <v>399900</v>
      </c>
      <c r="I116" s="158"/>
      <c r="J116" s="158">
        <v>399900</v>
      </c>
      <c r="K116" s="158">
        <v>399900</v>
      </c>
      <c r="L116" s="158">
        <f t="shared" si="67"/>
        <v>399900</v>
      </c>
      <c r="M116" s="158"/>
      <c r="N116" s="158">
        <v>399900</v>
      </c>
      <c r="O116" s="158">
        <v>399900</v>
      </c>
      <c r="P116" s="159">
        <f t="shared" ref="P116" si="72">L116/H116</f>
        <v>1</v>
      </c>
      <c r="Q116" s="158">
        <f t="shared" si="51"/>
        <v>0</v>
      </c>
    </row>
    <row r="117" spans="1:17" s="55" customFormat="1" ht="47.25" x14ac:dyDescent="0.25">
      <c r="A117" s="87" t="s">
        <v>364</v>
      </c>
      <c r="B117" s="87" t="s">
        <v>215</v>
      </c>
      <c r="C117" s="76" t="s">
        <v>210</v>
      </c>
      <c r="D117" s="77" t="s">
        <v>365</v>
      </c>
      <c r="E117" s="119"/>
      <c r="F117" s="80" t="s">
        <v>206</v>
      </c>
      <c r="G117" s="93" t="s">
        <v>207</v>
      </c>
      <c r="H117" s="158">
        <f t="shared" ref="H117" si="73">I117+J117</f>
        <v>330000</v>
      </c>
      <c r="I117" s="158"/>
      <c r="J117" s="158">
        <v>330000</v>
      </c>
      <c r="K117" s="158">
        <v>330000</v>
      </c>
      <c r="L117" s="158">
        <f t="shared" si="67"/>
        <v>325134.46000000002</v>
      </c>
      <c r="M117" s="158"/>
      <c r="N117" s="158">
        <v>325134.46000000002</v>
      </c>
      <c r="O117" s="158">
        <v>325134.46000000002</v>
      </c>
      <c r="P117" s="159">
        <f t="shared" ref="P117" si="74">L117/H117</f>
        <v>0.98525593939393941</v>
      </c>
      <c r="Q117" s="158">
        <f t="shared" ref="Q117" si="75">L117-H117</f>
        <v>-4865.539999999979</v>
      </c>
    </row>
    <row r="118" spans="1:17" s="55" customFormat="1" ht="78.75" x14ac:dyDescent="0.25">
      <c r="A118" s="73" t="s">
        <v>243</v>
      </c>
      <c r="B118" s="73" t="s">
        <v>244</v>
      </c>
      <c r="C118" s="74" t="s">
        <v>210</v>
      </c>
      <c r="D118" s="47" t="s">
        <v>245</v>
      </c>
      <c r="E118" s="33">
        <v>5</v>
      </c>
      <c r="F118" s="64" t="s">
        <v>315</v>
      </c>
      <c r="G118" s="93" t="s">
        <v>304</v>
      </c>
      <c r="H118" s="158">
        <f t="shared" si="70"/>
        <v>1194873</v>
      </c>
      <c r="I118" s="158"/>
      <c r="J118" s="158">
        <v>1194873</v>
      </c>
      <c r="K118" s="158">
        <v>1194873</v>
      </c>
      <c r="L118" s="158">
        <f t="shared" si="67"/>
        <v>1194872.49</v>
      </c>
      <c r="M118" s="158"/>
      <c r="N118" s="158">
        <v>1194872.49</v>
      </c>
      <c r="O118" s="158">
        <v>1194872.49</v>
      </c>
      <c r="P118" s="159">
        <f t="shared" si="57"/>
        <v>0.99999957317639609</v>
      </c>
      <c r="Q118" s="158">
        <f t="shared" si="51"/>
        <v>-0.51000000000931323</v>
      </c>
    </row>
    <row r="119" spans="1:17" s="55" customFormat="1" ht="47.25" x14ac:dyDescent="0.25">
      <c r="A119" s="73" t="s">
        <v>246</v>
      </c>
      <c r="B119" s="73" t="s">
        <v>247</v>
      </c>
      <c r="C119" s="74" t="s">
        <v>248</v>
      </c>
      <c r="D119" s="47" t="s">
        <v>249</v>
      </c>
      <c r="E119" s="33">
        <v>5</v>
      </c>
      <c r="F119" s="33" t="s">
        <v>206</v>
      </c>
      <c r="G119" s="27" t="s">
        <v>207</v>
      </c>
      <c r="H119" s="158">
        <f t="shared" si="70"/>
        <v>47512003.619999997</v>
      </c>
      <c r="I119" s="158"/>
      <c r="J119" s="158">
        <v>47512003.619999997</v>
      </c>
      <c r="K119" s="158">
        <v>47512003.619999997</v>
      </c>
      <c r="L119" s="158">
        <f t="shared" si="67"/>
        <v>17418394.130000003</v>
      </c>
      <c r="M119" s="158"/>
      <c r="N119" s="158">
        <f>8433377.81+8985016.32</f>
        <v>17418394.130000003</v>
      </c>
      <c r="O119" s="158">
        <f>8433377.81+8985016.32</f>
        <v>17418394.130000003</v>
      </c>
      <c r="P119" s="159">
        <f t="shared" si="57"/>
        <v>0.36661038901478354</v>
      </c>
      <c r="Q119" s="158">
        <f t="shared" si="51"/>
        <v>-30093609.489999995</v>
      </c>
    </row>
    <row r="120" spans="1:17" s="55" customFormat="1" ht="47.25" x14ac:dyDescent="0.25">
      <c r="A120" s="73" t="s">
        <v>322</v>
      </c>
      <c r="B120" s="73" t="s">
        <v>323</v>
      </c>
      <c r="C120" s="74" t="s">
        <v>248</v>
      </c>
      <c r="D120" s="47" t="s">
        <v>324</v>
      </c>
      <c r="E120" s="120"/>
      <c r="F120" s="98" t="s">
        <v>69</v>
      </c>
      <c r="G120" s="27" t="s">
        <v>97</v>
      </c>
      <c r="H120" s="158">
        <f t="shared" ref="H120" si="76">I120+J120</f>
        <v>227660</v>
      </c>
      <c r="I120" s="158"/>
      <c r="J120" s="158">
        <v>227660</v>
      </c>
      <c r="K120" s="158">
        <v>227660</v>
      </c>
      <c r="L120" s="158">
        <f t="shared" si="67"/>
        <v>227583.1</v>
      </c>
      <c r="M120" s="158"/>
      <c r="N120" s="158">
        <v>227583.1</v>
      </c>
      <c r="O120" s="158">
        <v>227583.1</v>
      </c>
      <c r="P120" s="159">
        <f t="shared" si="57"/>
        <v>0.99966221558464374</v>
      </c>
      <c r="Q120" s="158">
        <f t="shared" si="51"/>
        <v>-76.899999999994179</v>
      </c>
    </row>
    <row r="121" spans="1:17" s="55" customFormat="1" ht="47.25" x14ac:dyDescent="0.25">
      <c r="A121" s="73" t="s">
        <v>322</v>
      </c>
      <c r="B121" s="73" t="s">
        <v>323</v>
      </c>
      <c r="C121" s="74" t="s">
        <v>248</v>
      </c>
      <c r="D121" s="47" t="s">
        <v>324</v>
      </c>
      <c r="E121" s="120"/>
      <c r="F121" s="98" t="s">
        <v>96</v>
      </c>
      <c r="G121" s="27" t="s">
        <v>70</v>
      </c>
      <c r="H121" s="158">
        <f t="shared" si="70"/>
        <v>87348800</v>
      </c>
      <c r="I121" s="158"/>
      <c r="J121" s="158">
        <v>87348800</v>
      </c>
      <c r="K121" s="158">
        <v>87348800</v>
      </c>
      <c r="L121" s="158">
        <f t="shared" si="67"/>
        <v>330000</v>
      </c>
      <c r="M121" s="158"/>
      <c r="N121" s="158">
        <v>330000</v>
      </c>
      <c r="O121" s="158">
        <v>330000</v>
      </c>
      <c r="P121" s="159">
        <f t="shared" si="57"/>
        <v>3.7779568809187991E-3</v>
      </c>
      <c r="Q121" s="158">
        <f t="shared" si="51"/>
        <v>-87018800</v>
      </c>
    </row>
    <row r="122" spans="1:17" s="55" customFormat="1" ht="47.25" x14ac:dyDescent="0.25">
      <c r="A122" s="87" t="s">
        <v>311</v>
      </c>
      <c r="B122" s="87" t="s">
        <v>312</v>
      </c>
      <c r="C122" s="76" t="s">
        <v>226</v>
      </c>
      <c r="D122" s="77" t="s">
        <v>313</v>
      </c>
      <c r="E122" s="82">
        <v>17</v>
      </c>
      <c r="F122" s="80" t="s">
        <v>96</v>
      </c>
      <c r="G122" s="93" t="s">
        <v>97</v>
      </c>
      <c r="H122" s="158">
        <f t="shared" si="70"/>
        <v>26491442</v>
      </c>
      <c r="I122" s="158"/>
      <c r="J122" s="158">
        <v>26491442</v>
      </c>
      <c r="K122" s="158">
        <v>26491442</v>
      </c>
      <c r="L122" s="158">
        <f t="shared" si="67"/>
        <v>10675714.380000001</v>
      </c>
      <c r="M122" s="158"/>
      <c r="N122" s="158">
        <v>10675714.380000001</v>
      </c>
      <c r="O122" s="158">
        <v>10675714.380000001</v>
      </c>
      <c r="P122" s="159">
        <f t="shared" si="57"/>
        <v>0.40298728849867821</v>
      </c>
      <c r="Q122" s="158">
        <f t="shared" si="51"/>
        <v>-15815727.619999999</v>
      </c>
    </row>
    <row r="123" spans="1:17" s="55" customFormat="1" ht="63" x14ac:dyDescent="0.25">
      <c r="A123" s="27">
        <v>1517370</v>
      </c>
      <c r="B123" s="27">
        <v>7370</v>
      </c>
      <c r="C123" s="74" t="s">
        <v>226</v>
      </c>
      <c r="D123" s="47" t="s">
        <v>250</v>
      </c>
      <c r="E123" s="33">
        <v>20</v>
      </c>
      <c r="F123" s="33" t="s">
        <v>251</v>
      </c>
      <c r="G123" s="27" t="s">
        <v>252</v>
      </c>
      <c r="H123" s="158">
        <f t="shared" si="70"/>
        <v>27585022</v>
      </c>
      <c r="I123" s="158"/>
      <c r="J123" s="158">
        <v>27585022</v>
      </c>
      <c r="K123" s="158">
        <v>27585022</v>
      </c>
      <c r="L123" s="158">
        <f t="shared" si="67"/>
        <v>7664434.9000000004</v>
      </c>
      <c r="M123" s="158"/>
      <c r="N123" s="158">
        <v>7664434.9000000004</v>
      </c>
      <c r="O123" s="158">
        <v>7664434.9000000004</v>
      </c>
      <c r="P123" s="159">
        <f t="shared" si="57"/>
        <v>0.27784769937830756</v>
      </c>
      <c r="Q123" s="158">
        <f t="shared" si="51"/>
        <v>-19920587.100000001</v>
      </c>
    </row>
    <row r="124" spans="1:17" s="55" customFormat="1" ht="47.25" x14ac:dyDescent="0.25">
      <c r="A124" s="73" t="s">
        <v>253</v>
      </c>
      <c r="B124" s="73" t="s">
        <v>254</v>
      </c>
      <c r="C124" s="74" t="s">
        <v>226</v>
      </c>
      <c r="D124" s="47" t="s">
        <v>250</v>
      </c>
      <c r="E124" s="33">
        <v>5</v>
      </c>
      <c r="F124" s="33" t="s">
        <v>206</v>
      </c>
      <c r="G124" s="27" t="s">
        <v>207</v>
      </c>
      <c r="H124" s="158">
        <f t="shared" si="70"/>
        <v>118569</v>
      </c>
      <c r="I124" s="158"/>
      <c r="J124" s="158">
        <v>118569</v>
      </c>
      <c r="K124" s="158">
        <v>118569</v>
      </c>
      <c r="L124" s="158">
        <f t="shared" si="67"/>
        <v>0</v>
      </c>
      <c r="M124" s="158"/>
      <c r="N124" s="158"/>
      <c r="O124" s="158"/>
      <c r="P124" s="159">
        <f t="shared" si="57"/>
        <v>0</v>
      </c>
      <c r="Q124" s="158">
        <f t="shared" si="51"/>
        <v>-118569</v>
      </c>
    </row>
    <row r="125" spans="1:17" s="55" customFormat="1" ht="47.25" x14ac:dyDescent="0.25">
      <c r="A125" s="101" t="s">
        <v>366</v>
      </c>
      <c r="B125" s="87" t="s">
        <v>367</v>
      </c>
      <c r="C125" s="76" t="s">
        <v>226</v>
      </c>
      <c r="D125" s="77" t="s">
        <v>368</v>
      </c>
      <c r="E125" s="125"/>
      <c r="F125" s="92" t="s">
        <v>96</v>
      </c>
      <c r="G125" s="93" t="s">
        <v>97</v>
      </c>
      <c r="H125" s="158">
        <f t="shared" si="70"/>
        <v>550000</v>
      </c>
      <c r="I125" s="158"/>
      <c r="J125" s="158">
        <v>550000</v>
      </c>
      <c r="K125" s="158">
        <v>550000</v>
      </c>
      <c r="L125" s="158">
        <f t="shared" si="67"/>
        <v>0</v>
      </c>
      <c r="M125" s="158"/>
      <c r="N125" s="158"/>
      <c r="O125" s="158"/>
      <c r="P125" s="159">
        <f t="shared" si="57"/>
        <v>0</v>
      </c>
      <c r="Q125" s="158">
        <f t="shared" si="51"/>
        <v>-550000</v>
      </c>
    </row>
    <row r="126" spans="1:17" s="55" customFormat="1" ht="78.75" x14ac:dyDescent="0.25">
      <c r="A126" s="27">
        <v>1517640</v>
      </c>
      <c r="B126" s="27">
        <v>7640</v>
      </c>
      <c r="C126" s="74" t="s">
        <v>44</v>
      </c>
      <c r="D126" s="47" t="s">
        <v>45</v>
      </c>
      <c r="E126" s="33">
        <v>5</v>
      </c>
      <c r="F126" s="64" t="s">
        <v>315</v>
      </c>
      <c r="G126" s="93" t="s">
        <v>304</v>
      </c>
      <c r="H126" s="158">
        <f t="shared" si="70"/>
        <v>121222</v>
      </c>
      <c r="I126" s="158"/>
      <c r="J126" s="158">
        <v>121222</v>
      </c>
      <c r="K126" s="158">
        <v>121222</v>
      </c>
      <c r="L126" s="158">
        <f t="shared" si="67"/>
        <v>73958.34</v>
      </c>
      <c r="M126" s="158"/>
      <c r="N126" s="158">
        <v>73958.34</v>
      </c>
      <c r="O126" s="158">
        <v>73958.34</v>
      </c>
      <c r="P126" s="159">
        <f t="shared" si="57"/>
        <v>0.61010658131362294</v>
      </c>
      <c r="Q126" s="158">
        <f t="shared" si="51"/>
        <v>-47263.66</v>
      </c>
    </row>
    <row r="127" spans="1:17" s="55" customFormat="1" ht="47.25" x14ac:dyDescent="0.25">
      <c r="A127" s="27">
        <v>1517640</v>
      </c>
      <c r="B127" s="27">
        <v>7640</v>
      </c>
      <c r="C127" s="74" t="s">
        <v>44</v>
      </c>
      <c r="D127" s="47" t="s">
        <v>45</v>
      </c>
      <c r="E127" s="33">
        <v>15</v>
      </c>
      <c r="F127" s="33" t="s">
        <v>255</v>
      </c>
      <c r="G127" s="27" t="s">
        <v>24</v>
      </c>
      <c r="H127" s="158">
        <f t="shared" si="70"/>
        <v>6330569</v>
      </c>
      <c r="I127" s="158"/>
      <c r="J127" s="158">
        <v>6330569</v>
      </c>
      <c r="K127" s="158">
        <v>6330569</v>
      </c>
      <c r="L127" s="158">
        <f t="shared" si="67"/>
        <v>5833590.2599999998</v>
      </c>
      <c r="M127" s="158"/>
      <c r="N127" s="158">
        <v>5833590.2599999998</v>
      </c>
      <c r="O127" s="158">
        <v>5833590.2599999998</v>
      </c>
      <c r="P127" s="159">
        <f t="shared" si="57"/>
        <v>0.92149540744283809</v>
      </c>
      <c r="Q127" s="158">
        <f t="shared" si="51"/>
        <v>-496978.74000000022</v>
      </c>
    </row>
    <row r="128" spans="1:17" s="55" customFormat="1" ht="47.25" x14ac:dyDescent="0.25">
      <c r="A128" s="27">
        <v>1518110</v>
      </c>
      <c r="B128" s="27">
        <v>8110</v>
      </c>
      <c r="C128" s="74" t="s">
        <v>94</v>
      </c>
      <c r="D128" s="47" t="s">
        <v>95</v>
      </c>
      <c r="E128" s="33">
        <v>17</v>
      </c>
      <c r="F128" s="33" t="s">
        <v>233</v>
      </c>
      <c r="G128" s="27" t="s">
        <v>97</v>
      </c>
      <c r="H128" s="158">
        <f t="shared" si="70"/>
        <v>17170078</v>
      </c>
      <c r="I128" s="158"/>
      <c r="J128" s="158">
        <v>17170078</v>
      </c>
      <c r="K128" s="158">
        <v>17170078</v>
      </c>
      <c r="L128" s="158">
        <f t="shared" si="67"/>
        <v>10378769.59</v>
      </c>
      <c r="M128" s="158"/>
      <c r="N128" s="158">
        <f>5314559.09+5064210.5</f>
        <v>10378769.59</v>
      </c>
      <c r="O128" s="158">
        <f>5314559.09+5064210.5</f>
        <v>10378769.59</v>
      </c>
      <c r="P128" s="159">
        <f t="shared" si="57"/>
        <v>0.60446840078420139</v>
      </c>
      <c r="Q128" s="158">
        <f t="shared" si="51"/>
        <v>-6791308.4100000001</v>
      </c>
    </row>
    <row r="129" spans="1:17" s="55" customFormat="1" ht="78.75" x14ac:dyDescent="0.25">
      <c r="A129" s="93">
        <v>1518340</v>
      </c>
      <c r="B129" s="93">
        <v>8340</v>
      </c>
      <c r="C129" s="76" t="s">
        <v>301</v>
      </c>
      <c r="D129" s="77" t="s">
        <v>302</v>
      </c>
      <c r="E129" s="121"/>
      <c r="F129" s="122" t="s">
        <v>315</v>
      </c>
      <c r="G129" s="93" t="s">
        <v>304</v>
      </c>
      <c r="H129" s="158">
        <f t="shared" ref="H129" si="77">I129+J129</f>
        <v>348700</v>
      </c>
      <c r="I129" s="158"/>
      <c r="J129" s="158">
        <v>348700</v>
      </c>
      <c r="K129" s="158"/>
      <c r="L129" s="158">
        <f t="shared" si="67"/>
        <v>212524.21</v>
      </c>
      <c r="M129" s="158"/>
      <c r="N129" s="158">
        <v>212524.21</v>
      </c>
      <c r="O129" s="158"/>
      <c r="P129" s="159">
        <f t="shared" ref="P129" si="78">L129/H129</f>
        <v>0.60947579581301981</v>
      </c>
      <c r="Q129" s="158">
        <f t="shared" ref="Q129" si="79">L129-H129</f>
        <v>-136175.79</v>
      </c>
    </row>
    <row r="130" spans="1:17" s="3" customFormat="1" ht="18.75" x14ac:dyDescent="0.25">
      <c r="A130" s="135" t="s">
        <v>256</v>
      </c>
      <c r="B130" s="135"/>
      <c r="C130" s="135"/>
      <c r="D130" s="179" t="s">
        <v>257</v>
      </c>
      <c r="E130" s="179"/>
      <c r="F130" s="179"/>
      <c r="G130" s="32"/>
      <c r="H130" s="63">
        <f t="shared" ref="H130:O130" si="80">H131</f>
        <v>19125096</v>
      </c>
      <c r="I130" s="63">
        <f t="shared" si="80"/>
        <v>19096596</v>
      </c>
      <c r="J130" s="63">
        <f t="shared" si="80"/>
        <v>28500</v>
      </c>
      <c r="K130" s="63">
        <f t="shared" si="80"/>
        <v>28500</v>
      </c>
      <c r="L130" s="63">
        <f t="shared" si="80"/>
        <v>16379140.429999998</v>
      </c>
      <c r="M130" s="63">
        <f t="shared" si="80"/>
        <v>16350640.429999998</v>
      </c>
      <c r="N130" s="63">
        <f t="shared" si="80"/>
        <v>28500</v>
      </c>
      <c r="O130" s="63">
        <f t="shared" si="80"/>
        <v>28500</v>
      </c>
      <c r="P130" s="70">
        <f t="shared" si="57"/>
        <v>0.85642134449939478</v>
      </c>
      <c r="Q130" s="63">
        <f t="shared" si="51"/>
        <v>-2745955.5700000022</v>
      </c>
    </row>
    <row r="131" spans="1:17" s="52" customFormat="1" ht="18.75" x14ac:dyDescent="0.25">
      <c r="A131" s="135" t="s">
        <v>258</v>
      </c>
      <c r="B131" s="135"/>
      <c r="C131" s="135"/>
      <c r="D131" s="176" t="s">
        <v>257</v>
      </c>
      <c r="E131" s="177"/>
      <c r="F131" s="178"/>
      <c r="G131" s="32"/>
      <c r="H131" s="63">
        <f t="shared" ref="H131:O131" si="81">SUM(H132:H134)</f>
        <v>19125096</v>
      </c>
      <c r="I131" s="63">
        <f t="shared" si="81"/>
        <v>19096596</v>
      </c>
      <c r="J131" s="63">
        <f t="shared" si="81"/>
        <v>28500</v>
      </c>
      <c r="K131" s="63">
        <f t="shared" si="81"/>
        <v>28500</v>
      </c>
      <c r="L131" s="63">
        <f>SUM(L132:L134)</f>
        <v>16379140.429999998</v>
      </c>
      <c r="M131" s="63">
        <f t="shared" si="81"/>
        <v>16350640.429999998</v>
      </c>
      <c r="N131" s="63">
        <f t="shared" si="81"/>
        <v>28500</v>
      </c>
      <c r="O131" s="63">
        <f t="shared" si="81"/>
        <v>28500</v>
      </c>
      <c r="P131" s="70">
        <f t="shared" si="57"/>
        <v>0.85642134449939478</v>
      </c>
      <c r="Q131" s="63">
        <f t="shared" si="51"/>
        <v>-2745955.5700000022</v>
      </c>
    </row>
    <row r="132" spans="1:17" s="3" customFormat="1" ht="110.25" x14ac:dyDescent="0.25">
      <c r="A132" s="73" t="s">
        <v>259</v>
      </c>
      <c r="B132" s="73" t="s">
        <v>260</v>
      </c>
      <c r="C132" s="73" t="s">
        <v>248</v>
      </c>
      <c r="D132" s="47" t="s">
        <v>261</v>
      </c>
      <c r="E132" s="33">
        <v>45</v>
      </c>
      <c r="F132" s="47" t="s">
        <v>262</v>
      </c>
      <c r="G132" s="34" t="s">
        <v>263</v>
      </c>
      <c r="H132" s="158">
        <f>I132+J132</f>
        <v>1500000</v>
      </c>
      <c r="I132" s="158">
        <v>1500000</v>
      </c>
      <c r="J132" s="158">
        <f>K132</f>
        <v>0</v>
      </c>
      <c r="K132" s="158"/>
      <c r="L132" s="158">
        <f>M132+N132</f>
        <v>1499932</v>
      </c>
      <c r="M132" s="158">
        <v>1499932</v>
      </c>
      <c r="N132" s="158"/>
      <c r="O132" s="158"/>
      <c r="P132" s="159">
        <f t="shared" si="57"/>
        <v>0.99995466666666666</v>
      </c>
      <c r="Q132" s="158">
        <f t="shared" si="51"/>
        <v>-68</v>
      </c>
    </row>
    <row r="133" spans="1:17" s="3" customFormat="1" ht="47.25" x14ac:dyDescent="0.25">
      <c r="A133" s="73" t="s">
        <v>264</v>
      </c>
      <c r="B133" s="73" t="s">
        <v>229</v>
      </c>
      <c r="C133" s="73" t="s">
        <v>226</v>
      </c>
      <c r="D133" s="102" t="s">
        <v>230</v>
      </c>
      <c r="E133" s="102">
        <v>51</v>
      </c>
      <c r="F133" s="33" t="s">
        <v>231</v>
      </c>
      <c r="G133" s="27" t="s">
        <v>232</v>
      </c>
      <c r="H133" s="158">
        <f>I133+J133</f>
        <v>17475096</v>
      </c>
      <c r="I133" s="158">
        <v>17446596</v>
      </c>
      <c r="J133" s="158">
        <v>28500</v>
      </c>
      <c r="K133" s="158">
        <v>28500</v>
      </c>
      <c r="L133" s="158">
        <f>M133+N133</f>
        <v>14771208.739999998</v>
      </c>
      <c r="M133" s="158">
        <f>1711497.56+77702.39+12953508.79</f>
        <v>14742708.739999998</v>
      </c>
      <c r="N133" s="158">
        <v>28500</v>
      </c>
      <c r="O133" s="158">
        <v>28500</v>
      </c>
      <c r="P133" s="159">
        <f t="shared" si="57"/>
        <v>0.84527196531566973</v>
      </c>
      <c r="Q133" s="158">
        <f t="shared" si="51"/>
        <v>-2703887.2600000016</v>
      </c>
    </row>
    <row r="134" spans="1:17" s="3" customFormat="1" ht="110.25" x14ac:dyDescent="0.25">
      <c r="A134" s="73" t="s">
        <v>265</v>
      </c>
      <c r="B134" s="73" t="s">
        <v>57</v>
      </c>
      <c r="C134" s="73" t="s">
        <v>47</v>
      </c>
      <c r="D134" s="102" t="s">
        <v>58</v>
      </c>
      <c r="E134" s="118">
        <v>52</v>
      </c>
      <c r="F134" s="65" t="s">
        <v>296</v>
      </c>
      <c r="G134" s="27" t="s">
        <v>59</v>
      </c>
      <c r="H134" s="158">
        <f>I134+J134</f>
        <v>150000</v>
      </c>
      <c r="I134" s="158">
        <v>150000</v>
      </c>
      <c r="J134" s="158"/>
      <c r="K134" s="158"/>
      <c r="L134" s="158">
        <f>M134+N134</f>
        <v>107999.69</v>
      </c>
      <c r="M134" s="158">
        <v>107999.69</v>
      </c>
      <c r="N134" s="158"/>
      <c r="O134" s="158"/>
      <c r="P134" s="159">
        <f t="shared" si="57"/>
        <v>0.7199979333333334</v>
      </c>
      <c r="Q134" s="158">
        <f t="shared" si="51"/>
        <v>-42000.31</v>
      </c>
    </row>
    <row r="135" spans="1:17" s="3" customFormat="1" ht="18.75" x14ac:dyDescent="0.25">
      <c r="A135" s="135" t="s">
        <v>266</v>
      </c>
      <c r="B135" s="135"/>
      <c r="C135" s="135"/>
      <c r="D135" s="176" t="s">
        <v>267</v>
      </c>
      <c r="E135" s="177"/>
      <c r="F135" s="178"/>
      <c r="G135" s="131"/>
      <c r="H135" s="63">
        <f t="shared" ref="H135:O135" si="82">H136</f>
        <v>97236903</v>
      </c>
      <c r="I135" s="63">
        <f t="shared" si="82"/>
        <v>19091460</v>
      </c>
      <c r="J135" s="63">
        <f t="shared" si="82"/>
        <v>78145443</v>
      </c>
      <c r="K135" s="63">
        <f t="shared" si="82"/>
        <v>78145443</v>
      </c>
      <c r="L135" s="63">
        <f t="shared" si="82"/>
        <v>93502076.349999994</v>
      </c>
      <c r="M135" s="63">
        <f t="shared" si="82"/>
        <v>19056869.879999999</v>
      </c>
      <c r="N135" s="63">
        <f t="shared" si="82"/>
        <v>74445206.469999999</v>
      </c>
      <c r="O135" s="63">
        <f t="shared" si="82"/>
        <v>74445206.469999999</v>
      </c>
      <c r="P135" s="70">
        <f t="shared" si="57"/>
        <v>0.96159044010276629</v>
      </c>
      <c r="Q135" s="63">
        <f t="shared" si="51"/>
        <v>-3734826.650000006</v>
      </c>
    </row>
    <row r="136" spans="1:17" s="3" customFormat="1" ht="18.75" x14ac:dyDescent="0.25">
      <c r="A136" s="135" t="s">
        <v>268</v>
      </c>
      <c r="B136" s="135"/>
      <c r="C136" s="135"/>
      <c r="D136" s="176" t="s">
        <v>267</v>
      </c>
      <c r="E136" s="177"/>
      <c r="F136" s="178"/>
      <c r="G136" s="131"/>
      <c r="H136" s="63">
        <f>SUM(H137:H149)</f>
        <v>97236903</v>
      </c>
      <c r="I136" s="63">
        <f>SUM(I137:I149)</f>
        <v>19091460</v>
      </c>
      <c r="J136" s="63">
        <f>SUM(J137:J149)</f>
        <v>78145443</v>
      </c>
      <c r="K136" s="63">
        <f>SUM(K137:K149)</f>
        <v>78145443</v>
      </c>
      <c r="L136" s="63">
        <f>SUM(L137:L149)</f>
        <v>93502076.349999994</v>
      </c>
      <c r="M136" s="63">
        <f t="shared" ref="M136:O136" si="83">SUM(M137:M149)</f>
        <v>19056869.879999999</v>
      </c>
      <c r="N136" s="63">
        <f t="shared" si="83"/>
        <v>74445206.469999999</v>
      </c>
      <c r="O136" s="63">
        <f t="shared" si="83"/>
        <v>74445206.469999999</v>
      </c>
      <c r="P136" s="70">
        <f t="shared" si="57"/>
        <v>0.96159044010276629</v>
      </c>
      <c r="Q136" s="63">
        <f t="shared" si="51"/>
        <v>-3734826.650000006</v>
      </c>
    </row>
    <row r="137" spans="1:17" s="3" customFormat="1" ht="94.5" x14ac:dyDescent="0.25">
      <c r="A137" s="27">
        <v>3719770</v>
      </c>
      <c r="B137" s="75">
        <v>9770</v>
      </c>
      <c r="C137" s="74" t="s">
        <v>147</v>
      </c>
      <c r="D137" s="83" t="s">
        <v>269</v>
      </c>
      <c r="E137" s="83">
        <v>54</v>
      </c>
      <c r="F137" s="33" t="s">
        <v>270</v>
      </c>
      <c r="G137" s="27" t="s">
        <v>271</v>
      </c>
      <c r="H137" s="158">
        <f t="shared" ref="H137:H146" si="84">I137+J137</f>
        <v>1570500</v>
      </c>
      <c r="I137" s="158">
        <v>1287000</v>
      </c>
      <c r="J137" s="158">
        <v>283500</v>
      </c>
      <c r="K137" s="158">
        <v>283500</v>
      </c>
      <c r="L137" s="158">
        <f t="shared" ref="L137:L146" si="85">M137+N137</f>
        <v>1570500</v>
      </c>
      <c r="M137" s="158">
        <v>1287000</v>
      </c>
      <c r="N137" s="158">
        <v>283500</v>
      </c>
      <c r="O137" s="158">
        <v>283500</v>
      </c>
      <c r="P137" s="159">
        <f t="shared" si="57"/>
        <v>1</v>
      </c>
      <c r="Q137" s="158">
        <f t="shared" si="51"/>
        <v>0</v>
      </c>
    </row>
    <row r="138" spans="1:17" s="3" customFormat="1" ht="31.5" x14ac:dyDescent="0.25">
      <c r="A138" s="27">
        <v>3719770</v>
      </c>
      <c r="B138" s="75">
        <v>9770</v>
      </c>
      <c r="C138" s="74" t="s">
        <v>147</v>
      </c>
      <c r="D138" s="47" t="s">
        <v>272</v>
      </c>
      <c r="E138" s="33">
        <v>55</v>
      </c>
      <c r="F138" s="47" t="s">
        <v>273</v>
      </c>
      <c r="G138" s="34" t="s">
        <v>274</v>
      </c>
      <c r="H138" s="158">
        <f t="shared" si="84"/>
        <v>300000</v>
      </c>
      <c r="I138" s="158">
        <v>300000</v>
      </c>
      <c r="J138" s="158"/>
      <c r="K138" s="158"/>
      <c r="L138" s="158">
        <f t="shared" si="85"/>
        <v>300000</v>
      </c>
      <c r="M138" s="158">
        <v>300000</v>
      </c>
      <c r="N138" s="158"/>
      <c r="O138" s="158"/>
      <c r="P138" s="159">
        <f t="shared" si="57"/>
        <v>1</v>
      </c>
      <c r="Q138" s="158">
        <f t="shared" si="51"/>
        <v>0</v>
      </c>
    </row>
    <row r="139" spans="1:17" s="3" customFormat="1" ht="47.25" x14ac:dyDescent="0.25">
      <c r="A139" s="27">
        <v>3719770</v>
      </c>
      <c r="B139" s="75">
        <v>9770</v>
      </c>
      <c r="C139" s="74" t="s">
        <v>147</v>
      </c>
      <c r="D139" s="47" t="s">
        <v>275</v>
      </c>
      <c r="E139" s="33">
        <v>14</v>
      </c>
      <c r="F139" s="33" t="s">
        <v>40</v>
      </c>
      <c r="G139" s="27" t="s">
        <v>41</v>
      </c>
      <c r="H139" s="158">
        <f t="shared" si="84"/>
        <v>2237000</v>
      </c>
      <c r="I139" s="158">
        <v>2237000</v>
      </c>
      <c r="J139" s="158"/>
      <c r="K139" s="158"/>
      <c r="L139" s="158">
        <f t="shared" si="85"/>
        <v>2237000</v>
      </c>
      <c r="M139" s="158">
        <v>2237000</v>
      </c>
      <c r="N139" s="158"/>
      <c r="O139" s="158"/>
      <c r="P139" s="159">
        <f t="shared" si="57"/>
        <v>1</v>
      </c>
      <c r="Q139" s="158">
        <f t="shared" si="51"/>
        <v>0</v>
      </c>
    </row>
    <row r="140" spans="1:17" s="3" customFormat="1" ht="47.25" x14ac:dyDescent="0.25">
      <c r="A140" s="93">
        <v>3719770</v>
      </c>
      <c r="B140" s="78">
        <v>9770</v>
      </c>
      <c r="C140" s="76" t="s">
        <v>147</v>
      </c>
      <c r="D140" s="77" t="s">
        <v>272</v>
      </c>
      <c r="E140" s="82">
        <v>30</v>
      </c>
      <c r="F140" s="80" t="s">
        <v>178</v>
      </c>
      <c r="G140" s="93" t="s">
        <v>179</v>
      </c>
      <c r="H140" s="158">
        <f t="shared" si="84"/>
        <v>300000</v>
      </c>
      <c r="I140" s="158">
        <v>300000</v>
      </c>
      <c r="J140" s="158"/>
      <c r="K140" s="158"/>
      <c r="L140" s="158">
        <f t="shared" si="85"/>
        <v>300000</v>
      </c>
      <c r="M140" s="158">
        <v>300000</v>
      </c>
      <c r="N140" s="158"/>
      <c r="O140" s="158"/>
      <c r="P140" s="159">
        <f t="shared" si="57"/>
        <v>1</v>
      </c>
      <c r="Q140" s="158">
        <f t="shared" si="51"/>
        <v>0</v>
      </c>
    </row>
    <row r="141" spans="1:17" s="3" customFormat="1" ht="63" x14ac:dyDescent="0.25">
      <c r="A141" s="93">
        <v>3719770</v>
      </c>
      <c r="B141" s="78">
        <v>9770</v>
      </c>
      <c r="C141" s="76" t="s">
        <v>147</v>
      </c>
      <c r="D141" s="77" t="s">
        <v>272</v>
      </c>
      <c r="E141" s="84">
        <v>50</v>
      </c>
      <c r="F141" s="64" t="s">
        <v>279</v>
      </c>
      <c r="G141" s="93" t="s">
        <v>280</v>
      </c>
      <c r="H141" s="158">
        <f t="shared" si="84"/>
        <v>1800000</v>
      </c>
      <c r="I141" s="158"/>
      <c r="J141" s="158">
        <v>1800000</v>
      </c>
      <c r="K141" s="158">
        <v>1800000</v>
      </c>
      <c r="L141" s="158">
        <f t="shared" si="85"/>
        <v>1800000</v>
      </c>
      <c r="M141" s="158"/>
      <c r="N141" s="158">
        <v>1800000</v>
      </c>
      <c r="O141" s="158">
        <v>1800000</v>
      </c>
      <c r="P141" s="159">
        <f t="shared" si="57"/>
        <v>1</v>
      </c>
      <c r="Q141" s="158">
        <f t="shared" si="51"/>
        <v>0</v>
      </c>
    </row>
    <row r="142" spans="1:17" s="3" customFormat="1" ht="110.25" x14ac:dyDescent="0.25">
      <c r="A142" s="73" t="s">
        <v>276</v>
      </c>
      <c r="B142" s="27" t="s">
        <v>277</v>
      </c>
      <c r="C142" s="85" t="s">
        <v>147</v>
      </c>
      <c r="D142" s="79" t="s">
        <v>278</v>
      </c>
      <c r="E142" s="86">
        <v>52</v>
      </c>
      <c r="F142" s="66" t="s">
        <v>296</v>
      </c>
      <c r="G142" s="27" t="s">
        <v>59</v>
      </c>
      <c r="H142" s="158">
        <f t="shared" si="84"/>
        <v>64653003</v>
      </c>
      <c r="I142" s="158">
        <v>11821060</v>
      </c>
      <c r="J142" s="158">
        <v>52831943</v>
      </c>
      <c r="K142" s="158">
        <v>52831943</v>
      </c>
      <c r="L142" s="158">
        <f t="shared" si="85"/>
        <v>60953003</v>
      </c>
      <c r="M142" s="158">
        <v>11821060</v>
      </c>
      <c r="N142" s="158">
        <v>49131943</v>
      </c>
      <c r="O142" s="158">
        <v>49131943</v>
      </c>
      <c r="P142" s="159">
        <f t="shared" si="57"/>
        <v>0.94277141310822021</v>
      </c>
      <c r="Q142" s="158">
        <f t="shared" si="51"/>
        <v>-3700000</v>
      </c>
    </row>
    <row r="143" spans="1:17" s="3" customFormat="1" ht="63" x14ac:dyDescent="0.25">
      <c r="A143" s="73" t="s">
        <v>276</v>
      </c>
      <c r="B143" s="27" t="s">
        <v>277</v>
      </c>
      <c r="C143" s="85" t="s">
        <v>147</v>
      </c>
      <c r="D143" s="79" t="s">
        <v>278</v>
      </c>
      <c r="E143" s="86">
        <v>50</v>
      </c>
      <c r="F143" s="66" t="s">
        <v>279</v>
      </c>
      <c r="G143" s="27" t="s">
        <v>280</v>
      </c>
      <c r="H143" s="158">
        <f t="shared" si="84"/>
        <v>16200000</v>
      </c>
      <c r="I143" s="158"/>
      <c r="J143" s="158">
        <v>16200000</v>
      </c>
      <c r="K143" s="158">
        <v>16200000</v>
      </c>
      <c r="L143" s="158">
        <f t="shared" si="85"/>
        <v>16199789</v>
      </c>
      <c r="M143" s="158"/>
      <c r="N143" s="158">
        <v>16199789</v>
      </c>
      <c r="O143" s="158">
        <v>16199789</v>
      </c>
      <c r="P143" s="159">
        <f t="shared" si="57"/>
        <v>0.999986975308642</v>
      </c>
      <c r="Q143" s="158">
        <f t="shared" si="51"/>
        <v>-211</v>
      </c>
    </row>
    <row r="144" spans="1:17" s="3" customFormat="1" ht="47.25" x14ac:dyDescent="0.25">
      <c r="A144" s="73" t="s">
        <v>276</v>
      </c>
      <c r="B144" s="27" t="s">
        <v>277</v>
      </c>
      <c r="C144" s="85" t="s">
        <v>147</v>
      </c>
      <c r="D144" s="79" t="s">
        <v>278</v>
      </c>
      <c r="E144" s="86">
        <v>57</v>
      </c>
      <c r="F144" s="66" t="s">
        <v>281</v>
      </c>
      <c r="G144" s="27" t="s">
        <v>282</v>
      </c>
      <c r="H144" s="158">
        <f t="shared" si="84"/>
        <v>2000000</v>
      </c>
      <c r="I144" s="158">
        <v>2000000</v>
      </c>
      <c r="J144" s="158"/>
      <c r="K144" s="158"/>
      <c r="L144" s="158">
        <f t="shared" si="85"/>
        <v>2000000</v>
      </c>
      <c r="M144" s="158">
        <v>2000000</v>
      </c>
      <c r="N144" s="158"/>
      <c r="O144" s="158"/>
      <c r="P144" s="159">
        <f t="shared" si="57"/>
        <v>1</v>
      </c>
      <c r="Q144" s="158">
        <f t="shared" si="51"/>
        <v>0</v>
      </c>
    </row>
    <row r="145" spans="1:21" s="3" customFormat="1" ht="47.25" x14ac:dyDescent="0.25">
      <c r="A145" s="73" t="s">
        <v>276</v>
      </c>
      <c r="B145" s="27" t="s">
        <v>277</v>
      </c>
      <c r="C145" s="85" t="s">
        <v>147</v>
      </c>
      <c r="D145" s="79" t="s">
        <v>278</v>
      </c>
      <c r="E145" s="86">
        <v>58</v>
      </c>
      <c r="F145" s="66" t="s">
        <v>283</v>
      </c>
      <c r="G145" s="27" t="s">
        <v>284</v>
      </c>
      <c r="H145" s="158">
        <f t="shared" si="84"/>
        <v>2526400</v>
      </c>
      <c r="I145" s="158">
        <v>976400</v>
      </c>
      <c r="J145" s="158">
        <v>1550000</v>
      </c>
      <c r="K145" s="158">
        <v>1550000</v>
      </c>
      <c r="L145" s="158">
        <f t="shared" si="85"/>
        <v>2491784.35</v>
      </c>
      <c r="M145" s="158">
        <v>941809.88</v>
      </c>
      <c r="N145" s="158">
        <v>1549974.47</v>
      </c>
      <c r="O145" s="158">
        <v>1549974.47</v>
      </c>
      <c r="P145" s="159">
        <f t="shared" si="57"/>
        <v>0.98629842859404693</v>
      </c>
      <c r="Q145" s="158">
        <f t="shared" si="51"/>
        <v>-34615.649999999907</v>
      </c>
    </row>
    <row r="146" spans="1:21" s="3" customFormat="1" ht="47.25" x14ac:dyDescent="0.25">
      <c r="A146" s="87" t="s">
        <v>276</v>
      </c>
      <c r="B146" s="93" t="s">
        <v>277</v>
      </c>
      <c r="C146" s="89" t="s">
        <v>147</v>
      </c>
      <c r="D146" s="81" t="s">
        <v>278</v>
      </c>
      <c r="E146" s="82">
        <v>17</v>
      </c>
      <c r="F146" s="80" t="s">
        <v>96</v>
      </c>
      <c r="G146" s="93" t="s">
        <v>97</v>
      </c>
      <c r="H146" s="158">
        <f t="shared" si="84"/>
        <v>950000</v>
      </c>
      <c r="I146" s="158"/>
      <c r="J146" s="158">
        <v>950000</v>
      </c>
      <c r="K146" s="158">
        <v>950000</v>
      </c>
      <c r="L146" s="158">
        <f t="shared" si="85"/>
        <v>950000</v>
      </c>
      <c r="M146" s="158"/>
      <c r="N146" s="158">
        <v>950000</v>
      </c>
      <c r="O146" s="158">
        <v>950000</v>
      </c>
      <c r="P146" s="159">
        <f t="shared" si="57"/>
        <v>1</v>
      </c>
      <c r="Q146" s="158">
        <f t="shared" si="51"/>
        <v>0</v>
      </c>
    </row>
    <row r="147" spans="1:21" s="3" customFormat="1" ht="47.25" x14ac:dyDescent="0.25">
      <c r="A147" s="87" t="s">
        <v>276</v>
      </c>
      <c r="B147" s="93" t="s">
        <v>277</v>
      </c>
      <c r="C147" s="89" t="s">
        <v>147</v>
      </c>
      <c r="D147" s="88" t="s">
        <v>278</v>
      </c>
      <c r="E147" s="96"/>
      <c r="F147" s="94" t="s">
        <v>369</v>
      </c>
      <c r="G147" s="90" t="s">
        <v>370</v>
      </c>
      <c r="H147" s="158">
        <f t="shared" ref="H147:H149" si="86">I147+J147</f>
        <v>1000000</v>
      </c>
      <c r="I147" s="158"/>
      <c r="J147" s="158">
        <v>1000000</v>
      </c>
      <c r="K147" s="158">
        <v>1000000</v>
      </c>
      <c r="L147" s="158">
        <f t="shared" ref="L147:L149" si="87">M147+N147</f>
        <v>1000000</v>
      </c>
      <c r="M147" s="158"/>
      <c r="N147" s="158">
        <v>1000000</v>
      </c>
      <c r="O147" s="158">
        <v>1000000</v>
      </c>
      <c r="P147" s="159">
        <f t="shared" ref="P147:P149" si="88">L147/H147</f>
        <v>1</v>
      </c>
      <c r="Q147" s="158">
        <f t="shared" ref="Q147:Q149" si="89">L147-H147</f>
        <v>0</v>
      </c>
    </row>
    <row r="148" spans="1:21" s="3" customFormat="1" ht="47.25" x14ac:dyDescent="0.25">
      <c r="A148" s="87" t="s">
        <v>276</v>
      </c>
      <c r="B148" s="93" t="s">
        <v>277</v>
      </c>
      <c r="C148" s="89" t="s">
        <v>147</v>
      </c>
      <c r="D148" s="88" t="s">
        <v>278</v>
      </c>
      <c r="E148" s="95"/>
      <c r="F148" s="92" t="s">
        <v>371</v>
      </c>
      <c r="G148" s="93" t="s">
        <v>372</v>
      </c>
      <c r="H148" s="158">
        <f t="shared" si="86"/>
        <v>2700000</v>
      </c>
      <c r="I148" s="158"/>
      <c r="J148" s="158">
        <v>2700000</v>
      </c>
      <c r="K148" s="158">
        <v>2700000</v>
      </c>
      <c r="L148" s="158">
        <f t="shared" si="87"/>
        <v>2700000</v>
      </c>
      <c r="M148" s="158"/>
      <c r="N148" s="158">
        <v>2700000</v>
      </c>
      <c r="O148" s="158">
        <v>2700000</v>
      </c>
      <c r="P148" s="159">
        <f t="shared" si="88"/>
        <v>1</v>
      </c>
      <c r="Q148" s="158">
        <f t="shared" si="89"/>
        <v>0</v>
      </c>
    </row>
    <row r="149" spans="1:21" s="3" customFormat="1" ht="63" x14ac:dyDescent="0.25">
      <c r="A149" s="87" t="s">
        <v>276</v>
      </c>
      <c r="B149" s="93" t="s">
        <v>277</v>
      </c>
      <c r="C149" s="89" t="s">
        <v>147</v>
      </c>
      <c r="D149" s="88" t="s">
        <v>278</v>
      </c>
      <c r="E149" s="95"/>
      <c r="F149" s="92" t="s">
        <v>373</v>
      </c>
      <c r="G149" s="93" t="s">
        <v>374</v>
      </c>
      <c r="H149" s="158">
        <f t="shared" si="86"/>
        <v>1000000</v>
      </c>
      <c r="I149" s="158">
        <v>170000</v>
      </c>
      <c r="J149" s="158">
        <v>830000</v>
      </c>
      <c r="K149" s="158">
        <v>830000</v>
      </c>
      <c r="L149" s="158">
        <f t="shared" si="87"/>
        <v>1000000</v>
      </c>
      <c r="M149" s="158">
        <v>170000</v>
      </c>
      <c r="N149" s="158">
        <v>830000</v>
      </c>
      <c r="O149" s="158">
        <v>830000</v>
      </c>
      <c r="P149" s="159">
        <f t="shared" si="88"/>
        <v>1</v>
      </c>
      <c r="Q149" s="158">
        <f t="shared" si="89"/>
        <v>0</v>
      </c>
    </row>
    <row r="150" spans="1:21" s="56" customFormat="1" ht="18.75" x14ac:dyDescent="0.25">
      <c r="A150" s="32"/>
      <c r="B150" s="32"/>
      <c r="C150" s="32"/>
      <c r="D150" s="161" t="s">
        <v>285</v>
      </c>
      <c r="E150" s="162"/>
      <c r="F150" s="163"/>
      <c r="G150" s="32"/>
      <c r="H150" s="63">
        <f t="shared" ref="H150:O150" si="90">H12+H29+H53+H68+H72+H82+H90+H111+H130+H135</f>
        <v>745646789.28999996</v>
      </c>
      <c r="I150" s="63">
        <f t="shared" si="90"/>
        <v>348933685.86000001</v>
      </c>
      <c r="J150" s="63">
        <f t="shared" si="90"/>
        <v>396713103.43000001</v>
      </c>
      <c r="K150" s="63">
        <f t="shared" si="90"/>
        <v>384524938.13999999</v>
      </c>
      <c r="L150" s="63">
        <f t="shared" si="90"/>
        <v>528165295.88</v>
      </c>
      <c r="M150" s="63">
        <f t="shared" si="90"/>
        <v>330081564.49000001</v>
      </c>
      <c r="N150" s="63">
        <f t="shared" si="90"/>
        <v>198083731.39000002</v>
      </c>
      <c r="O150" s="63">
        <f t="shared" si="90"/>
        <v>190258126.18000001</v>
      </c>
      <c r="P150" s="70">
        <f t="shared" si="57"/>
        <v>0.70833175099287371</v>
      </c>
      <c r="Q150" s="63">
        <f t="shared" si="51"/>
        <v>-217481493.40999997</v>
      </c>
      <c r="R150" s="69"/>
    </row>
    <row r="151" spans="1:21" s="3" customFormat="1" ht="56.25" x14ac:dyDescent="0.25">
      <c r="A151" s="131">
        <v>1</v>
      </c>
      <c r="B151" s="147"/>
      <c r="C151" s="147"/>
      <c r="D151" s="148"/>
      <c r="E151" s="149">
        <v>1</v>
      </c>
      <c r="F151" s="141" t="s">
        <v>91</v>
      </c>
      <c r="G151" s="131" t="s">
        <v>286</v>
      </c>
      <c r="H151" s="72">
        <f>H49</f>
        <v>360000</v>
      </c>
      <c r="I151" s="72">
        <f>I49</f>
        <v>360000</v>
      </c>
      <c r="J151" s="72"/>
      <c r="K151" s="72"/>
      <c r="L151" s="72">
        <f>L49</f>
        <v>295950</v>
      </c>
      <c r="M151" s="72">
        <f>M49</f>
        <v>295950</v>
      </c>
      <c r="N151" s="72"/>
      <c r="O151" s="72"/>
      <c r="P151" s="71">
        <f t="shared" si="57"/>
        <v>0.82208333333333339</v>
      </c>
      <c r="Q151" s="72">
        <f t="shared" si="51"/>
        <v>-64050</v>
      </c>
    </row>
    <row r="152" spans="1:21" s="3" customFormat="1" ht="75" x14ac:dyDescent="0.25">
      <c r="A152" s="131">
        <v>2</v>
      </c>
      <c r="B152" s="147"/>
      <c r="C152" s="147"/>
      <c r="D152" s="148"/>
      <c r="E152" s="149">
        <v>5</v>
      </c>
      <c r="F152" s="141" t="s">
        <v>206</v>
      </c>
      <c r="G152" s="131" t="s">
        <v>207</v>
      </c>
      <c r="H152" s="72">
        <f>H94+H99+H102+H103+H114+H119+H124+H96+H101+H117</f>
        <v>156627304.25999999</v>
      </c>
      <c r="I152" s="72">
        <f>I94+I99+I102+I103+I114+I119+I124+I96+I101+I117</f>
        <v>103069818.23999999</v>
      </c>
      <c r="J152" s="72">
        <f>J94+J99+J102+J103+J114+J119+J124+J96+J101+J117</f>
        <v>53557486.019999996</v>
      </c>
      <c r="K152" s="72">
        <f>K94+K99+K102+K103+K114+K119+K124+K96+K101+K117</f>
        <v>53557486.019999996</v>
      </c>
      <c r="L152" s="72">
        <f t="shared" ref="L152:O152" si="91">L94+L99+L102+L103+L114+L119+L124+L96+L101+L117</f>
        <v>122874362.76000001</v>
      </c>
      <c r="M152" s="72">
        <f t="shared" si="91"/>
        <v>100621791.87</v>
      </c>
      <c r="N152" s="72">
        <f t="shared" si="91"/>
        <v>22252570.890000004</v>
      </c>
      <c r="O152" s="72">
        <f t="shared" si="91"/>
        <v>22252570.890000004</v>
      </c>
      <c r="P152" s="71">
        <f t="shared" si="57"/>
        <v>0.78450154869568345</v>
      </c>
      <c r="Q152" s="72">
        <f t="shared" si="51"/>
        <v>-33752941.499999985</v>
      </c>
      <c r="U152" s="68"/>
    </row>
    <row r="153" spans="1:21" s="3" customFormat="1" ht="56.25" x14ac:dyDescent="0.25">
      <c r="A153" s="131">
        <v>3</v>
      </c>
      <c r="B153" s="147"/>
      <c r="C153" s="147"/>
      <c r="D153" s="148"/>
      <c r="E153" s="149">
        <v>9</v>
      </c>
      <c r="F153" s="141" t="s">
        <v>212</v>
      </c>
      <c r="G153" s="131" t="s">
        <v>213</v>
      </c>
      <c r="H153" s="72">
        <f t="shared" ref="H153:O153" si="92">H97+H115</f>
        <v>15318217</v>
      </c>
      <c r="I153" s="72">
        <f t="shared" si="92"/>
        <v>0</v>
      </c>
      <c r="J153" s="72">
        <f t="shared" si="92"/>
        <v>15318217</v>
      </c>
      <c r="K153" s="72">
        <f t="shared" si="92"/>
        <v>15318217</v>
      </c>
      <c r="L153" s="72">
        <f t="shared" si="92"/>
        <v>8891260.2300000004</v>
      </c>
      <c r="M153" s="72">
        <f t="shared" si="92"/>
        <v>0</v>
      </c>
      <c r="N153" s="72">
        <f t="shared" si="92"/>
        <v>8891260.2300000004</v>
      </c>
      <c r="O153" s="72">
        <f t="shared" si="92"/>
        <v>8891260.2300000004</v>
      </c>
      <c r="P153" s="71">
        <f t="shared" si="57"/>
        <v>0.58043702018322374</v>
      </c>
      <c r="Q153" s="72">
        <f t="shared" si="51"/>
        <v>-6426956.7699999996</v>
      </c>
    </row>
    <row r="154" spans="1:21" s="3" customFormat="1" ht="93.75" x14ac:dyDescent="0.25">
      <c r="A154" s="131">
        <v>4</v>
      </c>
      <c r="B154" s="147"/>
      <c r="C154" s="147"/>
      <c r="D154" s="148"/>
      <c r="E154" s="149">
        <v>13</v>
      </c>
      <c r="F154" s="141" t="s">
        <v>67</v>
      </c>
      <c r="G154" s="131" t="s">
        <v>68</v>
      </c>
      <c r="H154" s="72">
        <f>H56+H66+H31+H20</f>
        <v>15798200</v>
      </c>
      <c r="I154" s="72">
        <f>I56+I66+I31+I20</f>
        <v>15798200</v>
      </c>
      <c r="J154" s="72">
        <f>J56+J66+J31</f>
        <v>0</v>
      </c>
      <c r="K154" s="72">
        <f>K56+K66+K31</f>
        <v>0</v>
      </c>
      <c r="L154" s="72">
        <f>L56+L66+L31+L20</f>
        <v>12853362.5</v>
      </c>
      <c r="M154" s="72">
        <f>M56+M66+M31+M20</f>
        <v>12853362.5</v>
      </c>
      <c r="N154" s="72">
        <f>N56+N66+N31</f>
        <v>0</v>
      </c>
      <c r="O154" s="72">
        <f>O56+O66+O31</f>
        <v>0</v>
      </c>
      <c r="P154" s="71">
        <f t="shared" si="57"/>
        <v>0.81359664392145936</v>
      </c>
      <c r="Q154" s="72">
        <f t="shared" si="51"/>
        <v>-2944837.5</v>
      </c>
    </row>
    <row r="155" spans="1:21" s="3" customFormat="1" ht="75" x14ac:dyDescent="0.25">
      <c r="A155" s="131">
        <v>5</v>
      </c>
      <c r="B155" s="147"/>
      <c r="C155" s="147"/>
      <c r="D155" s="148"/>
      <c r="E155" s="149">
        <v>14</v>
      </c>
      <c r="F155" s="141" t="s">
        <v>40</v>
      </c>
      <c r="G155" s="131" t="s">
        <v>41</v>
      </c>
      <c r="H155" s="72">
        <f t="shared" ref="H155:O155" si="93">H19+H50+H55+H57+H59+H60+H61+H62+H63+H64+H65+H70+H139</f>
        <v>48463000</v>
      </c>
      <c r="I155" s="72">
        <f t="shared" si="93"/>
        <v>48463000</v>
      </c>
      <c r="J155" s="72">
        <f t="shared" si="93"/>
        <v>0</v>
      </c>
      <c r="K155" s="72">
        <f t="shared" si="93"/>
        <v>0</v>
      </c>
      <c r="L155" s="72">
        <f t="shared" si="93"/>
        <v>46676501.449999996</v>
      </c>
      <c r="M155" s="72">
        <f t="shared" si="93"/>
        <v>46676501.449999996</v>
      </c>
      <c r="N155" s="72">
        <f t="shared" si="93"/>
        <v>0</v>
      </c>
      <c r="O155" s="72">
        <f t="shared" si="93"/>
        <v>0</v>
      </c>
      <c r="P155" s="71">
        <f t="shared" si="57"/>
        <v>0.9631368559519633</v>
      </c>
      <c r="Q155" s="72">
        <f t="shared" si="51"/>
        <v>-1786498.5500000045</v>
      </c>
    </row>
    <row r="156" spans="1:21" s="3" customFormat="1" ht="56.25" x14ac:dyDescent="0.25">
      <c r="A156" s="131">
        <v>6</v>
      </c>
      <c r="B156" s="147"/>
      <c r="C156" s="147"/>
      <c r="D156" s="150"/>
      <c r="E156" s="149">
        <v>15</v>
      </c>
      <c r="F156" s="141" t="s">
        <v>23</v>
      </c>
      <c r="G156" s="131" t="s">
        <v>24</v>
      </c>
      <c r="H156" s="72">
        <f>H15+H16+H17+H18+H22+H127+H113</f>
        <v>65028170</v>
      </c>
      <c r="I156" s="72">
        <f>I15+I16+I17+I18+I22+I127+I113</f>
        <v>47832625</v>
      </c>
      <c r="J156" s="72">
        <f>J15+J16+J17+J18+J22+J127+J113</f>
        <v>17195545</v>
      </c>
      <c r="K156" s="72">
        <f>K15+K16+K17+K18+K22+K127+K113</f>
        <v>17195545</v>
      </c>
      <c r="L156" s="72">
        <f t="shared" ref="L156:O156" si="94">L15+L16+L17+L18+L22+L127+L113</f>
        <v>58347656.359999999</v>
      </c>
      <c r="M156" s="72">
        <f t="shared" si="94"/>
        <v>46802948.659999996</v>
      </c>
      <c r="N156" s="72">
        <f t="shared" si="94"/>
        <v>11544707.699999999</v>
      </c>
      <c r="O156" s="72">
        <f t="shared" si="94"/>
        <v>11544707.699999999</v>
      </c>
      <c r="P156" s="71">
        <f t="shared" si="57"/>
        <v>0.89726738980967791</v>
      </c>
      <c r="Q156" s="72">
        <f t="shared" si="51"/>
        <v>-6680513.6400000006</v>
      </c>
      <c r="R156" s="68"/>
    </row>
    <row r="157" spans="1:21" s="3" customFormat="1" ht="56.25" x14ac:dyDescent="0.25">
      <c r="A157" s="131">
        <v>7</v>
      </c>
      <c r="B157" s="147"/>
      <c r="C157" s="147"/>
      <c r="D157" s="150"/>
      <c r="E157" s="149">
        <v>16</v>
      </c>
      <c r="F157" s="141" t="s">
        <v>69</v>
      </c>
      <c r="G157" s="131" t="s">
        <v>70</v>
      </c>
      <c r="H157" s="72">
        <f>H32+H34+H38+H42+H43+H44+H45+H46+H47+H120</f>
        <v>49859083</v>
      </c>
      <c r="I157" s="72">
        <f>I32+I34+I38+I42+I43+I44+I45+I46+I47+I120</f>
        <v>21748500</v>
      </c>
      <c r="J157" s="72">
        <f>J32+J34+J38+J42+J43+J44+J45+J46+J47+J120</f>
        <v>28110583</v>
      </c>
      <c r="K157" s="72">
        <f>K32+K34+K38+K42+K43+K44+K45+K46+K47+K120</f>
        <v>17525564</v>
      </c>
      <c r="L157" s="72">
        <f t="shared" ref="L157:O157" si="95">L32+L34+L38+L42+L43+L44+L45+L46+L47+L120</f>
        <v>45356622.280000009</v>
      </c>
      <c r="M157" s="72">
        <f t="shared" si="95"/>
        <v>17241903.719999999</v>
      </c>
      <c r="N157" s="72">
        <f t="shared" si="95"/>
        <v>28114718.560000002</v>
      </c>
      <c r="O157" s="72">
        <f t="shared" si="95"/>
        <v>20893918.560000002</v>
      </c>
      <c r="P157" s="71">
        <f t="shared" si="57"/>
        <v>0.90969627901098804</v>
      </c>
      <c r="Q157" s="72">
        <f t="shared" si="51"/>
        <v>-4502460.7199999914</v>
      </c>
      <c r="R157" s="68"/>
    </row>
    <row r="158" spans="1:21" s="3" customFormat="1" ht="56.25" x14ac:dyDescent="0.25">
      <c r="A158" s="131">
        <v>8</v>
      </c>
      <c r="B158" s="147"/>
      <c r="C158" s="147"/>
      <c r="D158" s="148"/>
      <c r="E158" s="149">
        <v>17</v>
      </c>
      <c r="F158" s="141" t="s">
        <v>96</v>
      </c>
      <c r="G158" s="131" t="s">
        <v>97</v>
      </c>
      <c r="H158" s="72">
        <f>H52+H108+H128+H146+H122+H23+H121+H125</f>
        <v>147846133</v>
      </c>
      <c r="I158" s="72">
        <f>I52+I108+I128+I146+I122+I23+I121+I125</f>
        <v>5627387.6399999997</v>
      </c>
      <c r="J158" s="72">
        <f t="shared" ref="J158:O158" si="96">J52+J108+J128+J146+J122+J23+J121+J125</f>
        <v>142218745.36000001</v>
      </c>
      <c r="K158" s="72">
        <f t="shared" si="96"/>
        <v>142218745.36000001</v>
      </c>
      <c r="L158" s="72">
        <f t="shared" si="96"/>
        <v>28355194.780000001</v>
      </c>
      <c r="M158" s="72">
        <f t="shared" si="96"/>
        <v>3646107.23</v>
      </c>
      <c r="N158" s="72">
        <f t="shared" si="96"/>
        <v>24709087.550000001</v>
      </c>
      <c r="O158" s="72">
        <f t="shared" si="96"/>
        <v>24709087.550000001</v>
      </c>
      <c r="P158" s="71">
        <f t="shared" si="57"/>
        <v>0.19178854532502382</v>
      </c>
      <c r="Q158" s="72">
        <f t="shared" si="51"/>
        <v>-119490938.22</v>
      </c>
      <c r="R158" s="68"/>
    </row>
    <row r="159" spans="1:21" s="3" customFormat="1" ht="187.5" x14ac:dyDescent="0.25">
      <c r="A159" s="131">
        <v>9</v>
      </c>
      <c r="B159" s="147"/>
      <c r="C159" s="147"/>
      <c r="D159" s="148"/>
      <c r="E159" s="151">
        <v>18</v>
      </c>
      <c r="F159" s="143" t="s">
        <v>49</v>
      </c>
      <c r="G159" s="131" t="s">
        <v>50</v>
      </c>
      <c r="H159" s="72">
        <f t="shared" ref="H159:O159" si="97">H24</f>
        <v>556030</v>
      </c>
      <c r="I159" s="72">
        <f t="shared" si="97"/>
        <v>556030</v>
      </c>
      <c r="J159" s="72">
        <f t="shared" si="97"/>
        <v>0</v>
      </c>
      <c r="K159" s="72">
        <f t="shared" si="97"/>
        <v>0</v>
      </c>
      <c r="L159" s="72">
        <f t="shared" si="97"/>
        <v>256019.92</v>
      </c>
      <c r="M159" s="72">
        <f t="shared" si="97"/>
        <v>256019.92</v>
      </c>
      <c r="N159" s="72">
        <f t="shared" si="97"/>
        <v>0</v>
      </c>
      <c r="O159" s="72">
        <f t="shared" si="97"/>
        <v>0</v>
      </c>
      <c r="P159" s="71">
        <f t="shared" si="57"/>
        <v>0.46044263798715901</v>
      </c>
      <c r="Q159" s="72">
        <f t="shared" si="51"/>
        <v>-300010.07999999996</v>
      </c>
      <c r="R159" s="68"/>
    </row>
    <row r="160" spans="1:21" s="3" customFormat="1" ht="93.75" x14ac:dyDescent="0.25">
      <c r="A160" s="131">
        <v>10</v>
      </c>
      <c r="B160" s="147"/>
      <c r="C160" s="147"/>
      <c r="D160" s="148"/>
      <c r="E160" s="149">
        <v>20</v>
      </c>
      <c r="F160" s="141" t="s">
        <v>251</v>
      </c>
      <c r="G160" s="131" t="s">
        <v>252</v>
      </c>
      <c r="H160" s="72">
        <f>H123+H116</f>
        <v>27984922</v>
      </c>
      <c r="I160" s="72">
        <f>I123+I116</f>
        <v>0</v>
      </c>
      <c r="J160" s="72">
        <f>J123+J116</f>
        <v>27984922</v>
      </c>
      <c r="K160" s="72">
        <f t="shared" ref="K160:O160" si="98">K123+K116</f>
        <v>27984922</v>
      </c>
      <c r="L160" s="72">
        <f t="shared" si="98"/>
        <v>8064334.9000000004</v>
      </c>
      <c r="M160" s="72">
        <f t="shared" si="98"/>
        <v>0</v>
      </c>
      <c r="N160" s="72">
        <f t="shared" si="98"/>
        <v>8064334.9000000004</v>
      </c>
      <c r="O160" s="72">
        <f t="shared" si="98"/>
        <v>8064334.9000000004</v>
      </c>
      <c r="P160" s="71">
        <f t="shared" si="57"/>
        <v>0.28816713871848565</v>
      </c>
      <c r="Q160" s="72">
        <f t="shared" si="51"/>
        <v>-19920587.100000001</v>
      </c>
    </row>
    <row r="161" spans="1:18" s="3" customFormat="1" ht="56.25" x14ac:dyDescent="0.25">
      <c r="A161" s="131">
        <v>11</v>
      </c>
      <c r="B161" s="147"/>
      <c r="C161" s="147"/>
      <c r="D161" s="148"/>
      <c r="E161" s="151">
        <v>23</v>
      </c>
      <c r="F161" s="143" t="s">
        <v>75</v>
      </c>
      <c r="G161" s="131" t="s">
        <v>287</v>
      </c>
      <c r="H161" s="72">
        <f>H35+H39</f>
        <v>196820</v>
      </c>
      <c r="I161" s="72">
        <f t="shared" ref="I161:O161" si="99">I35+I39</f>
        <v>196820</v>
      </c>
      <c r="J161" s="72">
        <f t="shared" si="99"/>
        <v>0</v>
      </c>
      <c r="K161" s="72">
        <f t="shared" si="99"/>
        <v>0</v>
      </c>
      <c r="L161" s="72">
        <f t="shared" si="99"/>
        <v>175523</v>
      </c>
      <c r="M161" s="72">
        <f t="shared" si="99"/>
        <v>175523</v>
      </c>
      <c r="N161" s="72">
        <f t="shared" si="99"/>
        <v>0</v>
      </c>
      <c r="O161" s="72">
        <f t="shared" si="99"/>
        <v>0</v>
      </c>
      <c r="P161" s="71">
        <f t="shared" si="57"/>
        <v>0.89179453307590695</v>
      </c>
      <c r="Q161" s="72">
        <f t="shared" si="51"/>
        <v>-21297</v>
      </c>
    </row>
    <row r="162" spans="1:18" s="3" customFormat="1" ht="56.25" x14ac:dyDescent="0.25">
      <c r="A162" s="131">
        <v>12</v>
      </c>
      <c r="B162" s="147"/>
      <c r="C162" s="147"/>
      <c r="D162" s="148"/>
      <c r="E162" s="149">
        <v>25</v>
      </c>
      <c r="F162" s="141" t="s">
        <v>87</v>
      </c>
      <c r="G162" s="131" t="s">
        <v>88</v>
      </c>
      <c r="H162" s="72">
        <f t="shared" ref="H162:O162" si="100">H48+H76</f>
        <v>4049780</v>
      </c>
      <c r="I162" s="72">
        <f t="shared" si="100"/>
        <v>4049780</v>
      </c>
      <c r="J162" s="72">
        <f t="shared" si="100"/>
        <v>0</v>
      </c>
      <c r="K162" s="72">
        <f t="shared" si="100"/>
        <v>0</v>
      </c>
      <c r="L162" s="72">
        <f t="shared" si="100"/>
        <v>3840073.47</v>
      </c>
      <c r="M162" s="72">
        <f t="shared" si="100"/>
        <v>3840073.47</v>
      </c>
      <c r="N162" s="72">
        <f t="shared" si="100"/>
        <v>0</v>
      </c>
      <c r="O162" s="72">
        <f t="shared" si="100"/>
        <v>0</v>
      </c>
      <c r="P162" s="71">
        <f t="shared" si="57"/>
        <v>0.94821779701613429</v>
      </c>
      <c r="Q162" s="72">
        <f t="shared" si="51"/>
        <v>-209706.5299999998</v>
      </c>
      <c r="R162" s="68"/>
    </row>
    <row r="163" spans="1:18" s="3" customFormat="1" ht="56.25" x14ac:dyDescent="0.25">
      <c r="A163" s="131">
        <v>13</v>
      </c>
      <c r="B163" s="147"/>
      <c r="C163" s="147"/>
      <c r="D163" s="148"/>
      <c r="E163" s="149">
        <v>28</v>
      </c>
      <c r="F163" s="141" t="s">
        <v>150</v>
      </c>
      <c r="G163" s="136" t="s">
        <v>151</v>
      </c>
      <c r="H163" s="72">
        <f t="shared" ref="H163:O163" si="101">H74+H75+H77+H78+H79+H80</f>
        <v>1355810</v>
      </c>
      <c r="I163" s="72">
        <f t="shared" si="101"/>
        <v>890810</v>
      </c>
      <c r="J163" s="72">
        <f t="shared" si="101"/>
        <v>465000</v>
      </c>
      <c r="K163" s="72">
        <f t="shared" si="101"/>
        <v>190000</v>
      </c>
      <c r="L163" s="72">
        <f t="shared" si="101"/>
        <v>1038581.56</v>
      </c>
      <c r="M163" s="72">
        <f t="shared" si="101"/>
        <v>827681.56</v>
      </c>
      <c r="N163" s="72">
        <f t="shared" si="101"/>
        <v>210900</v>
      </c>
      <c r="O163" s="72">
        <f t="shared" si="101"/>
        <v>190000</v>
      </c>
      <c r="P163" s="71">
        <f t="shared" si="57"/>
        <v>0.76602293831731594</v>
      </c>
      <c r="Q163" s="72">
        <f t="shared" si="51"/>
        <v>-317228.43999999994</v>
      </c>
      <c r="R163" s="68"/>
    </row>
    <row r="164" spans="1:18" s="3" customFormat="1" ht="56.25" x14ac:dyDescent="0.25">
      <c r="A164" s="131">
        <v>14</v>
      </c>
      <c r="B164" s="147"/>
      <c r="C164" s="147"/>
      <c r="D164" s="148"/>
      <c r="E164" s="149">
        <v>29</v>
      </c>
      <c r="F164" s="141" t="s">
        <v>177</v>
      </c>
      <c r="G164" s="131" t="s">
        <v>113</v>
      </c>
      <c r="H164" s="72">
        <f t="shared" ref="H164:O164" si="102">H58+H84+H86</f>
        <v>1135730</v>
      </c>
      <c r="I164" s="72">
        <f t="shared" si="102"/>
        <v>1135730</v>
      </c>
      <c r="J164" s="72">
        <f t="shared" si="102"/>
        <v>0</v>
      </c>
      <c r="K164" s="72">
        <f t="shared" si="102"/>
        <v>0</v>
      </c>
      <c r="L164" s="72">
        <f t="shared" si="102"/>
        <v>817653.94</v>
      </c>
      <c r="M164" s="72">
        <f t="shared" si="102"/>
        <v>817653.94</v>
      </c>
      <c r="N164" s="72">
        <f t="shared" si="102"/>
        <v>0</v>
      </c>
      <c r="O164" s="72">
        <f t="shared" si="102"/>
        <v>0</v>
      </c>
      <c r="P164" s="71">
        <f t="shared" si="57"/>
        <v>0.71993690401768018</v>
      </c>
      <c r="Q164" s="72">
        <f t="shared" si="51"/>
        <v>-318076.06000000006</v>
      </c>
      <c r="R164" s="68"/>
    </row>
    <row r="165" spans="1:18" s="3" customFormat="1" ht="75" x14ac:dyDescent="0.25">
      <c r="A165" s="131">
        <v>15</v>
      </c>
      <c r="B165" s="147"/>
      <c r="C165" s="147"/>
      <c r="D165" s="148"/>
      <c r="E165" s="149">
        <v>30</v>
      </c>
      <c r="F165" s="141" t="s">
        <v>178</v>
      </c>
      <c r="G165" s="131" t="s">
        <v>179</v>
      </c>
      <c r="H165" s="72">
        <f t="shared" ref="H165:O165" si="103">H85+H87+H88+H89+H140+H37+H40+H41</f>
        <v>3851898</v>
      </c>
      <c r="I165" s="72">
        <f t="shared" si="103"/>
        <v>3851898</v>
      </c>
      <c r="J165" s="72">
        <f t="shared" si="103"/>
        <v>0</v>
      </c>
      <c r="K165" s="72">
        <f t="shared" si="103"/>
        <v>0</v>
      </c>
      <c r="L165" s="72">
        <f t="shared" si="103"/>
        <v>3680388.92</v>
      </c>
      <c r="M165" s="72">
        <f t="shared" si="103"/>
        <v>3680388.92</v>
      </c>
      <c r="N165" s="72">
        <f t="shared" si="103"/>
        <v>0</v>
      </c>
      <c r="O165" s="72">
        <f t="shared" si="103"/>
        <v>0</v>
      </c>
      <c r="P165" s="71">
        <f t="shared" si="57"/>
        <v>0.95547413768485046</v>
      </c>
      <c r="Q165" s="72">
        <f t="shared" si="51"/>
        <v>-171509.08000000007</v>
      </c>
      <c r="R165" s="68"/>
    </row>
    <row r="166" spans="1:18" s="3" customFormat="1" ht="75" x14ac:dyDescent="0.25">
      <c r="A166" s="131">
        <v>16</v>
      </c>
      <c r="B166" s="147"/>
      <c r="C166" s="147"/>
      <c r="D166" s="148"/>
      <c r="E166" s="149">
        <v>32</v>
      </c>
      <c r="F166" s="141" t="s">
        <v>77</v>
      </c>
      <c r="G166" s="131" t="s">
        <v>78</v>
      </c>
      <c r="H166" s="72">
        <f t="shared" ref="H166:O166" si="104">H36</f>
        <v>15000</v>
      </c>
      <c r="I166" s="72">
        <f t="shared" si="104"/>
        <v>15000</v>
      </c>
      <c r="J166" s="72">
        <f t="shared" si="104"/>
        <v>0</v>
      </c>
      <c r="K166" s="72">
        <f t="shared" si="104"/>
        <v>0</v>
      </c>
      <c r="L166" s="72">
        <f t="shared" si="104"/>
        <v>15000</v>
      </c>
      <c r="M166" s="72">
        <f t="shared" si="104"/>
        <v>15000</v>
      </c>
      <c r="N166" s="72">
        <f t="shared" si="104"/>
        <v>0</v>
      </c>
      <c r="O166" s="72">
        <f t="shared" si="104"/>
        <v>0</v>
      </c>
      <c r="P166" s="71">
        <f t="shared" si="57"/>
        <v>1</v>
      </c>
      <c r="Q166" s="72">
        <f t="shared" si="51"/>
        <v>0</v>
      </c>
    </row>
    <row r="167" spans="1:18" s="3" customFormat="1" ht="75" x14ac:dyDescent="0.25">
      <c r="A167" s="131">
        <v>17</v>
      </c>
      <c r="B167" s="147"/>
      <c r="C167" s="147"/>
      <c r="D167" s="148"/>
      <c r="E167" s="151">
        <v>36</v>
      </c>
      <c r="F167" s="143" t="s">
        <v>54</v>
      </c>
      <c r="G167" s="131" t="s">
        <v>55</v>
      </c>
      <c r="H167" s="72">
        <f t="shared" ref="H167:O167" si="105">H25</f>
        <v>2220100</v>
      </c>
      <c r="I167" s="72">
        <f t="shared" si="105"/>
        <v>2029300</v>
      </c>
      <c r="J167" s="72">
        <f t="shared" si="105"/>
        <v>190800</v>
      </c>
      <c r="K167" s="72">
        <f t="shared" si="105"/>
        <v>190800</v>
      </c>
      <c r="L167" s="72">
        <f t="shared" si="105"/>
        <v>2220092</v>
      </c>
      <c r="M167" s="72">
        <f t="shared" si="105"/>
        <v>2029296</v>
      </c>
      <c r="N167" s="72">
        <f t="shared" si="105"/>
        <v>190796</v>
      </c>
      <c r="O167" s="72">
        <f t="shared" si="105"/>
        <v>190796</v>
      </c>
      <c r="P167" s="71">
        <f t="shared" si="57"/>
        <v>0.99999639655871353</v>
      </c>
      <c r="Q167" s="72">
        <f t="shared" si="51"/>
        <v>-8</v>
      </c>
      <c r="R167" s="68"/>
    </row>
    <row r="168" spans="1:18" s="3" customFormat="1" ht="112.5" x14ac:dyDescent="0.25">
      <c r="A168" s="131">
        <v>18</v>
      </c>
      <c r="B168" s="147"/>
      <c r="C168" s="147"/>
      <c r="D168" s="148"/>
      <c r="E168" s="149">
        <v>40</v>
      </c>
      <c r="F168" s="141" t="s">
        <v>204</v>
      </c>
      <c r="G168" s="131" t="s">
        <v>205</v>
      </c>
      <c r="H168" s="72">
        <f t="shared" ref="H168:O168" si="106">H93+H98+H106</f>
        <v>6195463.0499999998</v>
      </c>
      <c r="I168" s="72">
        <f t="shared" si="106"/>
        <v>0</v>
      </c>
      <c r="J168" s="72">
        <f t="shared" si="106"/>
        <v>6195463.0499999998</v>
      </c>
      <c r="K168" s="72">
        <f t="shared" si="106"/>
        <v>5575916.7599999998</v>
      </c>
      <c r="L168" s="72">
        <f t="shared" si="106"/>
        <v>2223810.2799999998</v>
      </c>
      <c r="M168" s="72">
        <f t="shared" si="106"/>
        <v>0</v>
      </c>
      <c r="N168" s="72">
        <f t="shared" si="106"/>
        <v>2223810.2799999998</v>
      </c>
      <c r="O168" s="72">
        <f t="shared" si="106"/>
        <v>2001429.2799999998</v>
      </c>
      <c r="P168" s="71">
        <f t="shared" si="57"/>
        <v>0.35894173882612374</v>
      </c>
      <c r="Q168" s="72">
        <f t="shared" ref="Q168:Q186" si="107">L168-H168</f>
        <v>-3971652.77</v>
      </c>
      <c r="R168" s="68"/>
    </row>
    <row r="169" spans="1:18" s="3" customFormat="1" ht="75" x14ac:dyDescent="0.25">
      <c r="A169" s="131">
        <v>19</v>
      </c>
      <c r="B169" s="147"/>
      <c r="C169" s="147"/>
      <c r="D169" s="148"/>
      <c r="E169" s="149"/>
      <c r="F169" s="139" t="s">
        <v>354</v>
      </c>
      <c r="G169" s="140" t="s">
        <v>355</v>
      </c>
      <c r="H169" s="72">
        <f>H71</f>
        <v>4281735</v>
      </c>
      <c r="I169" s="72">
        <f t="shared" ref="I169:O169" si="108">I71</f>
        <v>50000</v>
      </c>
      <c r="J169" s="72">
        <f t="shared" si="108"/>
        <v>4231735</v>
      </c>
      <c r="K169" s="72">
        <f t="shared" si="108"/>
        <v>4231735</v>
      </c>
      <c r="L169" s="72">
        <f t="shared" si="108"/>
        <v>0</v>
      </c>
      <c r="M169" s="72">
        <f t="shared" si="108"/>
        <v>0</v>
      </c>
      <c r="N169" s="72">
        <f t="shared" si="108"/>
        <v>0</v>
      </c>
      <c r="O169" s="72">
        <f t="shared" si="108"/>
        <v>0</v>
      </c>
      <c r="P169" s="71"/>
      <c r="Q169" s="72">
        <f t="shared" si="107"/>
        <v>-4281735</v>
      </c>
      <c r="R169" s="68"/>
    </row>
    <row r="170" spans="1:18" s="3" customFormat="1" ht="168.75" x14ac:dyDescent="0.25">
      <c r="A170" s="131">
        <v>20</v>
      </c>
      <c r="B170" s="147"/>
      <c r="C170" s="147"/>
      <c r="D170" s="148"/>
      <c r="E170" s="149">
        <v>45</v>
      </c>
      <c r="F170" s="132" t="s">
        <v>262</v>
      </c>
      <c r="G170" s="133" t="s">
        <v>263</v>
      </c>
      <c r="H170" s="72">
        <f>I170+J170</f>
        <v>1500000</v>
      </c>
      <c r="I170" s="72">
        <f>I132</f>
        <v>1500000</v>
      </c>
      <c r="J170" s="72">
        <f t="shared" ref="J170:K170" si="109">J132</f>
        <v>0</v>
      </c>
      <c r="K170" s="72">
        <f t="shared" si="109"/>
        <v>0</v>
      </c>
      <c r="L170" s="72">
        <f>M170+N170</f>
        <v>1499932</v>
      </c>
      <c r="M170" s="72">
        <f>M132</f>
        <v>1499932</v>
      </c>
      <c r="N170" s="72">
        <f>O170</f>
        <v>0</v>
      </c>
      <c r="O170" s="72"/>
      <c r="P170" s="71">
        <f t="shared" si="57"/>
        <v>0.99995466666666666</v>
      </c>
      <c r="Q170" s="72">
        <f t="shared" si="107"/>
        <v>-68</v>
      </c>
      <c r="R170" s="68"/>
    </row>
    <row r="171" spans="1:18" s="3" customFormat="1" ht="93.75" x14ac:dyDescent="0.25">
      <c r="A171" s="131">
        <v>21</v>
      </c>
      <c r="B171" s="147"/>
      <c r="C171" s="147"/>
      <c r="D171" s="148"/>
      <c r="E171" s="152">
        <v>50</v>
      </c>
      <c r="F171" s="144" t="s">
        <v>279</v>
      </c>
      <c r="G171" s="131" t="s">
        <v>280</v>
      </c>
      <c r="H171" s="72">
        <f>H143+H141</f>
        <v>18000000</v>
      </c>
      <c r="I171" s="72">
        <f>I143+I141</f>
        <v>0</v>
      </c>
      <c r="J171" s="72">
        <f t="shared" ref="J171:K171" si="110">J143+J141</f>
        <v>18000000</v>
      </c>
      <c r="K171" s="72">
        <f t="shared" si="110"/>
        <v>18000000</v>
      </c>
      <c r="L171" s="72">
        <f>L143+L141</f>
        <v>17999789</v>
      </c>
      <c r="M171" s="72">
        <f>M143+M141</f>
        <v>0</v>
      </c>
      <c r="N171" s="72">
        <f t="shared" ref="N171:O171" si="111">N143+N141</f>
        <v>17999789</v>
      </c>
      <c r="O171" s="72">
        <f t="shared" si="111"/>
        <v>17999789</v>
      </c>
      <c r="P171" s="71">
        <f t="shared" si="57"/>
        <v>0.99998827777777777</v>
      </c>
      <c r="Q171" s="72">
        <f t="shared" si="107"/>
        <v>-211</v>
      </c>
    </row>
    <row r="172" spans="1:18" s="3" customFormat="1" ht="75" x14ac:dyDescent="0.25">
      <c r="A172" s="131">
        <v>22</v>
      </c>
      <c r="B172" s="147"/>
      <c r="C172" s="147"/>
      <c r="D172" s="148"/>
      <c r="E172" s="149">
        <v>51</v>
      </c>
      <c r="F172" s="141" t="s">
        <v>231</v>
      </c>
      <c r="G172" s="131" t="s">
        <v>232</v>
      </c>
      <c r="H172" s="72">
        <f>H107+H133+H105</f>
        <v>88224227.979999989</v>
      </c>
      <c r="I172" s="72">
        <f>I107+I133+I105</f>
        <v>71426230.979999989</v>
      </c>
      <c r="J172" s="72">
        <f>J107+J133+J105</f>
        <v>16797997</v>
      </c>
      <c r="K172" s="72">
        <f t="shared" ref="K172:O172" si="112">K107+K133+K105</f>
        <v>16797997</v>
      </c>
      <c r="L172" s="72">
        <f t="shared" si="112"/>
        <v>83163622.170000002</v>
      </c>
      <c r="M172" s="72">
        <f t="shared" si="112"/>
        <v>68615527.170000002</v>
      </c>
      <c r="N172" s="72">
        <f t="shared" si="112"/>
        <v>14548095</v>
      </c>
      <c r="O172" s="72">
        <f t="shared" si="112"/>
        <v>14548095</v>
      </c>
      <c r="P172" s="71">
        <f t="shared" si="57"/>
        <v>0.94263927352079291</v>
      </c>
      <c r="Q172" s="72">
        <f t="shared" si="107"/>
        <v>-5060605.8099999875</v>
      </c>
      <c r="R172" s="68"/>
    </row>
    <row r="173" spans="1:18" s="3" customFormat="1" ht="150" x14ac:dyDescent="0.25">
      <c r="A173" s="131">
        <v>23</v>
      </c>
      <c r="B173" s="147"/>
      <c r="C173" s="147"/>
      <c r="D173" s="148"/>
      <c r="E173" s="151">
        <v>52</v>
      </c>
      <c r="F173" s="143" t="s">
        <v>296</v>
      </c>
      <c r="G173" s="131" t="s">
        <v>59</v>
      </c>
      <c r="H173" s="153">
        <f>I173+J173</f>
        <v>71350691</v>
      </c>
      <c r="I173" s="72">
        <f>I27+I109+I134+I142+I26+3497546</f>
        <v>17242248</v>
      </c>
      <c r="J173" s="72">
        <f>J27+J109+J134+J142+J26</f>
        <v>54108443</v>
      </c>
      <c r="K173" s="72">
        <f>K27+K109+K134+K142+K26</f>
        <v>54108443</v>
      </c>
      <c r="L173" s="72">
        <f>M173+N173</f>
        <v>64106080.579999998</v>
      </c>
      <c r="M173" s="72">
        <f>M27+M109+M134+M142+M26</f>
        <v>13697637.58</v>
      </c>
      <c r="N173" s="72">
        <f>N27+N109+N134+N142+N26</f>
        <v>50408443</v>
      </c>
      <c r="O173" s="72">
        <f>O27+O109+O134+O142+O26</f>
        <v>50408443</v>
      </c>
      <c r="P173" s="71">
        <f t="shared" si="57"/>
        <v>0.89846474759438555</v>
      </c>
      <c r="Q173" s="72">
        <f t="shared" si="107"/>
        <v>-7244610.4200000018</v>
      </c>
      <c r="R173" s="68"/>
    </row>
    <row r="174" spans="1:18" s="3" customFormat="1" ht="56.25" x14ac:dyDescent="0.25">
      <c r="A174" s="131">
        <v>24</v>
      </c>
      <c r="B174" s="147"/>
      <c r="C174" s="147"/>
      <c r="D174" s="148"/>
      <c r="E174" s="151">
        <v>53</v>
      </c>
      <c r="F174" s="143" t="s">
        <v>200</v>
      </c>
      <c r="G174" s="131" t="s">
        <v>201</v>
      </c>
      <c r="H174" s="72">
        <f t="shared" ref="H174:O174" si="113">H92</f>
        <v>30000</v>
      </c>
      <c r="I174" s="72">
        <f t="shared" si="113"/>
        <v>30000</v>
      </c>
      <c r="J174" s="72">
        <f t="shared" si="113"/>
        <v>0</v>
      </c>
      <c r="K174" s="72">
        <f t="shared" si="113"/>
        <v>0</v>
      </c>
      <c r="L174" s="72">
        <f t="shared" si="113"/>
        <v>9763.66</v>
      </c>
      <c r="M174" s="72">
        <f t="shared" si="113"/>
        <v>9763.66</v>
      </c>
      <c r="N174" s="72">
        <f t="shared" si="113"/>
        <v>0</v>
      </c>
      <c r="O174" s="72">
        <f t="shared" si="113"/>
        <v>0</v>
      </c>
      <c r="P174" s="71">
        <f t="shared" si="57"/>
        <v>0.32545533333333332</v>
      </c>
      <c r="Q174" s="72">
        <f t="shared" si="107"/>
        <v>-20236.34</v>
      </c>
      <c r="R174" s="68"/>
    </row>
    <row r="175" spans="1:18" s="3" customFormat="1" ht="131.25" x14ac:dyDescent="0.25">
      <c r="A175" s="131">
        <v>25</v>
      </c>
      <c r="B175" s="147"/>
      <c r="C175" s="147"/>
      <c r="D175" s="148"/>
      <c r="E175" s="149">
        <v>54</v>
      </c>
      <c r="F175" s="141" t="s">
        <v>270</v>
      </c>
      <c r="G175" s="131" t="s">
        <v>271</v>
      </c>
      <c r="H175" s="72">
        <f>H137</f>
        <v>1570500</v>
      </c>
      <c r="I175" s="72">
        <f>I137</f>
        <v>1287000</v>
      </c>
      <c r="J175" s="72">
        <f t="shared" ref="J175:O175" si="114">J137</f>
        <v>283500</v>
      </c>
      <c r="K175" s="72">
        <f t="shared" si="114"/>
        <v>283500</v>
      </c>
      <c r="L175" s="72">
        <f t="shared" si="114"/>
        <v>1570500</v>
      </c>
      <c r="M175" s="72">
        <f t="shared" si="114"/>
        <v>1287000</v>
      </c>
      <c r="N175" s="72">
        <f t="shared" si="114"/>
        <v>283500</v>
      </c>
      <c r="O175" s="72">
        <f t="shared" si="114"/>
        <v>283500</v>
      </c>
      <c r="P175" s="71">
        <f t="shared" si="57"/>
        <v>1</v>
      </c>
      <c r="Q175" s="72">
        <f t="shared" si="107"/>
        <v>0</v>
      </c>
    </row>
    <row r="176" spans="1:18" s="3" customFormat="1" ht="56.25" x14ac:dyDescent="0.25">
      <c r="A176" s="131">
        <v>26</v>
      </c>
      <c r="B176" s="147"/>
      <c r="C176" s="147"/>
      <c r="D176" s="148"/>
      <c r="E176" s="149">
        <v>55</v>
      </c>
      <c r="F176" s="132" t="s">
        <v>288</v>
      </c>
      <c r="G176" s="133" t="s">
        <v>274</v>
      </c>
      <c r="H176" s="72">
        <f>H138</f>
        <v>300000</v>
      </c>
      <c r="I176" s="72">
        <f>I138</f>
        <v>300000</v>
      </c>
      <c r="J176" s="72">
        <f t="shared" ref="J176:O176" si="115">J138</f>
        <v>0</v>
      </c>
      <c r="K176" s="72">
        <f t="shared" si="115"/>
        <v>0</v>
      </c>
      <c r="L176" s="72">
        <f t="shared" si="115"/>
        <v>300000</v>
      </c>
      <c r="M176" s="72">
        <f t="shared" si="115"/>
        <v>300000</v>
      </c>
      <c r="N176" s="72">
        <f t="shared" si="115"/>
        <v>0</v>
      </c>
      <c r="O176" s="72">
        <f t="shared" si="115"/>
        <v>0</v>
      </c>
      <c r="P176" s="71">
        <f t="shared" si="57"/>
        <v>1</v>
      </c>
      <c r="Q176" s="72">
        <f t="shared" si="107"/>
        <v>0</v>
      </c>
    </row>
    <row r="177" spans="1:18" s="3" customFormat="1" ht="75" x14ac:dyDescent="0.25">
      <c r="A177" s="131">
        <v>27</v>
      </c>
      <c r="B177" s="147"/>
      <c r="C177" s="147"/>
      <c r="D177" s="148"/>
      <c r="E177" s="152">
        <v>57</v>
      </c>
      <c r="F177" s="144" t="s">
        <v>281</v>
      </c>
      <c r="G177" s="131" t="s">
        <v>282</v>
      </c>
      <c r="H177" s="72">
        <f>H144</f>
        <v>2000000</v>
      </c>
      <c r="I177" s="72">
        <f>I144</f>
        <v>2000000</v>
      </c>
      <c r="J177" s="72">
        <f>J144</f>
        <v>0</v>
      </c>
      <c r="K177" s="72">
        <f>K144</f>
        <v>0</v>
      </c>
      <c r="L177" s="72">
        <f>L144</f>
        <v>2000000</v>
      </c>
      <c r="M177" s="72">
        <f t="shared" ref="M177:O177" si="116">M144</f>
        <v>2000000</v>
      </c>
      <c r="N177" s="72">
        <f t="shared" si="116"/>
        <v>0</v>
      </c>
      <c r="O177" s="72">
        <f t="shared" si="116"/>
        <v>0</v>
      </c>
      <c r="P177" s="71">
        <f t="shared" ref="P177:P186" si="117">L177/H177</f>
        <v>1</v>
      </c>
      <c r="Q177" s="72">
        <f t="shared" si="107"/>
        <v>0</v>
      </c>
    </row>
    <row r="178" spans="1:18" s="3" customFormat="1" ht="56.25" x14ac:dyDescent="0.25">
      <c r="A178" s="131">
        <v>28</v>
      </c>
      <c r="B178" s="147"/>
      <c r="C178" s="147"/>
      <c r="D178" s="148"/>
      <c r="E178" s="152">
        <v>58</v>
      </c>
      <c r="F178" s="144" t="s">
        <v>283</v>
      </c>
      <c r="G178" s="131" t="s">
        <v>284</v>
      </c>
      <c r="H178" s="72">
        <f>H145</f>
        <v>2526400</v>
      </c>
      <c r="I178" s="72">
        <f>I145</f>
        <v>976400</v>
      </c>
      <c r="J178" s="72">
        <f>J145</f>
        <v>1550000</v>
      </c>
      <c r="K178" s="72">
        <f t="shared" ref="K178:O178" si="118">K145</f>
        <v>1550000</v>
      </c>
      <c r="L178" s="72">
        <f>L145</f>
        <v>2491784.35</v>
      </c>
      <c r="M178" s="72">
        <f t="shared" si="118"/>
        <v>941809.88</v>
      </c>
      <c r="N178" s="72">
        <f t="shared" si="118"/>
        <v>1549974.47</v>
      </c>
      <c r="O178" s="72">
        <f t="shared" si="118"/>
        <v>1549974.47</v>
      </c>
      <c r="P178" s="71">
        <f t="shared" si="117"/>
        <v>0.98629842859404693</v>
      </c>
      <c r="Q178" s="72">
        <f t="shared" si="107"/>
        <v>-34615.649999999907</v>
      </c>
      <c r="R178" s="68"/>
    </row>
    <row r="179" spans="1:18" s="3" customFormat="1" ht="93.75" x14ac:dyDescent="0.25">
      <c r="A179" s="131">
        <v>29</v>
      </c>
      <c r="B179" s="147"/>
      <c r="C179" s="147"/>
      <c r="D179" s="148"/>
      <c r="E179" s="149"/>
      <c r="F179" s="142" t="s">
        <v>303</v>
      </c>
      <c r="G179" s="129" t="s">
        <v>304</v>
      </c>
      <c r="H179" s="72">
        <f>H28+H110+H126+H118+H33+H129</f>
        <v>3324695</v>
      </c>
      <c r="I179" s="72">
        <f>I28+I110+I126+I118+I33+I129</f>
        <v>0</v>
      </c>
      <c r="J179" s="72">
        <f>J28+J110+J126+J118+J33+J129</f>
        <v>3324695</v>
      </c>
      <c r="K179" s="72">
        <f t="shared" ref="K179:O179" si="119">K28+K110+K126+K118+K33+K129</f>
        <v>2616095</v>
      </c>
      <c r="L179" s="72">
        <f t="shared" si="119"/>
        <v>1630355.04</v>
      </c>
      <c r="M179" s="72">
        <f t="shared" si="119"/>
        <v>0</v>
      </c>
      <c r="N179" s="72">
        <f t="shared" si="119"/>
        <v>1630355.04</v>
      </c>
      <c r="O179" s="72">
        <f t="shared" si="119"/>
        <v>1268830.83</v>
      </c>
      <c r="P179" s="71">
        <f t="shared" si="117"/>
        <v>0.49037732483731594</v>
      </c>
      <c r="Q179" s="72">
        <f t="shared" si="107"/>
        <v>-1694339.96</v>
      </c>
      <c r="R179" s="68"/>
    </row>
    <row r="180" spans="1:18" s="3" customFormat="1" ht="131.25" x14ac:dyDescent="0.25">
      <c r="A180" s="131">
        <v>30</v>
      </c>
      <c r="B180" s="147"/>
      <c r="C180" s="147"/>
      <c r="D180" s="148"/>
      <c r="E180" s="149"/>
      <c r="F180" s="142" t="s">
        <v>377</v>
      </c>
      <c r="G180" s="129" t="s">
        <v>309</v>
      </c>
      <c r="H180" s="72">
        <f t="shared" ref="H180:O180" si="120">H95</f>
        <v>325175</v>
      </c>
      <c r="I180" s="72">
        <f t="shared" si="120"/>
        <v>0</v>
      </c>
      <c r="J180" s="72">
        <f t="shared" si="120"/>
        <v>325175</v>
      </c>
      <c r="K180" s="72">
        <f t="shared" si="120"/>
        <v>325175</v>
      </c>
      <c r="L180" s="72">
        <f t="shared" si="120"/>
        <v>325173.57</v>
      </c>
      <c r="M180" s="72">
        <f t="shared" si="120"/>
        <v>0</v>
      </c>
      <c r="N180" s="72">
        <f t="shared" si="120"/>
        <v>325173.57</v>
      </c>
      <c r="O180" s="72">
        <f t="shared" si="120"/>
        <v>325173.57</v>
      </c>
      <c r="P180" s="71">
        <f t="shared" si="117"/>
        <v>0.9999956023679557</v>
      </c>
      <c r="Q180" s="72">
        <f t="shared" si="107"/>
        <v>-1.4299999999930151</v>
      </c>
    </row>
    <row r="181" spans="1:18" s="3" customFormat="1" ht="93.75" x14ac:dyDescent="0.25">
      <c r="A181" s="131">
        <v>31</v>
      </c>
      <c r="B181" s="147"/>
      <c r="C181" s="147"/>
      <c r="D181" s="148"/>
      <c r="E181" s="154"/>
      <c r="F181" s="134" t="s">
        <v>320</v>
      </c>
      <c r="G181" s="129" t="s">
        <v>321</v>
      </c>
      <c r="H181" s="72">
        <f t="shared" ref="H181:O181" si="121">H100</f>
        <v>1200000</v>
      </c>
      <c r="I181" s="72">
        <f t="shared" si="121"/>
        <v>0</v>
      </c>
      <c r="J181" s="72">
        <f t="shared" si="121"/>
        <v>1200000</v>
      </c>
      <c r="K181" s="72">
        <f t="shared" si="121"/>
        <v>1200000</v>
      </c>
      <c r="L181" s="72">
        <f t="shared" si="121"/>
        <v>104038.2</v>
      </c>
      <c r="M181" s="72">
        <f t="shared" si="121"/>
        <v>0</v>
      </c>
      <c r="N181" s="72">
        <f t="shared" si="121"/>
        <v>104038.2</v>
      </c>
      <c r="O181" s="72">
        <f t="shared" si="121"/>
        <v>104038.2</v>
      </c>
      <c r="P181" s="71"/>
      <c r="Q181" s="72">
        <f t="shared" si="107"/>
        <v>-1095961.8</v>
      </c>
    </row>
    <row r="182" spans="1:18" s="3" customFormat="1" ht="56.25" x14ac:dyDescent="0.25">
      <c r="A182" s="129">
        <v>32</v>
      </c>
      <c r="B182" s="155"/>
      <c r="C182" s="155"/>
      <c r="D182" s="156"/>
      <c r="E182" s="145"/>
      <c r="F182" s="130" t="s">
        <v>329</v>
      </c>
      <c r="G182" s="129" t="s">
        <v>330</v>
      </c>
      <c r="H182" s="157">
        <f>H21+H51+H67+H81+H104+H14</f>
        <v>2949251</v>
      </c>
      <c r="I182" s="157">
        <f t="shared" ref="I182:O182" si="122">I21+I51+I67+I81+I104+I14</f>
        <v>1824454</v>
      </c>
      <c r="J182" s="157">
        <f t="shared" si="122"/>
        <v>1124797</v>
      </c>
      <c r="K182" s="157">
        <f t="shared" si="122"/>
        <v>1124797</v>
      </c>
      <c r="L182" s="157">
        <f t="shared" si="122"/>
        <v>2281868.96</v>
      </c>
      <c r="M182" s="157">
        <f t="shared" si="122"/>
        <v>1779691.96</v>
      </c>
      <c r="N182" s="157">
        <f t="shared" si="122"/>
        <v>502177</v>
      </c>
      <c r="O182" s="157">
        <f t="shared" si="122"/>
        <v>502177</v>
      </c>
      <c r="P182" s="71"/>
      <c r="Q182" s="72">
        <f t="shared" si="107"/>
        <v>-667382.04</v>
      </c>
    </row>
    <row r="183" spans="1:18" s="3" customFormat="1" ht="56.25" x14ac:dyDescent="0.25">
      <c r="A183" s="129">
        <v>33</v>
      </c>
      <c r="B183" s="155"/>
      <c r="C183" s="155"/>
      <c r="D183" s="156"/>
      <c r="E183" s="145"/>
      <c r="F183" s="139" t="s">
        <v>369</v>
      </c>
      <c r="G183" s="129" t="s">
        <v>375</v>
      </c>
      <c r="H183" s="157">
        <f>H147</f>
        <v>1000000</v>
      </c>
      <c r="I183" s="157">
        <f t="shared" ref="I183:O183" si="123">I147</f>
        <v>0</v>
      </c>
      <c r="J183" s="157">
        <f t="shared" si="123"/>
        <v>1000000</v>
      </c>
      <c r="K183" s="157">
        <f t="shared" si="123"/>
        <v>1000000</v>
      </c>
      <c r="L183" s="157">
        <f t="shared" si="123"/>
        <v>1000000</v>
      </c>
      <c r="M183" s="157">
        <f t="shared" si="123"/>
        <v>0</v>
      </c>
      <c r="N183" s="157">
        <f t="shared" si="123"/>
        <v>1000000</v>
      </c>
      <c r="O183" s="157">
        <f t="shared" si="123"/>
        <v>1000000</v>
      </c>
      <c r="P183" s="71"/>
      <c r="Q183" s="72">
        <f t="shared" si="107"/>
        <v>0</v>
      </c>
    </row>
    <row r="184" spans="1:18" s="3" customFormat="1" ht="56.25" x14ac:dyDescent="0.25">
      <c r="A184" s="129">
        <v>34</v>
      </c>
      <c r="B184" s="155"/>
      <c r="C184" s="155"/>
      <c r="D184" s="156"/>
      <c r="E184" s="146"/>
      <c r="F184" s="130" t="s">
        <v>371</v>
      </c>
      <c r="G184" s="129" t="s">
        <v>372</v>
      </c>
      <c r="H184" s="157">
        <f>H148</f>
        <v>2700000</v>
      </c>
      <c r="I184" s="157">
        <f t="shared" ref="I184:O184" si="124">I148</f>
        <v>0</v>
      </c>
      <c r="J184" s="157">
        <f t="shared" si="124"/>
        <v>2700000</v>
      </c>
      <c r="K184" s="157">
        <f t="shared" si="124"/>
        <v>2700000</v>
      </c>
      <c r="L184" s="157">
        <f t="shared" si="124"/>
        <v>2700000</v>
      </c>
      <c r="M184" s="157">
        <f t="shared" si="124"/>
        <v>0</v>
      </c>
      <c r="N184" s="157">
        <f t="shared" si="124"/>
        <v>2700000</v>
      </c>
      <c r="O184" s="157">
        <f t="shared" si="124"/>
        <v>2700000</v>
      </c>
      <c r="P184" s="71"/>
      <c r="Q184" s="72">
        <f t="shared" si="107"/>
        <v>0</v>
      </c>
    </row>
    <row r="185" spans="1:18" s="3" customFormat="1" ht="93.75" x14ac:dyDescent="0.25">
      <c r="A185" s="129">
        <v>35</v>
      </c>
      <c r="B185" s="155"/>
      <c r="C185" s="155"/>
      <c r="D185" s="156"/>
      <c r="E185" s="146"/>
      <c r="F185" s="130" t="s">
        <v>373</v>
      </c>
      <c r="G185" s="129" t="s">
        <v>374</v>
      </c>
      <c r="H185" s="157">
        <f>H149</f>
        <v>1000000</v>
      </c>
      <c r="I185" s="157">
        <f t="shared" ref="I185:O185" si="125">I149</f>
        <v>170000</v>
      </c>
      <c r="J185" s="157">
        <f t="shared" si="125"/>
        <v>830000</v>
      </c>
      <c r="K185" s="157">
        <f t="shared" si="125"/>
        <v>830000</v>
      </c>
      <c r="L185" s="157">
        <f t="shared" si="125"/>
        <v>1000000</v>
      </c>
      <c r="M185" s="157">
        <f t="shared" si="125"/>
        <v>170000</v>
      </c>
      <c r="N185" s="157">
        <f t="shared" si="125"/>
        <v>830000</v>
      </c>
      <c r="O185" s="157">
        <f t="shared" si="125"/>
        <v>830000</v>
      </c>
      <c r="P185" s="71"/>
      <c r="Q185" s="72">
        <f t="shared" si="107"/>
        <v>0</v>
      </c>
    </row>
    <row r="186" spans="1:18" s="57" customFormat="1" ht="18.75" x14ac:dyDescent="0.25">
      <c r="A186" s="161" t="s">
        <v>289</v>
      </c>
      <c r="B186" s="162"/>
      <c r="C186" s="162"/>
      <c r="D186" s="162"/>
      <c r="E186" s="162"/>
      <c r="F186" s="162"/>
      <c r="G186" s="163"/>
      <c r="H186" s="63">
        <f>I186+J186</f>
        <v>749144335.28999996</v>
      </c>
      <c r="I186" s="63">
        <f>SUM(I151:I185)</f>
        <v>352431231.86000001</v>
      </c>
      <c r="J186" s="63">
        <f>SUM(J151:J185)</f>
        <v>396713103.43000001</v>
      </c>
      <c r="K186" s="63">
        <f>SUM(K151:K185)</f>
        <v>384524938.13999999</v>
      </c>
      <c r="L186" s="63">
        <f>M186+N186</f>
        <v>528165295.87999994</v>
      </c>
      <c r="M186" s="63">
        <f>SUM(M151:M185)</f>
        <v>330081564.48999995</v>
      </c>
      <c r="N186" s="63">
        <f>SUM(N151:N185)</f>
        <v>198083731.38999999</v>
      </c>
      <c r="O186" s="63">
        <f>SUM(O151:O185)</f>
        <v>190258126.18000001</v>
      </c>
      <c r="P186" s="70">
        <f t="shared" si="117"/>
        <v>0.70502474756822764</v>
      </c>
      <c r="Q186" s="63">
        <f t="shared" si="107"/>
        <v>-220979039.41000003</v>
      </c>
    </row>
    <row r="187" spans="1:18" s="57" customFormat="1" ht="18.75" x14ac:dyDescent="0.25">
      <c r="A187" s="48"/>
      <c r="B187" s="48"/>
      <c r="C187" s="48"/>
      <c r="D187" s="48"/>
      <c r="E187" s="48"/>
      <c r="F187" s="48"/>
      <c r="G187" s="48"/>
      <c r="H187" s="49"/>
      <c r="I187" s="49"/>
      <c r="J187" s="49"/>
      <c r="K187" s="49"/>
      <c r="L187" s="49"/>
      <c r="M187" s="49"/>
      <c r="N187" s="49"/>
      <c r="O187" s="49"/>
      <c r="P187" s="58"/>
      <c r="Q187" s="59"/>
    </row>
    <row r="188" spans="1:18" s="60" customFormat="1" ht="18.75" x14ac:dyDescent="0.25">
      <c r="A188" s="50"/>
      <c r="B188" s="50"/>
      <c r="C188" s="50"/>
      <c r="D188" s="60" t="s">
        <v>290</v>
      </c>
      <c r="E188" s="61"/>
      <c r="F188" s="51"/>
      <c r="G188" s="50" t="s">
        <v>291</v>
      </c>
      <c r="H188" s="50"/>
      <c r="I188" s="50"/>
      <c r="J188" s="50"/>
      <c r="K188" s="50"/>
      <c r="L188" s="62"/>
      <c r="M188" s="67"/>
      <c r="N188" s="67"/>
      <c r="O188" s="67"/>
    </row>
    <row r="189" spans="1:18" s="2" customFormat="1" ht="15.75" x14ac:dyDescent="0.25">
      <c r="A189" s="6"/>
      <c r="B189" s="1"/>
      <c r="C189" s="6"/>
      <c r="D189" s="7"/>
      <c r="E189" s="4"/>
      <c r="F189" s="35"/>
      <c r="G189" s="1"/>
      <c r="H189" s="36"/>
      <c r="I189" s="36"/>
      <c r="J189" s="36"/>
      <c r="K189" s="36"/>
    </row>
    <row r="190" spans="1:18" ht="15.75" x14ac:dyDescent="0.25">
      <c r="F190" s="35"/>
      <c r="H190" s="36"/>
      <c r="I190" s="36"/>
      <c r="J190" s="36"/>
      <c r="K190" s="36"/>
    </row>
    <row r="191" spans="1:18" x14ac:dyDescent="0.25">
      <c r="B191" s="6"/>
    </row>
    <row r="192" spans="1:18" s="4" customFormat="1" x14ac:dyDescent="0.25">
      <c r="A192" s="37"/>
      <c r="B192" s="38"/>
      <c r="C192" s="37"/>
      <c r="F192" s="164"/>
      <c r="G192" s="164"/>
      <c r="H192" s="39"/>
      <c r="I192" s="39"/>
      <c r="J192" s="39"/>
      <c r="K192" s="39"/>
    </row>
    <row r="193" spans="1:11" s="4" customFormat="1" x14ac:dyDescent="0.25">
      <c r="A193" s="37"/>
      <c r="B193" s="38"/>
      <c r="C193" s="37"/>
      <c r="F193" s="164"/>
      <c r="G193" s="164"/>
      <c r="H193" s="40"/>
      <c r="I193" s="40"/>
      <c r="J193" s="40"/>
      <c r="K193" s="40"/>
    </row>
    <row r="194" spans="1:11" x14ac:dyDescent="0.25">
      <c r="H194" s="41"/>
      <c r="I194" s="41"/>
      <c r="J194" s="41"/>
      <c r="K194" s="41"/>
    </row>
    <row r="196" spans="1:11" x14ac:dyDescent="0.25">
      <c r="G196" s="38"/>
      <c r="H196" s="39"/>
      <c r="I196" s="39"/>
      <c r="J196" s="39"/>
      <c r="K196" s="39"/>
    </row>
    <row r="197" spans="1:11" s="5" customFormat="1" x14ac:dyDescent="0.25">
      <c r="A197" s="42"/>
      <c r="B197" s="43"/>
      <c r="C197" s="42"/>
      <c r="E197" s="44"/>
      <c r="F197" s="45"/>
      <c r="G197" s="43"/>
      <c r="H197" s="46"/>
      <c r="I197" s="46"/>
      <c r="J197" s="46"/>
      <c r="K197" s="46"/>
    </row>
    <row r="199" spans="1:11" x14ac:dyDescent="0.25">
      <c r="G199" s="38"/>
      <c r="H199" s="40"/>
      <c r="I199" s="40"/>
      <c r="J199" s="40"/>
      <c r="K199" s="40"/>
    </row>
    <row r="200" spans="1:11" x14ac:dyDescent="0.25">
      <c r="H200" s="36"/>
      <c r="I200" s="36"/>
      <c r="J200" s="36"/>
      <c r="K200" s="36"/>
    </row>
  </sheetData>
  <mergeCells count="47">
    <mergeCell ref="I1:K1"/>
    <mergeCell ref="O1:P1"/>
    <mergeCell ref="I2:K2"/>
    <mergeCell ref="A5:P5"/>
    <mergeCell ref="A6:B6"/>
    <mergeCell ref="H9:K9"/>
    <mergeCell ref="L9:O9"/>
    <mergeCell ref="P9:Q9"/>
    <mergeCell ref="J10:K10"/>
    <mergeCell ref="N10:O10"/>
    <mergeCell ref="H10:H11"/>
    <mergeCell ref="I10:I11"/>
    <mergeCell ref="L10:L11"/>
    <mergeCell ref="M10:M11"/>
    <mergeCell ref="P10:P11"/>
    <mergeCell ref="Q10:Q11"/>
    <mergeCell ref="D12:F12"/>
    <mergeCell ref="D13:F13"/>
    <mergeCell ref="D29:F29"/>
    <mergeCell ref="D30:F30"/>
    <mergeCell ref="D53:F53"/>
    <mergeCell ref="D54:F54"/>
    <mergeCell ref="D68:F68"/>
    <mergeCell ref="D69:F69"/>
    <mergeCell ref="D72:F72"/>
    <mergeCell ref="D73:F73"/>
    <mergeCell ref="D82:F82"/>
    <mergeCell ref="D83:F83"/>
    <mergeCell ref="D90:F90"/>
    <mergeCell ref="D91:F91"/>
    <mergeCell ref="D111:F111"/>
    <mergeCell ref="D150:F150"/>
    <mergeCell ref="A186:G186"/>
    <mergeCell ref="F192:G192"/>
    <mergeCell ref="F193:G193"/>
    <mergeCell ref="A9:A11"/>
    <mergeCell ref="B9:B11"/>
    <mergeCell ref="C9:C11"/>
    <mergeCell ref="D9:D11"/>
    <mergeCell ref="E10:E11"/>
    <mergeCell ref="F9:F11"/>
    <mergeCell ref="G9:G11"/>
    <mergeCell ref="D112:F112"/>
    <mergeCell ref="D130:F130"/>
    <mergeCell ref="D131:F131"/>
    <mergeCell ref="D135:F135"/>
    <mergeCell ref="D136:F136"/>
  </mergeCells>
  <pageMargins left="0.39370078740157483" right="0.39370078740157483" top="0.6692913385826772" bottom="0.39370078740157483" header="0.51181102362204722" footer="0.51181102362204722"/>
  <pageSetup paperSize="9" scale="37" fitToWidth="8" fitToHeight="8" orientation="landscape" r:id="rId1"/>
  <headerFooter differentFirst="1">
    <oddHeader>&amp;C&amp;P</oddHeader>
  </headerFooter>
  <rowBreaks count="3" manualBreakCount="3">
    <brk id="52" max="16" man="1"/>
    <brk id="117" max="16" man="1"/>
    <brk id="149"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Natasha-findep</cp:lastModifiedBy>
  <cp:lastPrinted>2025-01-21T14:16:42Z</cp:lastPrinted>
  <dcterms:created xsi:type="dcterms:W3CDTF">2006-09-28T05:33:00Z</dcterms:created>
  <dcterms:modified xsi:type="dcterms:W3CDTF">2025-01-21T14:17:43Z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54136967F0674003BECD1FA72E5405E7</vt:lpwstr>
  </property>
  <property fmtid="{D5CDD505-2E9C-101B-9397-08002B2CF9AE}" pid="3" name="KSOProductBuildVer">
    <vt:lpwstr>1033-12.2.0.16731</vt:lpwstr>
  </property>
</Properties>
</file>