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ВИКОНАННЯ\2024 рік\"/>
    </mc:Choice>
  </mc:AlternateContent>
  <bookViews>
    <workbookView xWindow="-108" yWindow="-108" windowWidth="23256" windowHeight="12720" tabRatio="599"/>
  </bookViews>
  <sheets>
    <sheet name="2024" sheetId="2" r:id="rId1"/>
  </sheets>
  <definedNames>
    <definedName name="_xlnm.Print_Titles" localSheetId="0">'2024'!$A:$D,'2024'!$7:$9</definedName>
    <definedName name="_xlnm.Print_Area" localSheetId="0">'2024'!$A$1:$AH$72</definedName>
  </definedNames>
  <calcPr calcId="152511"/>
</workbook>
</file>

<file path=xl/calcChain.xml><?xml version="1.0" encoding="utf-8"?>
<calcChain xmlns="http://schemas.openxmlformats.org/spreadsheetml/2006/main">
  <c r="AD50" i="2" l="1"/>
  <c r="S50" i="2"/>
  <c r="T50" i="2"/>
  <c r="M50" i="2"/>
  <c r="N50" i="2"/>
  <c r="G50" i="2"/>
  <c r="H50" i="2"/>
  <c r="S31" i="2"/>
  <c r="T31" i="2"/>
  <c r="M31" i="2"/>
  <c r="N31" i="2"/>
  <c r="G31" i="2"/>
  <c r="H31" i="2"/>
  <c r="AD31" i="2"/>
  <c r="Y31" i="2"/>
  <c r="Z31" i="2"/>
  <c r="AD43" i="2"/>
  <c r="S43" i="2"/>
  <c r="T43" i="2"/>
  <c r="M43" i="2"/>
  <c r="N43" i="2"/>
  <c r="G43" i="2"/>
  <c r="H43" i="2"/>
  <c r="AD18" i="2"/>
  <c r="Y18" i="2"/>
  <c r="Z18" i="2"/>
  <c r="S18" i="2"/>
  <c r="T18" i="2"/>
  <c r="M18" i="2"/>
  <c r="N18" i="2"/>
  <c r="G18" i="2"/>
  <c r="H18" i="2"/>
  <c r="AC50" i="2"/>
  <c r="AC43" i="2"/>
  <c r="AC31" i="2"/>
  <c r="AC18" i="2"/>
  <c r="X50" i="2"/>
  <c r="W50" i="2"/>
  <c r="X43" i="2"/>
  <c r="W43" i="2"/>
  <c r="X31" i="2"/>
  <c r="W31" i="2"/>
  <c r="X18" i="2"/>
  <c r="W18" i="2"/>
  <c r="R50" i="2"/>
  <c r="Q50" i="2"/>
  <c r="R47" i="2"/>
  <c r="R43" i="2"/>
  <c r="Q43" i="2"/>
  <c r="R31" i="2"/>
  <c r="Q31" i="2"/>
  <c r="R18" i="2"/>
  <c r="Q18" i="2"/>
  <c r="L50" i="2"/>
  <c r="K50" i="2"/>
  <c r="L43" i="2"/>
  <c r="K43" i="2"/>
  <c r="L31" i="2"/>
  <c r="K31" i="2"/>
  <c r="L18" i="2"/>
  <c r="K18" i="2"/>
  <c r="F50" i="2"/>
  <c r="E50" i="2"/>
  <c r="F43" i="2"/>
  <c r="E43" i="2"/>
  <c r="F31" i="2"/>
  <c r="E31" i="2"/>
  <c r="F18" i="2"/>
  <c r="E18" i="2"/>
  <c r="J69" i="2" l="1"/>
  <c r="S53" i="2"/>
  <c r="T53" i="2"/>
  <c r="Q53" i="2"/>
  <c r="R53" i="2"/>
  <c r="AC64" i="2" l="1"/>
  <c r="AC63" i="2"/>
  <c r="AC62" i="2"/>
  <c r="AC61" i="2"/>
  <c r="AC60" i="2"/>
  <c r="AC59" i="2"/>
  <c r="AC58" i="2"/>
  <c r="X61" i="2"/>
  <c r="W61" i="2"/>
  <c r="X58" i="2"/>
  <c r="R60" i="2"/>
  <c r="R59" i="2"/>
  <c r="K57" i="2"/>
  <c r="L57" i="2"/>
  <c r="S57" i="2" l="1"/>
  <c r="U11" i="2"/>
  <c r="AF46" i="2"/>
  <c r="V46" i="2"/>
  <c r="U46" i="2"/>
  <c r="P46" i="2"/>
  <c r="O46" i="2"/>
  <c r="AF11" i="2"/>
  <c r="V69" i="2" l="1"/>
  <c r="U69" i="2"/>
  <c r="P69" i="2"/>
  <c r="P68" i="2" s="1"/>
  <c r="O69" i="2"/>
  <c r="O68" i="2" s="1"/>
  <c r="J68" i="2"/>
  <c r="I69" i="2"/>
  <c r="I68" i="2" s="1"/>
  <c r="G68" i="2"/>
  <c r="H68" i="2"/>
  <c r="F68" i="2"/>
  <c r="K68" i="2"/>
  <c r="L68" i="2"/>
  <c r="M68" i="2"/>
  <c r="N68" i="2"/>
  <c r="Q68" i="2"/>
  <c r="R68" i="2"/>
  <c r="AE62" i="2"/>
  <c r="J28" i="2"/>
  <c r="I28" i="2"/>
  <c r="AA25" i="2" l="1"/>
  <c r="AG69" i="2" l="1"/>
  <c r="AG68" i="2" s="1"/>
  <c r="AF69" i="2"/>
  <c r="AF68" i="2" s="1"/>
  <c r="AC68" i="2"/>
  <c r="AC66" i="2"/>
  <c r="AC57" i="2"/>
  <c r="AC53" i="2"/>
  <c r="AC10" i="2"/>
  <c r="X68" i="2"/>
  <c r="W68" i="2"/>
  <c r="X66" i="2"/>
  <c r="W66" i="2"/>
  <c r="X57" i="2"/>
  <c r="W57" i="2"/>
  <c r="X53" i="2"/>
  <c r="W53" i="2"/>
  <c r="W16" i="2"/>
  <c r="AB25" i="2"/>
  <c r="X10" i="2"/>
  <c r="W10" i="2"/>
  <c r="T68" i="2"/>
  <c r="V68" i="2" s="1"/>
  <c r="S68" i="2"/>
  <c r="U68" i="2" s="1"/>
  <c r="R66" i="2"/>
  <c r="Q66" i="2"/>
  <c r="R57" i="2"/>
  <c r="Q57" i="2"/>
  <c r="R10" i="2"/>
  <c r="Q10" i="2"/>
  <c r="L66" i="2"/>
  <c r="K66" i="2"/>
  <c r="L53" i="2"/>
  <c r="K53" i="2"/>
  <c r="L10" i="2"/>
  <c r="K10" i="2"/>
  <c r="E68" i="2"/>
  <c r="F66" i="2"/>
  <c r="E66" i="2"/>
  <c r="F57" i="2"/>
  <c r="E57" i="2"/>
  <c r="F53" i="2"/>
  <c r="E53" i="2"/>
  <c r="F10" i="2"/>
  <c r="E10" i="2"/>
  <c r="Q16" i="2" l="1"/>
  <c r="Q70" i="2" s="1"/>
  <c r="K16" i="2"/>
  <c r="K70" i="2" s="1"/>
  <c r="E16" i="2"/>
  <c r="E70" i="2" s="1"/>
  <c r="X16" i="2"/>
  <c r="X70" i="2" s="1"/>
  <c r="F16" i="2"/>
  <c r="F70" i="2" s="1"/>
  <c r="AC16" i="2"/>
  <c r="AC70" i="2" s="1"/>
  <c r="W70" i="2"/>
  <c r="AH68" i="2"/>
  <c r="AH69" i="2"/>
  <c r="R16" i="2" l="1"/>
  <c r="R70" i="2" s="1"/>
  <c r="L16" i="2"/>
  <c r="L70" i="2" s="1"/>
  <c r="V11" i="2"/>
  <c r="O14" i="2" l="1"/>
  <c r="P14" i="2"/>
  <c r="O55" i="2" l="1"/>
  <c r="P12" i="2"/>
  <c r="O12" i="2"/>
  <c r="AF67" i="2" l="1"/>
  <c r="AF66" i="2" s="1"/>
  <c r="AE66" i="2"/>
  <c r="S66" i="2"/>
  <c r="T66" i="2"/>
  <c r="M66" i="2"/>
  <c r="N66" i="2"/>
  <c r="G66" i="2"/>
  <c r="H66" i="2"/>
  <c r="AG67" i="2"/>
  <c r="AG66" i="2" s="1"/>
  <c r="AD66" i="2"/>
  <c r="AD57" i="2"/>
  <c r="AD53" i="2"/>
  <c r="AD10" i="2"/>
  <c r="Z66" i="2"/>
  <c r="Y66" i="2"/>
  <c r="Z57" i="2"/>
  <c r="Y57" i="2"/>
  <c r="Z53" i="2"/>
  <c r="Y53" i="2"/>
  <c r="Z16" i="2"/>
  <c r="Y16" i="2"/>
  <c r="Z10" i="2"/>
  <c r="Y10" i="2"/>
  <c r="V67" i="2"/>
  <c r="U67" i="2"/>
  <c r="T57" i="2"/>
  <c r="T10" i="2"/>
  <c r="S10" i="2"/>
  <c r="P67" i="2"/>
  <c r="O67" i="2"/>
  <c r="N57" i="2"/>
  <c r="M57" i="2"/>
  <c r="N53" i="2"/>
  <c r="N70" i="2" s="1"/>
  <c r="M53" i="2"/>
  <c r="N10" i="2"/>
  <c r="M10" i="2"/>
  <c r="J67" i="2"/>
  <c r="I67" i="2"/>
  <c r="H57" i="2"/>
  <c r="G57" i="2"/>
  <c r="H53" i="2"/>
  <c r="G53" i="2"/>
  <c r="H10" i="2"/>
  <c r="G10" i="2"/>
  <c r="Y70" i="2" l="1"/>
  <c r="Z70" i="2"/>
  <c r="AH67" i="2"/>
  <c r="AD16" i="2"/>
  <c r="S16" i="2"/>
  <c r="T16" i="2"/>
  <c r="T70" i="2" s="1"/>
  <c r="N16" i="2"/>
  <c r="M16" i="2"/>
  <c r="M70" i="2" s="1"/>
  <c r="G16" i="2"/>
  <c r="G70" i="2" s="1"/>
  <c r="H16" i="2"/>
  <c r="H70" i="2" s="1"/>
  <c r="AE14" i="2"/>
  <c r="AF13" i="2"/>
  <c r="AE13" i="2"/>
  <c r="AB13" i="2"/>
  <c r="AA13" i="2"/>
  <c r="P13" i="2"/>
  <c r="O13" i="2"/>
  <c r="AE12" i="2"/>
  <c r="AD70" i="2" l="1"/>
  <c r="AE70" i="2" s="1"/>
  <c r="S70" i="2"/>
  <c r="U70" i="2" s="1"/>
  <c r="AA70" i="2"/>
  <c r="P70" i="2"/>
  <c r="V70" i="2"/>
  <c r="J70" i="2"/>
  <c r="I70" i="2"/>
  <c r="AB70" i="2"/>
  <c r="O70" i="2"/>
  <c r="P15" i="2"/>
  <c r="O15" i="2"/>
  <c r="AG11" i="2" l="1"/>
  <c r="AE58" i="2" l="1"/>
  <c r="AE59" i="2"/>
  <c r="AE60" i="2"/>
  <c r="AE61" i="2"/>
  <c r="AE63" i="2"/>
  <c r="AE64" i="2"/>
  <c r="AA58" i="2"/>
  <c r="AB58" i="2"/>
  <c r="AA59" i="2"/>
  <c r="AB59" i="2"/>
  <c r="AA61" i="2"/>
  <c r="AB61" i="2"/>
  <c r="AA64" i="2"/>
  <c r="AB64" i="2"/>
  <c r="U58" i="2"/>
  <c r="V58" i="2"/>
  <c r="U59" i="2"/>
  <c r="V59" i="2"/>
  <c r="U60" i="2"/>
  <c r="V60" i="2"/>
  <c r="U61" i="2"/>
  <c r="V61" i="2"/>
  <c r="U62" i="2"/>
  <c r="V62" i="2"/>
  <c r="U63" i="2"/>
  <c r="V63" i="2"/>
  <c r="U64" i="2"/>
  <c r="V64" i="2"/>
  <c r="U65" i="2"/>
  <c r="V65" i="2"/>
  <c r="I59" i="2"/>
  <c r="J59" i="2"/>
  <c r="I60" i="2"/>
  <c r="J60" i="2"/>
  <c r="I65" i="2"/>
  <c r="J65" i="2"/>
  <c r="O58" i="2"/>
  <c r="P58" i="2"/>
  <c r="O59" i="2"/>
  <c r="P59" i="2"/>
  <c r="O60" i="2"/>
  <c r="P60" i="2"/>
  <c r="O61" i="2"/>
  <c r="P61" i="2"/>
  <c r="O62" i="2"/>
  <c r="P62" i="2"/>
  <c r="O63" i="2"/>
  <c r="P63" i="2"/>
  <c r="O64" i="2"/>
  <c r="P64" i="2"/>
  <c r="O65" i="2"/>
  <c r="P65" i="2"/>
  <c r="AB41" i="2"/>
  <c r="AA41" i="2"/>
  <c r="AB39" i="2"/>
  <c r="AA39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2" i="2"/>
  <c r="AE33" i="2"/>
  <c r="AE34" i="2"/>
  <c r="AE35" i="2"/>
  <c r="AE36" i="2"/>
  <c r="AE37" i="2"/>
  <c r="AE38" i="2"/>
  <c r="AE39" i="2"/>
  <c r="AE40" i="2"/>
  <c r="AE41" i="2"/>
  <c r="AE42" i="2"/>
  <c r="AE44" i="2"/>
  <c r="AE45" i="2"/>
  <c r="AE47" i="2"/>
  <c r="AE48" i="2"/>
  <c r="AE49" i="2"/>
  <c r="AE51" i="2"/>
  <c r="AE52" i="2"/>
  <c r="AE17" i="2"/>
  <c r="AF19" i="2"/>
  <c r="AG19" i="2"/>
  <c r="AF20" i="2"/>
  <c r="AG20" i="2"/>
  <c r="AF21" i="2"/>
  <c r="AG21" i="2"/>
  <c r="AF22" i="2"/>
  <c r="AG22" i="2"/>
  <c r="AF23" i="2"/>
  <c r="AG23" i="2"/>
  <c r="AF24" i="2"/>
  <c r="AG24" i="2"/>
  <c r="AF25" i="2"/>
  <c r="AG25" i="2"/>
  <c r="AF26" i="2"/>
  <c r="AG26" i="2"/>
  <c r="AF27" i="2"/>
  <c r="AG27" i="2"/>
  <c r="AF28" i="2"/>
  <c r="AG28" i="2"/>
  <c r="AF29" i="2"/>
  <c r="AG29" i="2"/>
  <c r="AF30" i="2"/>
  <c r="AG30" i="2"/>
  <c r="AF32" i="2"/>
  <c r="AG32" i="2"/>
  <c r="AF33" i="2"/>
  <c r="AG33" i="2"/>
  <c r="AF34" i="2"/>
  <c r="AG34" i="2"/>
  <c r="AF35" i="2"/>
  <c r="AG35" i="2"/>
  <c r="AF36" i="2"/>
  <c r="AG36" i="2"/>
  <c r="AF37" i="2"/>
  <c r="AG37" i="2"/>
  <c r="AF38" i="2"/>
  <c r="AG38" i="2"/>
  <c r="AF39" i="2"/>
  <c r="AG39" i="2"/>
  <c r="AF40" i="2"/>
  <c r="AG40" i="2"/>
  <c r="AF41" i="2"/>
  <c r="AG41" i="2"/>
  <c r="AF42" i="2"/>
  <c r="AG42" i="2"/>
  <c r="AF44" i="2"/>
  <c r="AG44" i="2"/>
  <c r="AF45" i="2"/>
  <c r="AG45" i="2"/>
  <c r="AF47" i="2"/>
  <c r="AG47" i="2"/>
  <c r="AF48" i="2"/>
  <c r="AG48" i="2"/>
  <c r="AF49" i="2"/>
  <c r="AG49" i="2"/>
  <c r="AF51" i="2"/>
  <c r="AG51" i="2"/>
  <c r="AF52" i="2"/>
  <c r="AG52" i="2"/>
  <c r="AG17" i="2"/>
  <c r="AF17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40" i="2"/>
  <c r="J40" i="2"/>
  <c r="I42" i="2"/>
  <c r="J42" i="2"/>
  <c r="I44" i="2"/>
  <c r="J44" i="2"/>
  <c r="I47" i="2"/>
  <c r="J47" i="2"/>
  <c r="I48" i="2"/>
  <c r="J48" i="2"/>
  <c r="I49" i="2"/>
  <c r="J49" i="2"/>
  <c r="I51" i="2"/>
  <c r="J51" i="2"/>
  <c r="I52" i="2"/>
  <c r="J52" i="2"/>
  <c r="O32" i="2"/>
  <c r="P32" i="2"/>
  <c r="O33" i="2"/>
  <c r="P33" i="2"/>
  <c r="O34" i="2"/>
  <c r="P34" i="2"/>
  <c r="O35" i="2"/>
  <c r="P35" i="2"/>
  <c r="O36" i="2"/>
  <c r="P36" i="2"/>
  <c r="O37" i="2"/>
  <c r="P37" i="2"/>
  <c r="O38" i="2"/>
  <c r="P38" i="2"/>
  <c r="O39" i="2"/>
  <c r="P39" i="2"/>
  <c r="O40" i="2"/>
  <c r="P40" i="2"/>
  <c r="O41" i="2"/>
  <c r="P41" i="2"/>
  <c r="O42" i="2"/>
  <c r="P42" i="2"/>
  <c r="O44" i="2"/>
  <c r="P44" i="2"/>
  <c r="O45" i="2"/>
  <c r="P45" i="2"/>
  <c r="O47" i="2"/>
  <c r="P47" i="2"/>
  <c r="O48" i="2"/>
  <c r="P48" i="2"/>
  <c r="O49" i="2"/>
  <c r="P49" i="2"/>
  <c r="O51" i="2"/>
  <c r="P51" i="2"/>
  <c r="O52" i="2"/>
  <c r="P52" i="2"/>
  <c r="U19" i="2"/>
  <c r="V19" i="2"/>
  <c r="U20" i="2"/>
  <c r="V20" i="2"/>
  <c r="U21" i="2"/>
  <c r="V21" i="2"/>
  <c r="U22" i="2"/>
  <c r="V22" i="2"/>
  <c r="U23" i="2"/>
  <c r="V23" i="2"/>
  <c r="U24" i="2"/>
  <c r="V24" i="2"/>
  <c r="U25" i="2"/>
  <c r="V25" i="2"/>
  <c r="U26" i="2"/>
  <c r="V26" i="2"/>
  <c r="U27" i="2"/>
  <c r="V27" i="2"/>
  <c r="U28" i="2"/>
  <c r="V28" i="2"/>
  <c r="U29" i="2"/>
  <c r="V29" i="2"/>
  <c r="U30" i="2"/>
  <c r="V30" i="2"/>
  <c r="U32" i="2"/>
  <c r="V32" i="2"/>
  <c r="U33" i="2"/>
  <c r="V33" i="2"/>
  <c r="U34" i="2"/>
  <c r="V34" i="2"/>
  <c r="U35" i="2"/>
  <c r="V35" i="2"/>
  <c r="U36" i="2"/>
  <c r="V36" i="2"/>
  <c r="U37" i="2"/>
  <c r="V37" i="2"/>
  <c r="U38" i="2"/>
  <c r="V38" i="2"/>
  <c r="U39" i="2"/>
  <c r="V39" i="2"/>
  <c r="U40" i="2"/>
  <c r="V40" i="2"/>
  <c r="U41" i="2"/>
  <c r="V41" i="2"/>
  <c r="U42" i="2"/>
  <c r="V42" i="2"/>
  <c r="U44" i="2"/>
  <c r="V44" i="2"/>
  <c r="U45" i="2"/>
  <c r="V45" i="2"/>
  <c r="U47" i="2"/>
  <c r="V47" i="2"/>
  <c r="U48" i="2"/>
  <c r="V48" i="2"/>
  <c r="U49" i="2"/>
  <c r="V49" i="2"/>
  <c r="U51" i="2"/>
  <c r="V51" i="2"/>
  <c r="U52" i="2"/>
  <c r="V52" i="2"/>
  <c r="V17" i="2"/>
  <c r="U17" i="2"/>
  <c r="O30" i="2"/>
  <c r="P30" i="2"/>
  <c r="O19" i="2"/>
  <c r="P19" i="2"/>
  <c r="O20" i="2"/>
  <c r="P20" i="2"/>
  <c r="O21" i="2"/>
  <c r="P21" i="2"/>
  <c r="O22" i="2"/>
  <c r="P22" i="2"/>
  <c r="O23" i="2"/>
  <c r="P23" i="2"/>
  <c r="O24" i="2"/>
  <c r="P24" i="2"/>
  <c r="O25" i="2"/>
  <c r="P25" i="2"/>
  <c r="O26" i="2"/>
  <c r="P26" i="2"/>
  <c r="O27" i="2"/>
  <c r="P27" i="2"/>
  <c r="O28" i="2"/>
  <c r="P28" i="2"/>
  <c r="O29" i="2"/>
  <c r="P29" i="2"/>
  <c r="P17" i="2"/>
  <c r="O17" i="2"/>
  <c r="I27" i="2"/>
  <c r="J27" i="2"/>
  <c r="I29" i="2"/>
  <c r="J29" i="2"/>
  <c r="I30" i="2"/>
  <c r="J30" i="2"/>
  <c r="I19" i="2"/>
  <c r="J19" i="2"/>
  <c r="I20" i="2"/>
  <c r="J20" i="2"/>
  <c r="I21" i="2"/>
  <c r="J21" i="2"/>
  <c r="I22" i="2"/>
  <c r="J22" i="2"/>
  <c r="I23" i="2"/>
  <c r="J23" i="2"/>
  <c r="I24" i="2"/>
  <c r="J24" i="2"/>
  <c r="I26" i="2"/>
  <c r="J26" i="2"/>
  <c r="J17" i="2"/>
  <c r="I17" i="2"/>
  <c r="AH29" i="2" l="1"/>
  <c r="AH28" i="2"/>
  <c r="AH26" i="2"/>
  <c r="AH24" i="2"/>
  <c r="AH49" i="2"/>
  <c r="AH39" i="2"/>
  <c r="AH25" i="2"/>
  <c r="AH51" i="2"/>
  <c r="AH48" i="2"/>
  <c r="AH42" i="2"/>
  <c r="AH40" i="2"/>
  <c r="AH38" i="2"/>
  <c r="AH34" i="2"/>
  <c r="AH23" i="2"/>
  <c r="AH19" i="2"/>
  <c r="AH21" i="2"/>
  <c r="AH27" i="2"/>
  <c r="AH30" i="2"/>
  <c r="AH22" i="2"/>
  <c r="AH17" i="2"/>
  <c r="AH20" i="2"/>
  <c r="AH47" i="2"/>
  <c r="AH41" i="2"/>
  <c r="AH52" i="2"/>
  <c r="AH45" i="2"/>
  <c r="AH44" i="2"/>
  <c r="AH37" i="2"/>
  <c r="AH36" i="2"/>
  <c r="AH32" i="2"/>
  <c r="AH35" i="2"/>
  <c r="AH33" i="2"/>
  <c r="V18" i="2" l="1"/>
  <c r="U18" i="2"/>
  <c r="P18" i="2"/>
  <c r="O18" i="2"/>
  <c r="J18" i="2"/>
  <c r="I18" i="2"/>
  <c r="P43" i="2" l="1"/>
  <c r="U50" i="2"/>
  <c r="P31" i="2"/>
  <c r="AB31" i="2"/>
  <c r="AE18" i="2"/>
  <c r="O43" i="2"/>
  <c r="U43" i="2"/>
  <c r="I43" i="2"/>
  <c r="AE43" i="2"/>
  <c r="U31" i="2"/>
  <c r="AE31" i="2"/>
  <c r="AE50" i="2"/>
  <c r="O50" i="2"/>
  <c r="V31" i="2"/>
  <c r="AA18" i="2"/>
  <c r="AB18" i="2"/>
  <c r="AG18" i="2"/>
  <c r="O31" i="2"/>
  <c r="AA31" i="2"/>
  <c r="P50" i="2"/>
  <c r="AF18" i="2"/>
  <c r="AF50" i="2"/>
  <c r="V50" i="2"/>
  <c r="J50" i="2"/>
  <c r="AG50" i="2"/>
  <c r="V43" i="2"/>
  <c r="AG43" i="2"/>
  <c r="AF43" i="2"/>
  <c r="J43" i="2"/>
  <c r="AG31" i="2"/>
  <c r="J31" i="2"/>
  <c r="AF31" i="2"/>
  <c r="I50" i="2"/>
  <c r="I31" i="2"/>
  <c r="AH18" i="2" l="1"/>
  <c r="AH50" i="2"/>
  <c r="AH43" i="2"/>
  <c r="AH31" i="2"/>
  <c r="AE15" i="2" l="1"/>
  <c r="AE11" i="2"/>
  <c r="AB14" i="2"/>
  <c r="AA14" i="2"/>
  <c r="AB12" i="2"/>
  <c r="AA12" i="2"/>
  <c r="U14" i="2"/>
  <c r="V14" i="2"/>
  <c r="V56" i="2"/>
  <c r="U56" i="2"/>
  <c r="V55" i="2"/>
  <c r="U55" i="2"/>
  <c r="V54" i="2"/>
  <c r="U54" i="2"/>
  <c r="V15" i="2"/>
  <c r="U15" i="2"/>
  <c r="V13" i="2"/>
  <c r="U13" i="2"/>
  <c r="V12" i="2"/>
  <c r="U12" i="2"/>
  <c r="P56" i="2"/>
  <c r="O56" i="2"/>
  <c r="P55" i="2"/>
  <c r="P54" i="2"/>
  <c r="O54" i="2"/>
  <c r="P11" i="2"/>
  <c r="O11" i="2"/>
  <c r="I11" i="2" l="1"/>
  <c r="J11" i="2"/>
  <c r="I15" i="2"/>
  <c r="J15" i="2"/>
  <c r="I54" i="2"/>
  <c r="J54" i="2"/>
  <c r="I55" i="2"/>
  <c r="J55" i="2"/>
  <c r="I56" i="2"/>
  <c r="J56" i="2"/>
  <c r="AG54" i="2" l="1"/>
  <c r="AG59" i="2"/>
  <c r="AG60" i="2"/>
  <c r="AG61" i="2"/>
  <c r="AG62" i="2"/>
  <c r="AG63" i="2"/>
  <c r="AG64" i="2"/>
  <c r="AG58" i="2"/>
  <c r="AG55" i="2"/>
  <c r="AG56" i="2"/>
  <c r="AG12" i="2"/>
  <c r="AG13" i="2"/>
  <c r="AG14" i="2"/>
  <c r="AG15" i="2"/>
  <c r="I57" i="2"/>
  <c r="I53" i="2"/>
  <c r="AF56" i="2"/>
  <c r="AG10" i="2" l="1"/>
  <c r="AH56" i="2"/>
  <c r="V53" i="2"/>
  <c r="AG57" i="2"/>
  <c r="J10" i="2"/>
  <c r="AH11" i="2"/>
  <c r="AG53" i="2"/>
  <c r="U53" i="2"/>
  <c r="P53" i="2"/>
  <c r="O53" i="2"/>
  <c r="J53" i="2"/>
  <c r="O57" i="2"/>
  <c r="P57" i="2"/>
  <c r="U57" i="2"/>
  <c r="V57" i="2"/>
  <c r="AA57" i="2"/>
  <c r="AB57" i="2"/>
  <c r="AE57" i="2"/>
  <c r="J57" i="2"/>
  <c r="AF58" i="2"/>
  <c r="AH58" i="2" s="1"/>
  <c r="AF59" i="2"/>
  <c r="AH59" i="2" s="1"/>
  <c r="AF60" i="2"/>
  <c r="AH60" i="2" s="1"/>
  <c r="AF61" i="2"/>
  <c r="AH61" i="2" s="1"/>
  <c r="AF62" i="2"/>
  <c r="AH62" i="2" s="1"/>
  <c r="AF63" i="2"/>
  <c r="AH63" i="2" s="1"/>
  <c r="AF64" i="2"/>
  <c r="AH64" i="2" s="1"/>
  <c r="AF54" i="2"/>
  <c r="AH54" i="2" s="1"/>
  <c r="AF55" i="2"/>
  <c r="AH55" i="2" s="1"/>
  <c r="AF12" i="2"/>
  <c r="AH12" i="2" s="1"/>
  <c r="AH13" i="2"/>
  <c r="AF14" i="2"/>
  <c r="AH14" i="2" s="1"/>
  <c r="AF15" i="2"/>
  <c r="AH15" i="2" s="1"/>
  <c r="O10" i="2"/>
  <c r="P10" i="2"/>
  <c r="U10" i="2"/>
  <c r="V10" i="2"/>
  <c r="AA10" i="2"/>
  <c r="AB10" i="2"/>
  <c r="AE10" i="2"/>
  <c r="I10" i="2"/>
  <c r="AG16" i="2" l="1"/>
  <c r="AG70" i="2" s="1"/>
  <c r="AF53" i="2"/>
  <c r="AH53" i="2" s="1"/>
  <c r="O66" i="2"/>
  <c r="U66" i="2"/>
  <c r="J16" i="2"/>
  <c r="AF57" i="2"/>
  <c r="AH57" i="2" s="1"/>
  <c r="AF10" i="2"/>
  <c r="AH10" i="2" l="1"/>
  <c r="P66" i="2"/>
  <c r="V66" i="2"/>
  <c r="I66" i="2"/>
  <c r="AE16" i="2"/>
  <c r="AB16" i="2"/>
  <c r="AA16" i="2"/>
  <c r="U16" i="2"/>
  <c r="V16" i="2"/>
  <c r="P16" i="2"/>
  <c r="O16" i="2"/>
  <c r="I16" i="2"/>
  <c r="J66" i="2"/>
  <c r="AF16" i="2"/>
  <c r="AF70" i="2" s="1"/>
  <c r="AH16" i="2" l="1"/>
  <c r="AH70" i="2"/>
  <c r="AH66" i="2"/>
</calcChain>
</file>

<file path=xl/sharedStrings.xml><?xml version="1.0" encoding="utf-8"?>
<sst xmlns="http://schemas.openxmlformats.org/spreadsheetml/2006/main" count="179" uniqueCount="123">
  <si>
    <t>Всього</t>
  </si>
  <si>
    <t>Гкал</t>
  </si>
  <si>
    <t>Куб. метр</t>
  </si>
  <si>
    <t>Код програмної класифікації видатків та кредитування місцевих бюджетів</t>
  </si>
  <si>
    <t>Код ФКВКБ</t>
  </si>
  <si>
    <t>0111</t>
  </si>
  <si>
    <t>0921</t>
  </si>
  <si>
    <t>0910</t>
  </si>
  <si>
    <t>0922</t>
  </si>
  <si>
    <t>0960</t>
  </si>
  <si>
    <t>0990</t>
  </si>
  <si>
    <t>0824</t>
  </si>
  <si>
    <t>0828</t>
  </si>
  <si>
    <t>0829</t>
  </si>
  <si>
    <t>0810</t>
  </si>
  <si>
    <t>0150</t>
  </si>
  <si>
    <t>0210150</t>
  </si>
  <si>
    <t>0810160</t>
  </si>
  <si>
    <t>0160</t>
  </si>
  <si>
    <t>0610160</t>
  </si>
  <si>
    <t>0611010</t>
  </si>
  <si>
    <t>0813121</t>
  </si>
  <si>
    <t>0813104</t>
  </si>
  <si>
    <t>0615031</t>
  </si>
  <si>
    <t xml:space="preserve"> Куб. метр</t>
  </si>
  <si>
    <t xml:space="preserve"> Квт</t>
  </si>
  <si>
    <t>0280</t>
  </si>
  <si>
    <t>Код ТКВКБМС</t>
  </si>
  <si>
    <t>Найменування головного розпорядника, бюджетної установи/показника</t>
  </si>
  <si>
    <t>0218210</t>
  </si>
  <si>
    <t>Дитячо-юнацькі спортивні школи</t>
  </si>
  <si>
    <t>0210000</t>
  </si>
  <si>
    <t>0610000</t>
  </si>
  <si>
    <t>0810000</t>
  </si>
  <si>
    <t>грн</t>
  </si>
  <si>
    <t>Теплопостачання 
(КЕКВ 2271)</t>
  </si>
  <si>
    <t>Електроенергія
(КЕКВ 2273)</t>
  </si>
  <si>
    <t>Природнй газ
(КЕКВ 2274)</t>
  </si>
  <si>
    <t>0611021</t>
  </si>
  <si>
    <t>0611022</t>
  </si>
  <si>
    <t>0611070</t>
  </si>
  <si>
    <t>0611141</t>
  </si>
  <si>
    <t>0611151</t>
  </si>
  <si>
    <t>Виконавчий комітет Чорноморської міської ради Одеського району Одеської області</t>
  </si>
  <si>
    <t>Олександрівська селищна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</si>
  <si>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</si>
  <si>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Комунальна установа "Муніципальна варта" Чорноморської міської ради Одеського району Одеської області</t>
  </si>
  <si>
    <t>Управління соціальної політики Чорноморської  міської ради Одеського району Одеської області</t>
  </si>
  <si>
    <t>Управління соціальної політики Чорноморської  міської ради  Одеського району Одеської області</t>
  </si>
  <si>
    <t>Відділ культури Чорноморської міської ради Одеського району Одеської області</t>
  </si>
  <si>
    <t>Централізована бухгалтерія відділу культури Чорноморської міської ради Одеського району Одеської області</t>
  </si>
  <si>
    <t>% виконання річного плану</t>
  </si>
  <si>
    <t>РАЗОМ</t>
  </si>
  <si>
    <t>Вода та водопостачання
(КЕКВ 2272)</t>
  </si>
  <si>
    <t>Інші енергоносії та  інші комунальні послуги
(КЕКВ 2275)</t>
  </si>
  <si>
    <t>Комунальна установа "Інклюзивно-ресурсний центр" Чорноморської міської ради Одеської області</t>
  </si>
  <si>
    <t>Централізована бібліотечна система міста Чорноморська Одеського району Одеської області</t>
  </si>
  <si>
    <t>Музей образотворчих мистецтв ім. О.Білого м. Чорноморська Одеського району Одеської області</t>
  </si>
  <si>
    <t>Палац культури м. Чорноморська Одеського району Одеської області</t>
  </si>
  <si>
    <t>Олександрівський Будинок культури м. Чорноморська Одеського району Одеської області</t>
  </si>
  <si>
    <t>Малодолинський  Будинок  культури м. Чорноморська Одеського району Одеської області</t>
  </si>
  <si>
    <t>Бурлачобалківський клуб м. Чорноморська Одеського району Одеської області</t>
  </si>
  <si>
    <t>Бурлачобалківська сільська адміністрація Чорноморської міської ради  Одеського району Одеської області</t>
  </si>
  <si>
    <t>Чорноморська спеціальна школа Чорноморської міської ради Одеського району Одеської області</t>
  </si>
  <si>
    <t>Центр позашкільної освіти Чорноморської міської ради Одеського району Одеської області</t>
  </si>
  <si>
    <t>Центр професійного розвитку педагогічних працівників Чорноморської міської ради Одеського району Одеської області</t>
  </si>
  <si>
    <t>Чорноморський ліцей № 2 Чорноморської міської ради Одеського району Одеської області</t>
  </si>
  <si>
    <t>Чорноморський ліцей № 3 Чорноморської міської ради Одеського району Одеської області</t>
  </si>
  <si>
    <t>Чорноморський ліцей № 4 Чорноморської міської ради Одеського району Одеської області</t>
  </si>
  <si>
    <t>Чорноморський ліцей № 6 Чорноморської міської ради Одеського району Одеської області</t>
  </si>
  <si>
    <t>Олександрівський заклад загальної середньої освіти Чорноморської міської ради Одеського району Одеської області</t>
  </si>
  <si>
    <t>Малодолинський заклад загальної середньої освіти Чорноморської міської ради Одеського району Одеської області</t>
  </si>
  <si>
    <t>Бурлачобалківська гімназія Чорноморської міської ради Одеського району Одеської області</t>
  </si>
  <si>
    <t xml:space="preserve">Чорноморський економіко-правовий ліцей № 1 Чорноморської міської ради Одеського району Одеської області </t>
  </si>
  <si>
    <t>Чорноморський ліцей № 7  Чорноморської міської ради Одеського району Одеської області</t>
  </si>
  <si>
    <t>Дитячий стадіон "Шкільний" Чорноморської міської ради Одеського району Одеської області</t>
  </si>
  <si>
    <t>Комплексна дитячо - юнацька спортивна школа Чорноморської міської ради Одеського району Одеської області</t>
  </si>
  <si>
    <t>Дитячо - юнацька спортивна школа з шахів і шашок Чорноморської міської ради Одеського району Одеської області</t>
  </si>
  <si>
    <t>Комунальний заклад "Школа мистецтв імені Л.М.Нагаєва м. Чорноморська Одеського району Одеської області"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</si>
  <si>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Одеської області"</t>
  </si>
  <si>
    <t>Управління освіти Чорноморської міської ради Одеського району Одеської області</t>
  </si>
  <si>
    <t>Заклад дошкільної освіти (ясла-садок) № 2 "Колобок" Чорноморської міської ради Одеського району Одеської області</t>
  </si>
  <si>
    <t xml:space="preserve">Заклад дошкільної освіти (ясла-садок) комбінованого типу № 3 "Казка" Чорноморської міської ради Одеського району Одеської області </t>
  </si>
  <si>
    <t xml:space="preserve">Заклад дошкільної освіти (ясла-садок) комбінованого типу № 5 "Теремок" Чорноморської міської ради Одеського району Одеської області </t>
  </si>
  <si>
    <t>Заклад дошкільної освіти (ясла-садок) № 6 "Сонечко" Чорноморської міської ради Одеського району Одеської області</t>
  </si>
  <si>
    <t xml:space="preserve">Заклад дошкільної освіти (ясла-садок) № 8 "Перлинка" Чорноморської міської ради Одеського району Одеської області </t>
  </si>
  <si>
    <t xml:space="preserve">Заклад дошкільної освіти (ясла-садок) комбінованого типу № 10 "Росинка" Чорноморської міської ради Одеського району Одеської області </t>
  </si>
  <si>
    <t xml:space="preserve">Заклад дошкільної освіти (ясла-садок) № 11 "Лялечка" Чорноморської міської ради Одеського району Одеської області </t>
  </si>
  <si>
    <t>Чорноморський академічний ліцей імені Тараса Шевченка Чорноморської міської ради Одеського району Одеської області</t>
  </si>
  <si>
    <t>0611160</t>
  </si>
  <si>
    <t>1100000</t>
  </si>
  <si>
    <t>Вiддiл молодi та спорту Чорноморської мiської ради Одеського району Одеської областi</t>
  </si>
  <si>
    <t>1113133</t>
  </si>
  <si>
    <t>3133</t>
  </si>
  <si>
    <t>1040</t>
  </si>
  <si>
    <t>Комунальна установа "Молодіжний центр міста Чорноморська" Чорноморської міської ради Одеського району Одеської області</t>
  </si>
  <si>
    <t>Начальник фінансового управління</t>
  </si>
  <si>
    <t>Ольга ЯКОВЕНКО</t>
  </si>
  <si>
    <t>Управління освіти Чорноморської  міської ради Одеського району Одеської області</t>
  </si>
  <si>
    <t>до  рішення Чорноморської міської ради</t>
  </si>
  <si>
    <t>Затверджено розписом на звітний рік з урахуванням змін, грн</t>
  </si>
  <si>
    <t>Заклади дошкільної освіти, підпорядковані управлінню освіти Чорноморської міської ради Одеського району Одеської області</t>
  </si>
  <si>
    <t xml:space="preserve">Заклад дошкільної освіти (ясла-садок) № 1 "Журавлик" Чорноморської міської ради Одеського району Одеської області </t>
  </si>
  <si>
    <t xml:space="preserve">Заклад дошкільної освіти (ясла-садок) № 4 "Барвінок" Чорноморської міської ради Одеського району Одеської області </t>
  </si>
  <si>
    <t xml:space="preserve">Заклад дошкільної освіти (ясла-садок) № 7 "Струмочок" Чорноморської міської ради Одеського району Одеської області </t>
  </si>
  <si>
    <t>Заклад дошкільної освіти (ясла-садок) № 9 "Горобинка" Чорноморської міської ради Одеського району Одеської області</t>
  </si>
  <si>
    <t xml:space="preserve">Заклад дошкільної освіти (ясла-садок) № 12 "Мальва" Чорноморської міської ради Одеського району Одеської області </t>
  </si>
  <si>
    <t>Заклади загальної середньої освіти, підпорядковані управлінню освіти Чорноморської міської ради Одеського району Одеської області</t>
  </si>
  <si>
    <t>Заклади позашкільної освіти, підпорядковані управлінню освіти Чорноморської міської ради Одеського району Одеської області</t>
  </si>
  <si>
    <t>Централізована бухгалтерія управління освіти Чорноморської міської ради Одеського району Одеської області</t>
  </si>
  <si>
    <t>1200000</t>
  </si>
  <si>
    <t>Вiддiл комунального господарства та благоустрою  Чорноморської мiської ради Одеського району Одеської областi</t>
  </si>
  <si>
    <t>1210160</t>
  </si>
  <si>
    <t xml:space="preserve">Відділ комунального господарства та благоустрою Чорноморської  міської ради  Одеського району Одеської області </t>
  </si>
  <si>
    <t xml:space="preserve">Затверджено розписом на звітний рік з урахуванням змін </t>
  </si>
  <si>
    <t>Затверджено розписом на звітний рік з урахуванням змін</t>
  </si>
  <si>
    <t>Стадіон (вул. Набережна,2, м. Чорноморськ, Одеського району Одеської області)</t>
  </si>
  <si>
    <t>Додаток 10</t>
  </si>
  <si>
    <t>Комунальна установа "Центр соціальних служб Чорноморської міської ради Одеського району Одеської області"</t>
  </si>
  <si>
    <t>Звіт про спожиті комунальні послуги та  енергоносії головними розпорядниками та бюджетними установами, які фінансуються з бюджету Чорноморської міської територіальної громади  за  2024 рік</t>
  </si>
  <si>
    <t>від                 2025  №               -VIII</t>
  </si>
  <si>
    <t>Виконано за звітний період (рік)</t>
  </si>
  <si>
    <t>Виконано за звітний період (рік),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</si>
</sst>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&quot;р.&quot;;[Red]\-#,##0&quot;р.&quot;"/>
    <numFmt numFmtId="165" formatCode="#,##0.000"/>
    <numFmt numFmtId="166" formatCode="0.0%"/>
    <numFmt numFmtId="167" formatCode="#,##0.0"/>
    <numFmt numFmtId="168" formatCode="#,##0.0000"/>
  </numFmts>
  <fonts count="16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9" fillId="0" borderId="0"/>
    <xf numFmtId="0" fontId="13" fillId="0" borderId="0"/>
  </cellStyleXfs>
  <cellXfs count="114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Border="1"/>
    <xf numFmtId="165" fontId="1" fillId="0" borderId="0" xfId="0" applyNumberFormat="1" applyFont="1"/>
    <xf numFmtId="165" fontId="1" fillId="0" borderId="0" xfId="0" applyNumberFormat="1" applyFont="1" applyAlignment="1">
      <alignment vertical="center"/>
    </xf>
    <xf numFmtId="165" fontId="1" fillId="2" borderId="0" xfId="0" applyNumberFormat="1" applyFont="1" applyFill="1" applyBorder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 wrapText="1"/>
    </xf>
    <xf numFmtId="0" fontId="5" fillId="3" borderId="1" xfId="1" applyFont="1" applyFill="1" applyBorder="1" applyAlignment="1">
      <alignment horizontal="left" vertical="center" wrapText="1"/>
    </xf>
    <xf numFmtId="3" fontId="1" fillId="0" borderId="0" xfId="0" applyNumberFormat="1" applyFont="1" applyBorder="1" applyAlignment="1">
      <alignment vertical="center" wrapText="1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3" fontId="1" fillId="2" borderId="0" xfId="0" applyNumberFormat="1" applyFont="1" applyFill="1" applyBorder="1"/>
    <xf numFmtId="3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 wrapText="1"/>
    </xf>
    <xf numFmtId="165" fontId="1" fillId="0" borderId="0" xfId="0" applyNumberFormat="1" applyFont="1" applyAlignment="1">
      <alignment horizontal="left"/>
    </xf>
    <xf numFmtId="0" fontId="1" fillId="4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10" fillId="3" borderId="1" xfId="0" quotePrefix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11" fillId="0" borderId="0" xfId="0" applyFont="1"/>
    <xf numFmtId="166" fontId="7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/>
    <xf numFmtId="165" fontId="11" fillId="2" borderId="0" xfId="0" applyNumberFormat="1" applyFont="1" applyFill="1" applyBorder="1"/>
    <xf numFmtId="3" fontId="11" fillId="2" borderId="0" xfId="0" applyNumberFormat="1" applyFont="1" applyFill="1" applyBorder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 vertical="center"/>
    </xf>
    <xf numFmtId="166" fontId="7" fillId="3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168" fontId="1" fillId="2" borderId="1" xfId="0" quotePrefix="1" applyNumberFormat="1" applyFont="1" applyFill="1" applyBorder="1" applyAlignment="1">
      <alignment horizontal="center" vertical="center" wrapText="1"/>
    </xf>
    <xf numFmtId="168" fontId="8" fillId="2" borderId="1" xfId="0" applyNumberFormat="1" applyFont="1" applyFill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 wrapText="1"/>
    </xf>
    <xf numFmtId="168" fontId="1" fillId="2" borderId="1" xfId="0" applyNumberFormat="1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168" fontId="15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49" fontId="2" fillId="2" borderId="1" xfId="2" applyNumberFormat="1" applyFont="1" applyFill="1" applyBorder="1" applyAlignment="1" applyProtection="1">
      <alignment horizontal="center" vertical="center" wrapText="1"/>
    </xf>
    <xf numFmtId="49" fontId="1" fillId="2" borderId="1" xfId="2" applyNumberFormat="1" applyFont="1" applyFill="1" applyBorder="1" applyAlignment="1" applyProtection="1">
      <alignment horizontal="center" vertical="center" wrapText="1"/>
    </xf>
    <xf numFmtId="0" fontId="1" fillId="2" borderId="1" xfId="2" applyNumberFormat="1" applyFont="1" applyFill="1" applyBorder="1" applyAlignment="1" applyProtection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left"/>
    </xf>
  </cellXfs>
  <cellStyles count="5">
    <cellStyle name="Звичайний" xfId="0" builtinId="0"/>
    <cellStyle name="Звичайний 2" xfId="4"/>
    <cellStyle name="Обычный 2" xfId="3"/>
    <cellStyle name="Обычный 3" xfId="2"/>
    <cellStyle name="Обычный_до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"/>
  <sheetViews>
    <sheetView showZeros="0" tabSelected="1" view="pageBreakPreview" zoomScale="81" zoomScaleNormal="80" zoomScaleSheetLayoutView="81" workbookViewId="0">
      <pane xSplit="4" ySplit="9" topLeftCell="Y10" activePane="bottomRight" state="frozen"/>
      <selection pane="topRight" activeCell="E1" sqref="E1"/>
      <selection pane="bottomLeft" activeCell="A12" sqref="A12"/>
      <selection pane="bottomRight" activeCell="AG10" sqref="AG10"/>
    </sheetView>
  </sheetViews>
  <sheetFormatPr defaultColWidth="9.109375" defaultRowHeight="15.6" x14ac:dyDescent="0.3"/>
  <cols>
    <col min="1" max="1" width="11.6640625" style="1" customWidth="1"/>
    <col min="2" max="2" width="9.44140625" style="1" customWidth="1"/>
    <col min="3" max="3" width="10.109375" style="1" customWidth="1"/>
    <col min="4" max="4" width="58.44140625" style="1" customWidth="1"/>
    <col min="5" max="5" width="13" style="5" customWidth="1"/>
    <col min="6" max="6" width="17.6640625" style="19" customWidth="1"/>
    <col min="7" max="7" width="14.33203125" style="19" customWidth="1"/>
    <col min="8" max="8" width="16.6640625" style="19" customWidth="1"/>
    <col min="9" max="10" width="13" style="19" customWidth="1"/>
    <col min="11" max="11" width="12.109375" style="5" customWidth="1"/>
    <col min="12" max="12" width="16.6640625" style="5" customWidth="1"/>
    <col min="13" max="13" width="13" style="5" customWidth="1"/>
    <col min="14" max="14" width="16.44140625" style="5" customWidth="1"/>
    <col min="15" max="15" width="12.6640625" style="5" customWidth="1"/>
    <col min="16" max="16" width="11.6640625" style="5" customWidth="1"/>
    <col min="17" max="17" width="16" style="19" customWidth="1"/>
    <col min="18" max="18" width="17.88671875" style="19" customWidth="1"/>
    <col min="19" max="19" width="15.44140625" style="19" customWidth="1"/>
    <col min="20" max="20" width="15.109375" style="19" customWidth="1"/>
    <col min="21" max="22" width="12.6640625" style="19" customWidth="1"/>
    <col min="23" max="23" width="15.33203125" style="19" customWidth="1"/>
    <col min="24" max="24" width="16.5546875" style="19" customWidth="1"/>
    <col min="25" max="25" width="15" style="19" customWidth="1"/>
    <col min="26" max="26" width="17.44140625" style="19" customWidth="1"/>
    <col min="27" max="28" width="11.88671875" style="19" customWidth="1"/>
    <col min="29" max="29" width="15.44140625" style="5" customWidth="1"/>
    <col min="30" max="30" width="15.6640625" style="5" customWidth="1"/>
    <col min="31" max="31" width="12.6640625" style="5" customWidth="1"/>
    <col min="32" max="32" width="16.44140625" style="5" customWidth="1"/>
    <col min="33" max="33" width="17.44140625" style="5" customWidth="1"/>
    <col min="34" max="34" width="13" style="1" customWidth="1"/>
    <col min="35" max="35" width="12.6640625" style="1" bestFit="1" customWidth="1"/>
    <col min="36" max="16384" width="9.109375" style="1"/>
  </cols>
  <sheetData>
    <row r="1" spans="1:35" x14ac:dyDescent="0.3">
      <c r="D1" s="15"/>
      <c r="E1" s="16"/>
      <c r="F1" s="18"/>
      <c r="G1" s="18"/>
      <c r="H1" s="18"/>
      <c r="I1" s="18"/>
      <c r="J1" s="18"/>
      <c r="K1" s="1"/>
      <c r="L1" s="1"/>
      <c r="M1" s="41"/>
      <c r="N1" s="41"/>
      <c r="O1" s="42"/>
      <c r="P1" s="1"/>
      <c r="T1" s="113" t="s">
        <v>117</v>
      </c>
      <c r="U1" s="113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35" x14ac:dyDescent="0.3">
      <c r="D2" s="15"/>
      <c r="E2" s="16"/>
      <c r="F2" s="18"/>
      <c r="G2" s="18"/>
      <c r="H2" s="18"/>
      <c r="I2" s="18"/>
      <c r="J2" s="18"/>
      <c r="K2" s="1"/>
      <c r="L2" s="1"/>
      <c r="M2" s="41"/>
      <c r="N2" s="41"/>
      <c r="O2" s="42"/>
      <c r="P2" s="1"/>
      <c r="T2" s="113" t="s">
        <v>99</v>
      </c>
      <c r="U2" s="113"/>
      <c r="V2" s="113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spans="1:35" ht="16.5" customHeight="1" x14ac:dyDescent="0.3">
      <c r="K3" s="1"/>
      <c r="L3" s="1"/>
      <c r="M3" s="43"/>
      <c r="N3" s="43"/>
      <c r="O3" s="42"/>
      <c r="P3" s="1"/>
      <c r="T3" s="19" t="s">
        <v>120</v>
      </c>
      <c r="U3" s="43"/>
      <c r="X3" s="24"/>
      <c r="Y3" s="24"/>
      <c r="Z3" s="24"/>
      <c r="AA3" s="24"/>
      <c r="AB3" s="24"/>
      <c r="AC3" s="24"/>
      <c r="AD3" s="24"/>
      <c r="AE3" s="24"/>
      <c r="AF3" s="24"/>
      <c r="AG3" s="23"/>
    </row>
    <row r="4" spans="1:35" x14ac:dyDescent="0.3">
      <c r="A4" s="2"/>
      <c r="B4" s="2"/>
      <c r="C4" s="2"/>
      <c r="D4" s="3"/>
      <c r="E4" s="6"/>
      <c r="F4" s="20"/>
      <c r="G4" s="20"/>
      <c r="H4" s="20"/>
      <c r="I4" s="20"/>
      <c r="J4" s="20"/>
      <c r="K4" s="1"/>
      <c r="L4" s="1"/>
      <c r="M4" s="44"/>
      <c r="N4" s="44"/>
      <c r="O4" s="42"/>
      <c r="P4" s="1"/>
      <c r="U4" s="44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spans="1:35" ht="47.25" customHeight="1" x14ac:dyDescent="0.3">
      <c r="A5" s="2"/>
      <c r="B5" s="2"/>
      <c r="C5" s="2"/>
      <c r="D5" s="3"/>
      <c r="E5" s="104" t="s">
        <v>119</v>
      </c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5" x14ac:dyDescent="0.3">
      <c r="A6" s="2"/>
      <c r="B6" s="2"/>
      <c r="C6" s="2"/>
      <c r="D6" s="3"/>
      <c r="E6" s="6"/>
      <c r="F6" s="20"/>
      <c r="G6" s="20"/>
      <c r="H6" s="20"/>
      <c r="I6" s="20"/>
      <c r="J6" s="20"/>
      <c r="K6" s="1"/>
      <c r="L6" s="1"/>
      <c r="M6" s="20"/>
      <c r="N6" s="20"/>
      <c r="O6" s="1"/>
      <c r="P6" s="1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5" ht="31.5" customHeight="1" x14ac:dyDescent="0.3">
      <c r="A7" s="108" t="s">
        <v>3</v>
      </c>
      <c r="B7" s="109" t="s">
        <v>27</v>
      </c>
      <c r="C7" s="109" t="s">
        <v>4</v>
      </c>
      <c r="D7" s="110" t="s">
        <v>28</v>
      </c>
      <c r="E7" s="105" t="s">
        <v>35</v>
      </c>
      <c r="F7" s="107"/>
      <c r="G7" s="107"/>
      <c r="H7" s="107"/>
      <c r="I7" s="107"/>
      <c r="J7" s="106"/>
      <c r="K7" s="105" t="s">
        <v>53</v>
      </c>
      <c r="L7" s="107"/>
      <c r="M7" s="107"/>
      <c r="N7" s="107"/>
      <c r="O7" s="107"/>
      <c r="P7" s="106"/>
      <c r="Q7" s="105" t="s">
        <v>36</v>
      </c>
      <c r="R7" s="107"/>
      <c r="S7" s="107"/>
      <c r="T7" s="107"/>
      <c r="U7" s="107"/>
      <c r="V7" s="106"/>
      <c r="W7" s="105" t="s">
        <v>37</v>
      </c>
      <c r="X7" s="107"/>
      <c r="Y7" s="107"/>
      <c r="Z7" s="107"/>
      <c r="AA7" s="107"/>
      <c r="AB7" s="106"/>
      <c r="AC7" s="105" t="s">
        <v>54</v>
      </c>
      <c r="AD7" s="107"/>
      <c r="AE7" s="106"/>
      <c r="AF7" s="105" t="s">
        <v>52</v>
      </c>
      <c r="AG7" s="107"/>
      <c r="AH7" s="106"/>
    </row>
    <row r="8" spans="1:35" ht="54" customHeight="1" x14ac:dyDescent="0.3">
      <c r="A8" s="108"/>
      <c r="B8" s="109"/>
      <c r="C8" s="109"/>
      <c r="D8" s="110"/>
      <c r="E8" s="105" t="s">
        <v>114</v>
      </c>
      <c r="F8" s="106"/>
      <c r="G8" s="105" t="s">
        <v>121</v>
      </c>
      <c r="H8" s="106"/>
      <c r="I8" s="105" t="s">
        <v>51</v>
      </c>
      <c r="J8" s="106"/>
      <c r="K8" s="105" t="s">
        <v>115</v>
      </c>
      <c r="L8" s="106"/>
      <c r="M8" s="105" t="s">
        <v>121</v>
      </c>
      <c r="N8" s="106"/>
      <c r="O8" s="105" t="s">
        <v>51</v>
      </c>
      <c r="P8" s="106"/>
      <c r="Q8" s="105" t="s">
        <v>114</v>
      </c>
      <c r="R8" s="106"/>
      <c r="S8" s="105" t="s">
        <v>121</v>
      </c>
      <c r="T8" s="106"/>
      <c r="U8" s="105" t="s">
        <v>51</v>
      </c>
      <c r="V8" s="106"/>
      <c r="W8" s="105" t="s">
        <v>115</v>
      </c>
      <c r="X8" s="106"/>
      <c r="Y8" s="105" t="s">
        <v>121</v>
      </c>
      <c r="Z8" s="106"/>
      <c r="AA8" s="105" t="s">
        <v>51</v>
      </c>
      <c r="AB8" s="106"/>
      <c r="AC8" s="111" t="s">
        <v>100</v>
      </c>
      <c r="AD8" s="111" t="s">
        <v>122</v>
      </c>
      <c r="AE8" s="111" t="s">
        <v>51</v>
      </c>
      <c r="AF8" s="111" t="s">
        <v>100</v>
      </c>
      <c r="AG8" s="111" t="s">
        <v>122</v>
      </c>
      <c r="AH8" s="111" t="s">
        <v>51</v>
      </c>
    </row>
    <row r="9" spans="1:35" ht="31.2" customHeight="1" x14ac:dyDescent="0.3">
      <c r="A9" s="108"/>
      <c r="B9" s="109"/>
      <c r="C9" s="109"/>
      <c r="D9" s="110"/>
      <c r="E9" s="46" t="s">
        <v>1</v>
      </c>
      <c r="F9" s="47" t="s">
        <v>34</v>
      </c>
      <c r="G9" s="46" t="s">
        <v>1</v>
      </c>
      <c r="H9" s="47" t="s">
        <v>34</v>
      </c>
      <c r="I9" s="46" t="s">
        <v>1</v>
      </c>
      <c r="J9" s="47" t="s">
        <v>34</v>
      </c>
      <c r="K9" s="46" t="s">
        <v>24</v>
      </c>
      <c r="L9" s="46" t="s">
        <v>34</v>
      </c>
      <c r="M9" s="46" t="s">
        <v>24</v>
      </c>
      <c r="N9" s="46" t="s">
        <v>34</v>
      </c>
      <c r="O9" s="46" t="s">
        <v>24</v>
      </c>
      <c r="P9" s="46" t="s">
        <v>34</v>
      </c>
      <c r="Q9" s="47" t="s">
        <v>25</v>
      </c>
      <c r="R9" s="47" t="s">
        <v>34</v>
      </c>
      <c r="S9" s="47" t="s">
        <v>25</v>
      </c>
      <c r="T9" s="47" t="s">
        <v>34</v>
      </c>
      <c r="U9" s="47" t="s">
        <v>25</v>
      </c>
      <c r="V9" s="47" t="s">
        <v>34</v>
      </c>
      <c r="W9" s="47" t="s">
        <v>2</v>
      </c>
      <c r="X9" s="47" t="s">
        <v>34</v>
      </c>
      <c r="Y9" s="47" t="s">
        <v>2</v>
      </c>
      <c r="Z9" s="47" t="s">
        <v>34</v>
      </c>
      <c r="AA9" s="47" t="s">
        <v>2</v>
      </c>
      <c r="AB9" s="47" t="s">
        <v>34</v>
      </c>
      <c r="AC9" s="112"/>
      <c r="AD9" s="112"/>
      <c r="AE9" s="112"/>
      <c r="AF9" s="112"/>
      <c r="AG9" s="112"/>
      <c r="AH9" s="112"/>
    </row>
    <row r="10" spans="1:35" s="3" customFormat="1" ht="41.25" customHeight="1" x14ac:dyDescent="0.25">
      <c r="A10" s="13" t="s">
        <v>31</v>
      </c>
      <c r="B10" s="13"/>
      <c r="C10" s="13"/>
      <c r="D10" s="17" t="s">
        <v>43</v>
      </c>
      <c r="E10" s="82">
        <f>E11+E12+E13+E14+E15</f>
        <v>491.76000000000005</v>
      </c>
      <c r="F10" s="80">
        <f>F11+F12+F13+F14+F15</f>
        <v>1824300</v>
      </c>
      <c r="G10" s="99">
        <f>G11+G12+G13+G14+G15</f>
        <v>295.84463349999999</v>
      </c>
      <c r="H10" s="80">
        <f>H11+H12+H13+H14+H15</f>
        <v>1387494.2</v>
      </c>
      <c r="I10" s="81">
        <f>G10/E10</f>
        <v>0.60160369590857321</v>
      </c>
      <c r="J10" s="81">
        <f>H10/F10</f>
        <v>0.76056251712985801</v>
      </c>
      <c r="K10" s="82">
        <f t="shared" ref="K10:L10" si="0">K11+K12+K13+K14+K15</f>
        <v>2752.6</v>
      </c>
      <c r="L10" s="80">
        <f t="shared" si="0"/>
        <v>160615</v>
      </c>
      <c r="M10" s="80">
        <f t="shared" ref="M10:N10" si="1">M11+M12+M13+M14+M15</f>
        <v>1772.11</v>
      </c>
      <c r="N10" s="80">
        <f t="shared" si="1"/>
        <v>87882.41</v>
      </c>
      <c r="O10" s="81">
        <f>M10/K10</f>
        <v>0.64379495749473226</v>
      </c>
      <c r="P10" s="81">
        <f>N10/L10</f>
        <v>0.54716190891261718</v>
      </c>
      <c r="Q10" s="80">
        <f t="shared" ref="Q10:R10" si="2">Q11+Q12+Q13+Q14+Q15</f>
        <v>310925</v>
      </c>
      <c r="R10" s="80">
        <f t="shared" si="2"/>
        <v>2726992</v>
      </c>
      <c r="S10" s="80">
        <f t="shared" ref="S10:T10" si="3">S11+S12+S13+S14+S15</f>
        <v>160653.590665</v>
      </c>
      <c r="T10" s="80">
        <f t="shared" si="3"/>
        <v>1591464.61</v>
      </c>
      <c r="U10" s="81">
        <f>S10/Q10</f>
        <v>0.51669563613411595</v>
      </c>
      <c r="V10" s="81">
        <f>T10/R10</f>
        <v>0.58359709526100556</v>
      </c>
      <c r="W10" s="80">
        <f t="shared" ref="W10:X10" si="4">W11+W12+W13+W14+W15</f>
        <v>11445</v>
      </c>
      <c r="X10" s="80">
        <f t="shared" si="4"/>
        <v>227600</v>
      </c>
      <c r="Y10" s="80">
        <f t="shared" ref="Y10:Z10" si="5">Y11+Y12+Y13+Y14+Y15</f>
        <v>8523</v>
      </c>
      <c r="Z10" s="80">
        <f t="shared" si="5"/>
        <v>158745.01999999999</v>
      </c>
      <c r="AA10" s="81">
        <f>Y10/W10</f>
        <v>0.74469200524246393</v>
      </c>
      <c r="AB10" s="81">
        <f>Z10/X10</f>
        <v>0.69747372583479783</v>
      </c>
      <c r="AC10" s="80">
        <f t="shared" ref="AC10" si="6">AC11+AC12+AC13+AC14+AC15</f>
        <v>63945</v>
      </c>
      <c r="AD10" s="80">
        <f t="shared" ref="AD10" si="7">AD11+AD12+AD13+AD14+AD15</f>
        <v>44070.81</v>
      </c>
      <c r="AE10" s="81">
        <f>AD10/AC10</f>
        <v>0.68919868637110016</v>
      </c>
      <c r="AF10" s="99">
        <f t="shared" ref="AF10" si="8">AF11+AF12+AF13+AF14+AF15</f>
        <v>5003452</v>
      </c>
      <c r="AG10" s="99">
        <f>AG11+AG12+AG13+AG14+AG15</f>
        <v>3269657.05</v>
      </c>
      <c r="AH10" s="81">
        <f>AG10/AF10</f>
        <v>0.65348024723730735</v>
      </c>
      <c r="AI10" s="103"/>
    </row>
    <row r="11" spans="1:35" s="3" customFormat="1" ht="31.2" x14ac:dyDescent="0.25">
      <c r="A11" s="11" t="s">
        <v>16</v>
      </c>
      <c r="B11" s="11" t="s">
        <v>15</v>
      </c>
      <c r="C11" s="11" t="s">
        <v>5</v>
      </c>
      <c r="D11" s="53" t="s">
        <v>43</v>
      </c>
      <c r="E11" s="61">
        <v>478.1</v>
      </c>
      <c r="F11" s="76">
        <v>1777000</v>
      </c>
      <c r="G11" s="61">
        <v>282.46155399999998</v>
      </c>
      <c r="H11" s="76">
        <v>1340194.2</v>
      </c>
      <c r="I11" s="95">
        <f t="shared" ref="I11:I56" si="9">G11/E11</f>
        <v>0.59080015477933479</v>
      </c>
      <c r="J11" s="75">
        <f t="shared" ref="J11:J56" si="10">H11/F11</f>
        <v>0.75418919527293193</v>
      </c>
      <c r="K11" s="69">
        <v>2500</v>
      </c>
      <c r="L11" s="69">
        <v>154000</v>
      </c>
      <c r="M11" s="61">
        <v>1670.11</v>
      </c>
      <c r="N11" s="76">
        <v>83840.929999999993</v>
      </c>
      <c r="O11" s="75">
        <f t="shared" ref="O11:O12" si="11">M11/K11</f>
        <v>0.66804399999999997</v>
      </c>
      <c r="P11" s="75">
        <f t="shared" ref="P11:P12" si="12">N11/L11</f>
        <v>0.54442162337662336</v>
      </c>
      <c r="Q11" s="69">
        <v>284000</v>
      </c>
      <c r="R11" s="69">
        <v>2500000</v>
      </c>
      <c r="S11" s="61">
        <v>139143.481665</v>
      </c>
      <c r="T11" s="76">
        <v>1403957.73</v>
      </c>
      <c r="U11" s="75">
        <f>S11/Q11</f>
        <v>0.48994183684859155</v>
      </c>
      <c r="V11" s="75">
        <f>T11/R11</f>
        <v>0.56158309200000001</v>
      </c>
      <c r="W11" s="69"/>
      <c r="X11" s="69"/>
      <c r="Y11" s="76"/>
      <c r="Z11" s="76"/>
      <c r="AA11" s="75"/>
      <c r="AB11" s="75"/>
      <c r="AC11" s="69">
        <v>40200</v>
      </c>
      <c r="AD11" s="76">
        <v>37826.57</v>
      </c>
      <c r="AE11" s="75">
        <f>AD11/AC11</f>
        <v>0.94095945273631842</v>
      </c>
      <c r="AF11" s="61">
        <f>F11+L11+R11+X11+AC11</f>
        <v>4471200</v>
      </c>
      <c r="AG11" s="61">
        <f t="shared" ref="AG11:AG64" si="13">H11+N11+T11+Z11+AD11</f>
        <v>2865819.4299999997</v>
      </c>
      <c r="AH11" s="75">
        <f>AG11/AF11</f>
        <v>0.64095084764716403</v>
      </c>
      <c r="AI11" s="103"/>
    </row>
    <row r="12" spans="1:35" s="3" customFormat="1" ht="31.2" x14ac:dyDescent="0.25">
      <c r="A12" s="11" t="s">
        <v>16</v>
      </c>
      <c r="B12" s="11" t="s">
        <v>15</v>
      </c>
      <c r="C12" s="11" t="s">
        <v>5</v>
      </c>
      <c r="D12" s="48" t="s">
        <v>44</v>
      </c>
      <c r="E12" s="76"/>
      <c r="F12" s="76"/>
      <c r="G12" s="76"/>
      <c r="H12" s="76"/>
      <c r="I12" s="75"/>
      <c r="J12" s="75"/>
      <c r="K12" s="69">
        <v>60</v>
      </c>
      <c r="L12" s="69">
        <v>1500</v>
      </c>
      <c r="M12" s="76">
        <v>39</v>
      </c>
      <c r="N12" s="76">
        <v>1481.1</v>
      </c>
      <c r="O12" s="75">
        <f t="shared" si="11"/>
        <v>0.65</v>
      </c>
      <c r="P12" s="75">
        <f t="shared" si="12"/>
        <v>0.98739999999999994</v>
      </c>
      <c r="Q12" s="69">
        <v>5800</v>
      </c>
      <c r="R12" s="69">
        <v>42400</v>
      </c>
      <c r="S12" s="76">
        <v>5138</v>
      </c>
      <c r="T12" s="76">
        <v>41725.269999999997</v>
      </c>
      <c r="U12" s="75">
        <f t="shared" ref="U12:U13" si="14">S12/Q12</f>
        <v>0.88586206896551722</v>
      </c>
      <c r="V12" s="75">
        <f t="shared" ref="V12:V13" si="15">T12/R12</f>
        <v>0.98408655660377353</v>
      </c>
      <c r="W12" s="69">
        <v>6200</v>
      </c>
      <c r="X12" s="69">
        <v>122800</v>
      </c>
      <c r="Y12" s="76">
        <v>4200</v>
      </c>
      <c r="Z12" s="76">
        <v>76995.98</v>
      </c>
      <c r="AA12" s="75">
        <f t="shared" ref="AA12:AA16" si="16">Y12/W12</f>
        <v>0.67741935483870963</v>
      </c>
      <c r="AB12" s="75">
        <f t="shared" ref="AB12:AB16" si="17">Z12/X12</f>
        <v>0.62700309446254066</v>
      </c>
      <c r="AC12" s="69">
        <v>5000</v>
      </c>
      <c r="AD12" s="76"/>
      <c r="AE12" s="75">
        <f>AD12/AC12</f>
        <v>0</v>
      </c>
      <c r="AF12" s="61">
        <f t="shared" ref="AF12:AF15" si="18">F12+L12+R12+X12+AC12</f>
        <v>171700</v>
      </c>
      <c r="AG12" s="61">
        <f t="shared" si="13"/>
        <v>120202.34999999999</v>
      </c>
      <c r="AH12" s="75">
        <f t="shared" ref="AH12:AH14" si="19">AG12/AF12</f>
        <v>0.70007192778101335</v>
      </c>
      <c r="AI12" s="103"/>
    </row>
    <row r="13" spans="1:35" s="3" customFormat="1" ht="31.2" x14ac:dyDescent="0.25">
      <c r="A13" s="11" t="s">
        <v>16</v>
      </c>
      <c r="B13" s="11" t="s">
        <v>15</v>
      </c>
      <c r="C13" s="11" t="s">
        <v>5</v>
      </c>
      <c r="D13" s="48" t="s">
        <v>62</v>
      </c>
      <c r="E13" s="76"/>
      <c r="F13" s="76"/>
      <c r="G13" s="76"/>
      <c r="H13" s="76"/>
      <c r="I13" s="75"/>
      <c r="J13" s="75"/>
      <c r="K13" s="69">
        <v>98.6</v>
      </c>
      <c r="L13" s="69">
        <v>2450</v>
      </c>
      <c r="M13" s="76">
        <v>20</v>
      </c>
      <c r="N13" s="76">
        <v>523.32000000000005</v>
      </c>
      <c r="O13" s="75">
        <f t="shared" ref="O13:O14" si="20">M13/K13</f>
        <v>0.20283975659229211</v>
      </c>
      <c r="P13" s="75">
        <f t="shared" ref="P13:P14" si="21">N13/L13</f>
        <v>0.21360000000000001</v>
      </c>
      <c r="Q13" s="69">
        <v>3825</v>
      </c>
      <c r="R13" s="69">
        <v>38550</v>
      </c>
      <c r="S13" s="76">
        <v>1414</v>
      </c>
      <c r="T13" s="76">
        <v>14166</v>
      </c>
      <c r="U13" s="75">
        <f t="shared" si="14"/>
        <v>0.36967320261437908</v>
      </c>
      <c r="V13" s="75">
        <f t="shared" si="15"/>
        <v>0.36747081712062257</v>
      </c>
      <c r="W13" s="69">
        <v>1845</v>
      </c>
      <c r="X13" s="69">
        <v>37100</v>
      </c>
      <c r="Y13" s="76">
        <v>1845</v>
      </c>
      <c r="Z13" s="76">
        <v>37100</v>
      </c>
      <c r="AA13" s="75">
        <f t="shared" ref="AA13" si="22">Y13/W13</f>
        <v>1</v>
      </c>
      <c r="AB13" s="75">
        <f t="shared" ref="AB13" si="23">Z13/X13</f>
        <v>1</v>
      </c>
      <c r="AC13" s="69">
        <v>13500</v>
      </c>
      <c r="AD13" s="76">
        <v>6000</v>
      </c>
      <c r="AE13" s="75">
        <f>AD13/AC13</f>
        <v>0.44444444444444442</v>
      </c>
      <c r="AF13" s="61">
        <f>F13+L13+R13+X13+AC13</f>
        <v>91600</v>
      </c>
      <c r="AG13" s="61">
        <f t="shared" si="13"/>
        <v>57789.32</v>
      </c>
      <c r="AH13" s="75">
        <f t="shared" si="19"/>
        <v>0.63088777292576415</v>
      </c>
      <c r="AI13" s="103"/>
    </row>
    <row r="14" spans="1:35" s="3" customFormat="1" ht="31.2" x14ac:dyDescent="0.25">
      <c r="A14" s="11" t="s">
        <v>16</v>
      </c>
      <c r="B14" s="11" t="s">
        <v>15</v>
      </c>
      <c r="C14" s="11" t="s">
        <v>5</v>
      </c>
      <c r="D14" s="48" t="s">
        <v>45</v>
      </c>
      <c r="E14" s="76"/>
      <c r="F14" s="76"/>
      <c r="G14" s="76"/>
      <c r="H14" s="76"/>
      <c r="I14" s="75"/>
      <c r="J14" s="75"/>
      <c r="K14" s="69">
        <v>84</v>
      </c>
      <c r="L14" s="69">
        <v>2100</v>
      </c>
      <c r="M14" s="76">
        <v>33</v>
      </c>
      <c r="N14" s="76">
        <v>1472.88</v>
      </c>
      <c r="O14" s="75">
        <f t="shared" si="20"/>
        <v>0.39285714285714285</v>
      </c>
      <c r="P14" s="75">
        <f t="shared" si="21"/>
        <v>0.70137142857142865</v>
      </c>
      <c r="Q14" s="69">
        <v>5100</v>
      </c>
      <c r="R14" s="69">
        <v>37300</v>
      </c>
      <c r="S14" s="76">
        <v>2778</v>
      </c>
      <c r="T14" s="76">
        <v>23067.57</v>
      </c>
      <c r="U14" s="75">
        <f t="shared" ref="U14" si="24">S14/Q14</f>
        <v>0.54470588235294115</v>
      </c>
      <c r="V14" s="75">
        <f t="shared" ref="V14" si="25">T14/R14</f>
        <v>0.61843351206434316</v>
      </c>
      <c r="W14" s="69">
        <v>3400</v>
      </c>
      <c r="X14" s="69">
        <v>67700</v>
      </c>
      <c r="Y14" s="76">
        <v>2478</v>
      </c>
      <c r="Z14" s="76">
        <v>44649.04</v>
      </c>
      <c r="AA14" s="75">
        <f t="shared" si="16"/>
        <v>0.72882352941176476</v>
      </c>
      <c r="AB14" s="75">
        <f t="shared" si="17"/>
        <v>0.65951314623338253</v>
      </c>
      <c r="AC14" s="69">
        <v>5000</v>
      </c>
      <c r="AD14" s="76"/>
      <c r="AE14" s="75">
        <f>AD14/AC14</f>
        <v>0</v>
      </c>
      <c r="AF14" s="61">
        <f t="shared" si="18"/>
        <v>112100</v>
      </c>
      <c r="AG14" s="61">
        <f t="shared" si="13"/>
        <v>69189.490000000005</v>
      </c>
      <c r="AH14" s="75">
        <f t="shared" si="19"/>
        <v>0.6172122212310438</v>
      </c>
      <c r="AI14" s="103"/>
    </row>
    <row r="15" spans="1:35" s="3" customFormat="1" ht="46.8" x14ac:dyDescent="0.25">
      <c r="A15" s="11" t="s">
        <v>29</v>
      </c>
      <c r="B15" s="10">
        <v>8210</v>
      </c>
      <c r="C15" s="11" t="s">
        <v>26</v>
      </c>
      <c r="D15" s="52" t="s">
        <v>46</v>
      </c>
      <c r="E15" s="61">
        <v>13.66</v>
      </c>
      <c r="F15" s="76">
        <v>47300</v>
      </c>
      <c r="G15" s="61">
        <v>13.383079499999999</v>
      </c>
      <c r="H15" s="76">
        <v>47300</v>
      </c>
      <c r="I15" s="75">
        <f t="shared" si="9"/>
        <v>0.97972763543191799</v>
      </c>
      <c r="J15" s="75">
        <f t="shared" si="10"/>
        <v>1</v>
      </c>
      <c r="K15" s="69">
        <v>10</v>
      </c>
      <c r="L15" s="69">
        <v>565</v>
      </c>
      <c r="M15" s="62">
        <v>10</v>
      </c>
      <c r="N15" s="76">
        <v>564.17999999999995</v>
      </c>
      <c r="O15" s="75">
        <f t="shared" ref="O15" si="26">M15/K15</f>
        <v>1</v>
      </c>
      <c r="P15" s="75">
        <f t="shared" ref="P15" si="27">N15/L15</f>
        <v>0.99854867256637159</v>
      </c>
      <c r="Q15" s="69">
        <v>12200</v>
      </c>
      <c r="R15" s="69">
        <v>108742</v>
      </c>
      <c r="S15" s="61">
        <v>12180.109</v>
      </c>
      <c r="T15" s="76">
        <v>108548.04</v>
      </c>
      <c r="U15" s="75">
        <f t="shared" ref="U15:U17" si="28">S15/Q15</f>
        <v>0.99836959016393445</v>
      </c>
      <c r="V15" s="75">
        <f t="shared" ref="V15:V56" si="29">T15/R15</f>
        <v>0.99821632855750297</v>
      </c>
      <c r="W15" s="69"/>
      <c r="X15" s="69"/>
      <c r="Y15" s="76"/>
      <c r="Z15" s="76"/>
      <c r="AA15" s="75"/>
      <c r="AB15" s="75"/>
      <c r="AC15" s="69">
        <v>245</v>
      </c>
      <c r="AD15" s="76">
        <v>244.24</v>
      </c>
      <c r="AE15" s="75">
        <f t="shared" ref="AE15:AE52" si="30">AD15/AC15</f>
        <v>0.99689795918367352</v>
      </c>
      <c r="AF15" s="61">
        <f t="shared" si="18"/>
        <v>156852</v>
      </c>
      <c r="AG15" s="61">
        <f t="shared" si="13"/>
        <v>156656.46</v>
      </c>
      <c r="AH15" s="75">
        <f t="shared" ref="AH15" si="31">AG15/AF15</f>
        <v>0.99875334710427655</v>
      </c>
      <c r="AI15" s="103"/>
    </row>
    <row r="16" spans="1:35" s="3" customFormat="1" ht="40.5" customHeight="1" x14ac:dyDescent="0.25">
      <c r="A16" s="13" t="s">
        <v>32</v>
      </c>
      <c r="B16" s="13"/>
      <c r="C16" s="13"/>
      <c r="D16" s="17" t="s">
        <v>80</v>
      </c>
      <c r="E16" s="79">
        <f>E17+E18+E31+E42+E43+E49+E47+E48+E50</f>
        <v>3893.8420000000001</v>
      </c>
      <c r="F16" s="80">
        <f>F17+F18+F31+F42+F43+F49+F47+F48+F50</f>
        <v>19014632</v>
      </c>
      <c r="G16" s="99">
        <f>G17+G18+G31+G42+G43+G49+G47+G48+G50</f>
        <v>3893.7756583105984</v>
      </c>
      <c r="H16" s="80">
        <f>H17+H18+H31+H42+H43+H49+H47+H48+H50</f>
        <v>18995122.68</v>
      </c>
      <c r="I16" s="81">
        <f t="shared" si="9"/>
        <v>0.99998296240848972</v>
      </c>
      <c r="J16" s="81">
        <f t="shared" si="10"/>
        <v>0.99897398382466718</v>
      </c>
      <c r="K16" s="79">
        <f>K17+K18+K31+K42+K43+K49+K47+K48+K50</f>
        <v>25014</v>
      </c>
      <c r="L16" s="80">
        <f>L17+L18+L31+L42+L43+L49+L47+L48+L50</f>
        <v>1271899</v>
      </c>
      <c r="M16" s="99">
        <f>M17+M18+M31+M42+M43+M49+M47+M48+M50</f>
        <v>24402.183978942339</v>
      </c>
      <c r="N16" s="80">
        <f>N17+N18+N31+N42+N43+N49+N47+N48+N50</f>
        <v>1233289.97</v>
      </c>
      <c r="O16" s="81">
        <f t="shared" ref="O16:O17" si="32">M16/K16</f>
        <v>0.97554105616624043</v>
      </c>
      <c r="P16" s="81">
        <f t="shared" ref="P16:P17" si="33">N16/L16</f>
        <v>0.96964457869689336</v>
      </c>
      <c r="Q16" s="80">
        <f>Q17+Q18+Q31+Q42+Q43+Q49+Q47+Q48+Q50</f>
        <v>991182</v>
      </c>
      <c r="R16" s="80">
        <f>R17+R18+R31+R42+R43+R49+R47+R48+R50</f>
        <v>8629900</v>
      </c>
      <c r="S16" s="80">
        <f>S17+S18+S31+S42+S43+S49+S47+S48+S50</f>
        <v>844744.277</v>
      </c>
      <c r="T16" s="80">
        <f>T17+T18+T31+T42+T43+T49+T47+T48+T50</f>
        <v>7991185.6399999997</v>
      </c>
      <c r="U16" s="81">
        <f t="shared" si="28"/>
        <v>0.85225950128230743</v>
      </c>
      <c r="V16" s="81">
        <f t="shared" si="29"/>
        <v>0.9259882084381047</v>
      </c>
      <c r="W16" s="79">
        <f>W17+W18+W31+W42+W43+W49+W47+W48+W50</f>
        <v>50498</v>
      </c>
      <c r="X16" s="80">
        <f>X17+X18+X31+X42+X43+X49+X47+X48+X50</f>
        <v>853600</v>
      </c>
      <c r="Y16" s="80">
        <f>Y17+Y18+Y31+Y42+Y43+Y49+Y47+Y48+Y50</f>
        <v>43536.042000000001</v>
      </c>
      <c r="Z16" s="80">
        <f>Z17+Z18+Z31+Z42+Z43+Z49+Z47+Z48+Z50</f>
        <v>765319.7699999999</v>
      </c>
      <c r="AA16" s="81">
        <f t="shared" si="16"/>
        <v>0.86213398550437648</v>
      </c>
      <c r="AB16" s="81">
        <f t="shared" si="17"/>
        <v>0.89657892455482646</v>
      </c>
      <c r="AC16" s="80">
        <f>AC17+AC18+AC31+AC42+AC43+AC49+AC47+AC48+AC50</f>
        <v>1000970</v>
      </c>
      <c r="AD16" s="80">
        <f>AD17+AD18+AD31+AD42+AD43+AD49+AD47+AD48+AD50</f>
        <v>842492.77000000025</v>
      </c>
      <c r="AE16" s="81">
        <f>AD16/AC16</f>
        <v>0.84167634394637225</v>
      </c>
      <c r="AF16" s="80">
        <f>F16+L16+R16+X16+AC16</f>
        <v>30771001</v>
      </c>
      <c r="AG16" s="80">
        <f>AD16+Z16+T16+N16+H16</f>
        <v>29827410.829999998</v>
      </c>
      <c r="AH16" s="81">
        <f>AG16/AF16</f>
        <v>0.96933508370429677</v>
      </c>
      <c r="AI16" s="103"/>
    </row>
    <row r="17" spans="1:35" s="55" customFormat="1" ht="31.2" x14ac:dyDescent="0.25">
      <c r="A17" s="11" t="s">
        <v>19</v>
      </c>
      <c r="B17" s="11" t="s">
        <v>18</v>
      </c>
      <c r="C17" s="11" t="s">
        <v>5</v>
      </c>
      <c r="D17" s="48" t="s">
        <v>98</v>
      </c>
      <c r="E17" s="83">
        <v>25</v>
      </c>
      <c r="F17" s="61">
        <v>199800</v>
      </c>
      <c r="G17" s="72">
        <v>25</v>
      </c>
      <c r="H17" s="61">
        <v>199800</v>
      </c>
      <c r="I17" s="75">
        <f t="shared" ref="I17" si="34">G17/E17</f>
        <v>1</v>
      </c>
      <c r="J17" s="75">
        <f t="shared" ref="J17" si="35">H17/F17</f>
        <v>1</v>
      </c>
      <c r="K17" s="61">
        <v>132.00000000000003</v>
      </c>
      <c r="L17" s="61">
        <v>7660</v>
      </c>
      <c r="M17" s="71">
        <v>123.5</v>
      </c>
      <c r="N17" s="72">
        <v>7644.6600000000008</v>
      </c>
      <c r="O17" s="75">
        <f t="shared" si="32"/>
        <v>0.93560606060606044</v>
      </c>
      <c r="P17" s="75">
        <f t="shared" si="33"/>
        <v>0.99799738903394264</v>
      </c>
      <c r="Q17" s="62">
        <v>19000</v>
      </c>
      <c r="R17" s="61">
        <v>127000</v>
      </c>
      <c r="S17" s="72">
        <v>14348.699999999999</v>
      </c>
      <c r="T17" s="71">
        <v>88804.349999999991</v>
      </c>
      <c r="U17" s="75">
        <f t="shared" si="28"/>
        <v>0.75519473684210525</v>
      </c>
      <c r="V17" s="75">
        <f t="shared" si="29"/>
        <v>0.69924685039370071</v>
      </c>
      <c r="W17" s="85"/>
      <c r="X17" s="73"/>
      <c r="Y17" s="89"/>
      <c r="Z17" s="73"/>
      <c r="AA17" s="75"/>
      <c r="AB17" s="75"/>
      <c r="AC17" s="73">
        <v>8300</v>
      </c>
      <c r="AD17" s="73">
        <v>8211.4700000000012</v>
      </c>
      <c r="AE17" s="75">
        <f t="shared" si="30"/>
        <v>0.98933373493975918</v>
      </c>
      <c r="AF17" s="76">
        <f t="shared" ref="AF17" si="36">F17+L17+R17+X17+AC17</f>
        <v>342760</v>
      </c>
      <c r="AG17" s="76">
        <f t="shared" ref="AG17" si="37">H17+N17+T17+Z17+AD17</f>
        <v>304460.48</v>
      </c>
      <c r="AH17" s="75">
        <f t="shared" ref="AH17" si="38">AG17/AF17</f>
        <v>0.88826140739876291</v>
      </c>
      <c r="AI17" s="103"/>
    </row>
    <row r="18" spans="1:35" s="55" customFormat="1" ht="46.8" x14ac:dyDescent="0.25">
      <c r="A18" s="11" t="s">
        <v>20</v>
      </c>
      <c r="B18" s="10">
        <v>1010</v>
      </c>
      <c r="C18" s="11" t="s">
        <v>7</v>
      </c>
      <c r="D18" s="54" t="s">
        <v>101</v>
      </c>
      <c r="E18" s="61">
        <f t="shared" ref="E18:H18" si="39">E19+E20+E21+E22+E23+E24+E25+E26+E27+E28+E29+E30</f>
        <v>1421</v>
      </c>
      <c r="F18" s="61">
        <f t="shared" si="39"/>
        <v>6430319</v>
      </c>
      <c r="G18" s="61">
        <f t="shared" si="39"/>
        <v>1421</v>
      </c>
      <c r="H18" s="61">
        <f t="shared" si="39"/>
        <v>6430319</v>
      </c>
      <c r="I18" s="75">
        <f t="shared" ref="I18:I27" si="40">G18/E18</f>
        <v>1</v>
      </c>
      <c r="J18" s="75">
        <f t="shared" ref="J18:J27" si="41">H18/F18</f>
        <v>1</v>
      </c>
      <c r="K18" s="61">
        <f t="shared" ref="K18:N18" si="42">K19+K20+K21+K22+K23+K24+K25+K26+K27+K28+K29+K30</f>
        <v>8436</v>
      </c>
      <c r="L18" s="61">
        <f t="shared" si="42"/>
        <v>491100</v>
      </c>
      <c r="M18" s="61">
        <f t="shared" si="42"/>
        <v>8312.5249999999996</v>
      </c>
      <c r="N18" s="61">
        <f t="shared" si="42"/>
        <v>489220.15</v>
      </c>
      <c r="O18" s="75">
        <f t="shared" ref="O18:O30" si="43">M18/K18</f>
        <v>0.9853633238501659</v>
      </c>
      <c r="P18" s="75">
        <f t="shared" ref="P18:P30" si="44">N18/L18</f>
        <v>0.99617216452860924</v>
      </c>
      <c r="Q18" s="61">
        <f t="shared" ref="Q18:T18" si="45">Q19+Q20+Q21+Q22+Q23+Q24+Q25+Q26+Q27+Q28+Q29+Q30</f>
        <v>318901</v>
      </c>
      <c r="R18" s="61">
        <f t="shared" si="45"/>
        <v>3579700</v>
      </c>
      <c r="S18" s="61">
        <f t="shared" si="45"/>
        <v>279185</v>
      </c>
      <c r="T18" s="61">
        <f t="shared" si="45"/>
        <v>3576360.23</v>
      </c>
      <c r="U18" s="75">
        <f t="shared" ref="U18:U52" si="46">S18/Q18</f>
        <v>0.87545978218945697</v>
      </c>
      <c r="V18" s="75">
        <f t="shared" ref="V18:V52" si="47">T18/R18</f>
        <v>0.99906702516970691</v>
      </c>
      <c r="W18" s="73">
        <f t="shared" ref="W18:Z18" si="48">W19+W20+W21+W22+W23+W24+W25+W26+W27+W28+W29+W30</f>
        <v>6498</v>
      </c>
      <c r="X18" s="73">
        <f t="shared" si="48"/>
        <v>114300</v>
      </c>
      <c r="Y18" s="73">
        <f t="shared" si="48"/>
        <v>5251</v>
      </c>
      <c r="Z18" s="73">
        <f t="shared" si="48"/>
        <v>93333.609999999986</v>
      </c>
      <c r="AA18" s="75">
        <f t="shared" ref="AA18" si="49">Y18/W18</f>
        <v>0.80809479839950749</v>
      </c>
      <c r="AB18" s="75">
        <f t="shared" ref="AB18" si="50">Z18/X18</f>
        <v>0.81656701662292197</v>
      </c>
      <c r="AC18" s="73">
        <f t="shared" ref="AC18:AD18" si="51">AC19+AC20+AC21+AC22+AC23+AC24+AC25+AC26+AC27+AC28+AC29+AC30</f>
        <v>317700</v>
      </c>
      <c r="AD18" s="73">
        <f t="shared" si="51"/>
        <v>266817.55</v>
      </c>
      <c r="AE18" s="75">
        <f t="shared" si="30"/>
        <v>0.83984120239219384</v>
      </c>
      <c r="AF18" s="76">
        <f t="shared" ref="AF18:AF52" si="52">F18+L18+R18+X18+AC18</f>
        <v>10933119</v>
      </c>
      <c r="AG18" s="76">
        <f t="shared" ref="AG18:AG52" si="53">H18+N18+T18+Z18+AD18</f>
        <v>10856050.540000001</v>
      </c>
      <c r="AH18" s="75">
        <f t="shared" ref="AH18:AH52" si="54">AG18/AF18</f>
        <v>0.99295091729999474</v>
      </c>
      <c r="AI18" s="103"/>
    </row>
    <row r="19" spans="1:35" s="57" customFormat="1" ht="46.8" x14ac:dyDescent="0.25">
      <c r="A19" s="27"/>
      <c r="B19" s="27"/>
      <c r="C19" s="26"/>
      <c r="D19" s="29" t="s">
        <v>102</v>
      </c>
      <c r="E19" s="63">
        <v>92</v>
      </c>
      <c r="F19" s="64">
        <v>331040</v>
      </c>
      <c r="G19" s="64">
        <v>92</v>
      </c>
      <c r="H19" s="64">
        <v>331040</v>
      </c>
      <c r="I19" s="77">
        <f t="shared" si="40"/>
        <v>1</v>
      </c>
      <c r="J19" s="77">
        <f t="shared" si="41"/>
        <v>1</v>
      </c>
      <c r="K19" s="64">
        <v>990</v>
      </c>
      <c r="L19" s="64">
        <v>55670</v>
      </c>
      <c r="M19" s="64">
        <v>970</v>
      </c>
      <c r="N19" s="92">
        <v>55670.000000000007</v>
      </c>
      <c r="O19" s="77">
        <f t="shared" si="43"/>
        <v>0.97979797979797978</v>
      </c>
      <c r="P19" s="77">
        <f t="shared" si="44"/>
        <v>1.0000000000000002</v>
      </c>
      <c r="Q19" s="66">
        <v>39769</v>
      </c>
      <c r="R19" s="64">
        <v>440000</v>
      </c>
      <c r="S19" s="64">
        <v>39289</v>
      </c>
      <c r="T19" s="56">
        <v>440000</v>
      </c>
      <c r="U19" s="77">
        <f t="shared" si="46"/>
        <v>0.98793029746787697</v>
      </c>
      <c r="V19" s="77">
        <f t="shared" si="47"/>
        <v>1</v>
      </c>
      <c r="W19" s="86"/>
      <c r="X19" s="84"/>
      <c r="Y19" s="86"/>
      <c r="Z19" s="84"/>
      <c r="AA19" s="77"/>
      <c r="AB19" s="77"/>
      <c r="AC19" s="84">
        <v>35880</v>
      </c>
      <c r="AD19" s="84">
        <v>24592.239999999998</v>
      </c>
      <c r="AE19" s="77">
        <f t="shared" si="30"/>
        <v>0.68540245261984389</v>
      </c>
      <c r="AF19" s="78">
        <f t="shared" si="52"/>
        <v>862590</v>
      </c>
      <c r="AG19" s="78">
        <f t="shared" si="53"/>
        <v>851302.24</v>
      </c>
      <c r="AH19" s="77">
        <f t="shared" si="54"/>
        <v>0.9869141075134189</v>
      </c>
      <c r="AI19" s="103"/>
    </row>
    <row r="20" spans="1:35" s="57" customFormat="1" ht="46.8" x14ac:dyDescent="0.25">
      <c r="A20" s="26"/>
      <c r="B20" s="27"/>
      <c r="C20" s="26"/>
      <c r="D20" s="29" t="s">
        <v>81</v>
      </c>
      <c r="E20" s="63">
        <v>136</v>
      </c>
      <c r="F20" s="64">
        <v>670130</v>
      </c>
      <c r="G20" s="64">
        <v>136</v>
      </c>
      <c r="H20" s="64">
        <v>670130</v>
      </c>
      <c r="I20" s="77">
        <f t="shared" si="40"/>
        <v>1</v>
      </c>
      <c r="J20" s="77">
        <f t="shared" si="41"/>
        <v>1</v>
      </c>
      <c r="K20" s="64">
        <v>260</v>
      </c>
      <c r="L20" s="64">
        <v>15640</v>
      </c>
      <c r="M20" s="64">
        <v>260</v>
      </c>
      <c r="N20" s="92">
        <v>15639.999999999998</v>
      </c>
      <c r="O20" s="77">
        <f t="shared" si="43"/>
        <v>1</v>
      </c>
      <c r="P20" s="77">
        <f t="shared" si="44"/>
        <v>0.99999999999999989</v>
      </c>
      <c r="Q20" s="66">
        <v>10844</v>
      </c>
      <c r="R20" s="64">
        <v>122000</v>
      </c>
      <c r="S20" s="64">
        <v>5940</v>
      </c>
      <c r="T20" s="56">
        <v>122000</v>
      </c>
      <c r="U20" s="77">
        <f t="shared" si="46"/>
        <v>0.5477683511619329</v>
      </c>
      <c r="V20" s="77">
        <f t="shared" si="47"/>
        <v>1</v>
      </c>
      <c r="W20" s="86"/>
      <c r="X20" s="84"/>
      <c r="Y20" s="86"/>
      <c r="Z20" s="84"/>
      <c r="AA20" s="77"/>
      <c r="AB20" s="77"/>
      <c r="AC20" s="84">
        <v>21808</v>
      </c>
      <c r="AD20" s="84">
        <v>13896.250000000002</v>
      </c>
      <c r="AE20" s="77">
        <f t="shared" si="30"/>
        <v>0.63720882245047694</v>
      </c>
      <c r="AF20" s="78">
        <f t="shared" si="52"/>
        <v>829578</v>
      </c>
      <c r="AG20" s="78">
        <f t="shared" si="53"/>
        <v>821666.25</v>
      </c>
      <c r="AH20" s="77">
        <f t="shared" si="54"/>
        <v>0.99046292211220643</v>
      </c>
      <c r="AI20" s="103"/>
    </row>
    <row r="21" spans="1:35" s="57" customFormat="1" ht="46.8" x14ac:dyDescent="0.25">
      <c r="A21" s="26"/>
      <c r="B21" s="27"/>
      <c r="C21" s="26"/>
      <c r="D21" s="29" t="s">
        <v>82</v>
      </c>
      <c r="E21" s="63">
        <v>193</v>
      </c>
      <c r="F21" s="64">
        <v>710279</v>
      </c>
      <c r="G21" s="64">
        <v>193</v>
      </c>
      <c r="H21" s="64">
        <v>710279</v>
      </c>
      <c r="I21" s="77">
        <f t="shared" si="40"/>
        <v>1</v>
      </c>
      <c r="J21" s="77">
        <f t="shared" si="41"/>
        <v>1</v>
      </c>
      <c r="K21" s="64">
        <v>1467</v>
      </c>
      <c r="L21" s="64">
        <v>84880</v>
      </c>
      <c r="M21" s="64">
        <v>1433</v>
      </c>
      <c r="N21" s="92">
        <v>84880</v>
      </c>
      <c r="O21" s="77">
        <f t="shared" si="43"/>
        <v>0.97682344921608721</v>
      </c>
      <c r="P21" s="77">
        <f t="shared" si="44"/>
        <v>1</v>
      </c>
      <c r="Q21" s="66">
        <v>53333</v>
      </c>
      <c r="R21" s="64">
        <v>600000</v>
      </c>
      <c r="S21" s="64">
        <v>49182</v>
      </c>
      <c r="T21" s="56">
        <v>597760.23</v>
      </c>
      <c r="U21" s="77">
        <f t="shared" si="46"/>
        <v>0.92216826355164716</v>
      </c>
      <c r="V21" s="77">
        <f t="shared" si="47"/>
        <v>0.99626704999999993</v>
      </c>
      <c r="W21" s="86"/>
      <c r="X21" s="84"/>
      <c r="Y21" s="86"/>
      <c r="Z21" s="84"/>
      <c r="AA21" s="77"/>
      <c r="AB21" s="77"/>
      <c r="AC21" s="84">
        <v>24180</v>
      </c>
      <c r="AD21" s="84">
        <v>24177.360000000004</v>
      </c>
      <c r="AE21" s="77">
        <f t="shared" si="30"/>
        <v>0.99989081885856101</v>
      </c>
      <c r="AF21" s="78">
        <f t="shared" si="52"/>
        <v>1419339</v>
      </c>
      <c r="AG21" s="78">
        <f t="shared" si="53"/>
        <v>1417096.59</v>
      </c>
      <c r="AH21" s="77">
        <f t="shared" si="54"/>
        <v>0.99842010259705405</v>
      </c>
      <c r="AI21" s="103"/>
    </row>
    <row r="22" spans="1:35" s="57" customFormat="1" ht="46.8" x14ac:dyDescent="0.25">
      <c r="A22" s="27"/>
      <c r="B22" s="27"/>
      <c r="C22" s="26"/>
      <c r="D22" s="29" t="s">
        <v>103</v>
      </c>
      <c r="E22" s="63">
        <v>95</v>
      </c>
      <c r="F22" s="64">
        <v>468810</v>
      </c>
      <c r="G22" s="64">
        <v>95</v>
      </c>
      <c r="H22" s="64">
        <v>468810</v>
      </c>
      <c r="I22" s="77">
        <f t="shared" si="40"/>
        <v>1</v>
      </c>
      <c r="J22" s="77">
        <f t="shared" si="41"/>
        <v>1</v>
      </c>
      <c r="K22" s="64">
        <v>85</v>
      </c>
      <c r="L22" s="64">
        <v>5729</v>
      </c>
      <c r="M22" s="64">
        <v>80</v>
      </c>
      <c r="N22" s="92">
        <v>5729</v>
      </c>
      <c r="O22" s="77">
        <f t="shared" si="43"/>
        <v>0.94117647058823528</v>
      </c>
      <c r="P22" s="77">
        <f t="shared" si="44"/>
        <v>1</v>
      </c>
      <c r="Q22" s="66">
        <v>8000</v>
      </c>
      <c r="R22" s="64">
        <v>90000</v>
      </c>
      <c r="S22" s="64">
        <v>2913</v>
      </c>
      <c r="T22" s="56">
        <v>90000</v>
      </c>
      <c r="U22" s="77">
        <f t="shared" si="46"/>
        <v>0.36412499999999998</v>
      </c>
      <c r="V22" s="77">
        <f t="shared" si="47"/>
        <v>1</v>
      </c>
      <c r="W22" s="86"/>
      <c r="X22" s="84"/>
      <c r="Y22" s="86"/>
      <c r="Z22" s="84"/>
      <c r="AA22" s="77"/>
      <c r="AB22" s="77"/>
      <c r="AC22" s="84">
        <v>29332</v>
      </c>
      <c r="AD22" s="84">
        <v>16151.089999999998</v>
      </c>
      <c r="AE22" s="77">
        <f t="shared" si="30"/>
        <v>0.55063036956225275</v>
      </c>
      <c r="AF22" s="78">
        <f t="shared" si="52"/>
        <v>593871</v>
      </c>
      <c r="AG22" s="78">
        <f t="shared" si="53"/>
        <v>580690.09</v>
      </c>
      <c r="AH22" s="77">
        <f t="shared" si="54"/>
        <v>0.97780509571944074</v>
      </c>
      <c r="AI22" s="103"/>
    </row>
    <row r="23" spans="1:35" s="57" customFormat="1" ht="46.8" x14ac:dyDescent="0.25">
      <c r="A23" s="26"/>
      <c r="B23" s="27"/>
      <c r="C23" s="26"/>
      <c r="D23" s="29" t="s">
        <v>83</v>
      </c>
      <c r="E23" s="63">
        <v>128</v>
      </c>
      <c r="F23" s="64">
        <v>715410</v>
      </c>
      <c r="G23" s="64">
        <v>128</v>
      </c>
      <c r="H23" s="64">
        <v>715410</v>
      </c>
      <c r="I23" s="77">
        <f t="shared" si="40"/>
        <v>1</v>
      </c>
      <c r="J23" s="77">
        <f t="shared" si="41"/>
        <v>1</v>
      </c>
      <c r="K23" s="64">
        <v>574</v>
      </c>
      <c r="L23" s="64">
        <v>35200</v>
      </c>
      <c r="M23" s="64">
        <v>560</v>
      </c>
      <c r="N23" s="92">
        <v>35200</v>
      </c>
      <c r="O23" s="77">
        <f t="shared" si="43"/>
        <v>0.97560975609756095</v>
      </c>
      <c r="P23" s="77">
        <f t="shared" si="44"/>
        <v>1</v>
      </c>
      <c r="Q23" s="66">
        <v>24035</v>
      </c>
      <c r="R23" s="64">
        <v>270400</v>
      </c>
      <c r="S23" s="64">
        <v>20940.000000000029</v>
      </c>
      <c r="T23" s="56">
        <v>270400</v>
      </c>
      <c r="U23" s="77">
        <f t="shared" si="46"/>
        <v>0.8712294570418152</v>
      </c>
      <c r="V23" s="77">
        <f t="shared" si="47"/>
        <v>1</v>
      </c>
      <c r="W23" s="86"/>
      <c r="X23" s="84"/>
      <c r="Y23" s="86"/>
      <c r="Z23" s="84"/>
      <c r="AA23" s="77"/>
      <c r="AB23" s="77"/>
      <c r="AC23" s="84">
        <v>26820</v>
      </c>
      <c r="AD23" s="84">
        <v>26813.360000000004</v>
      </c>
      <c r="AE23" s="77">
        <f t="shared" si="30"/>
        <v>0.99975242356450422</v>
      </c>
      <c r="AF23" s="78">
        <f t="shared" si="52"/>
        <v>1047830</v>
      </c>
      <c r="AG23" s="78">
        <f t="shared" si="53"/>
        <v>1047823.36</v>
      </c>
      <c r="AH23" s="77">
        <f t="shared" si="54"/>
        <v>0.99999366309420423</v>
      </c>
      <c r="AI23" s="103"/>
    </row>
    <row r="24" spans="1:35" s="57" customFormat="1" ht="46.8" x14ac:dyDescent="0.25">
      <c r="A24" s="26"/>
      <c r="B24" s="27"/>
      <c r="C24" s="26"/>
      <c r="D24" s="29" t="s">
        <v>84</v>
      </c>
      <c r="E24" s="63">
        <v>58</v>
      </c>
      <c r="F24" s="64">
        <v>237020</v>
      </c>
      <c r="G24" s="64">
        <v>58</v>
      </c>
      <c r="H24" s="64">
        <v>237020</v>
      </c>
      <c r="I24" s="77">
        <f t="shared" si="40"/>
        <v>1</v>
      </c>
      <c r="J24" s="77">
        <f t="shared" si="41"/>
        <v>1</v>
      </c>
      <c r="K24" s="64">
        <v>222</v>
      </c>
      <c r="L24" s="64">
        <v>14180</v>
      </c>
      <c r="M24" s="64">
        <v>220</v>
      </c>
      <c r="N24" s="92">
        <v>14072.099999999999</v>
      </c>
      <c r="O24" s="77">
        <f t="shared" si="43"/>
        <v>0.99099099099099097</v>
      </c>
      <c r="P24" s="77">
        <f t="shared" si="44"/>
        <v>0.99239069111424527</v>
      </c>
      <c r="Q24" s="66">
        <v>14222</v>
      </c>
      <c r="R24" s="64">
        <v>160000</v>
      </c>
      <c r="S24" s="64">
        <v>9970</v>
      </c>
      <c r="T24" s="56">
        <v>160000</v>
      </c>
      <c r="U24" s="77">
        <f t="shared" si="46"/>
        <v>0.70102657854028971</v>
      </c>
      <c r="V24" s="77">
        <f t="shared" si="47"/>
        <v>1</v>
      </c>
      <c r="W24" s="86"/>
      <c r="X24" s="84"/>
      <c r="Y24" s="86"/>
      <c r="Z24" s="84"/>
      <c r="AA24" s="77"/>
      <c r="AB24" s="77"/>
      <c r="AC24" s="84">
        <v>34610</v>
      </c>
      <c r="AD24" s="84">
        <v>24059.089999999997</v>
      </c>
      <c r="AE24" s="77">
        <f t="shared" si="30"/>
        <v>0.695148511990754</v>
      </c>
      <c r="AF24" s="78">
        <f t="shared" si="52"/>
        <v>445810</v>
      </c>
      <c r="AG24" s="78">
        <f t="shared" si="53"/>
        <v>435151.18999999994</v>
      </c>
      <c r="AH24" s="77">
        <f t="shared" si="54"/>
        <v>0.97609113748009224</v>
      </c>
      <c r="AI24" s="103"/>
    </row>
    <row r="25" spans="1:35" s="57" customFormat="1" ht="46.8" x14ac:dyDescent="0.25">
      <c r="A25" s="27"/>
      <c r="B25" s="27"/>
      <c r="C25" s="26"/>
      <c r="D25" s="29" t="s">
        <v>104</v>
      </c>
      <c r="E25" s="63">
        <v>0</v>
      </c>
      <c r="F25" s="64">
        <v>0</v>
      </c>
      <c r="G25" s="64">
        <v>0</v>
      </c>
      <c r="H25" s="64">
        <v>0</v>
      </c>
      <c r="I25" s="77"/>
      <c r="J25" s="77"/>
      <c r="K25" s="64">
        <v>9</v>
      </c>
      <c r="L25" s="64">
        <v>782</v>
      </c>
      <c r="M25" s="64">
        <v>9</v>
      </c>
      <c r="N25" s="92">
        <v>696.54</v>
      </c>
      <c r="O25" s="77">
        <f t="shared" si="43"/>
        <v>1</v>
      </c>
      <c r="P25" s="77">
        <f t="shared" si="44"/>
        <v>0.89071611253196925</v>
      </c>
      <c r="Q25" s="66">
        <v>1386</v>
      </c>
      <c r="R25" s="64">
        <v>15000</v>
      </c>
      <c r="S25" s="64">
        <v>1372</v>
      </c>
      <c r="T25" s="56">
        <v>14998.48</v>
      </c>
      <c r="U25" s="77">
        <f t="shared" si="46"/>
        <v>0.98989898989898994</v>
      </c>
      <c r="V25" s="77">
        <f t="shared" si="47"/>
        <v>0.9998986666666666</v>
      </c>
      <c r="W25" s="91">
        <v>6498</v>
      </c>
      <c r="X25" s="84">
        <v>114300</v>
      </c>
      <c r="Y25" s="84">
        <v>5251</v>
      </c>
      <c r="Z25" s="84">
        <v>93333.609999999986</v>
      </c>
      <c r="AA25" s="77">
        <f t="shared" ref="AA25" si="55">Y25/W25</f>
        <v>0.80809479839950749</v>
      </c>
      <c r="AB25" s="77">
        <f t="shared" ref="AB25" si="56">Z25/X25</f>
        <v>0.81656701662292197</v>
      </c>
      <c r="AC25" s="84">
        <v>15090</v>
      </c>
      <c r="AD25" s="84">
        <v>15084.119999999999</v>
      </c>
      <c r="AE25" s="77">
        <f t="shared" si="30"/>
        <v>0.99961033797216692</v>
      </c>
      <c r="AF25" s="78">
        <f t="shared" si="52"/>
        <v>145172</v>
      </c>
      <c r="AG25" s="78">
        <f t="shared" si="53"/>
        <v>124112.74999999999</v>
      </c>
      <c r="AH25" s="77">
        <f t="shared" si="54"/>
        <v>0.85493586917587405</v>
      </c>
      <c r="AI25" s="103"/>
    </row>
    <row r="26" spans="1:35" s="57" customFormat="1" ht="46.8" x14ac:dyDescent="0.25">
      <c r="A26" s="26"/>
      <c r="B26" s="27"/>
      <c r="C26" s="26"/>
      <c r="D26" s="28" t="s">
        <v>85</v>
      </c>
      <c r="E26" s="63">
        <v>117</v>
      </c>
      <c r="F26" s="64">
        <v>505590</v>
      </c>
      <c r="G26" s="64">
        <v>117</v>
      </c>
      <c r="H26" s="64">
        <v>505590</v>
      </c>
      <c r="I26" s="77">
        <f t="shared" si="40"/>
        <v>1</v>
      </c>
      <c r="J26" s="77">
        <f t="shared" si="41"/>
        <v>1</v>
      </c>
      <c r="K26" s="64">
        <v>647.00000000000023</v>
      </c>
      <c r="L26" s="64">
        <v>39200</v>
      </c>
      <c r="M26" s="64">
        <v>634</v>
      </c>
      <c r="N26" s="92">
        <v>39199.999999999993</v>
      </c>
      <c r="O26" s="77">
        <f t="shared" si="43"/>
        <v>0.9799072642967539</v>
      </c>
      <c r="P26" s="77">
        <f t="shared" si="44"/>
        <v>0.99999999999999978</v>
      </c>
      <c r="Q26" s="66">
        <v>18488</v>
      </c>
      <c r="R26" s="64">
        <v>208000</v>
      </c>
      <c r="S26" s="64">
        <v>14520</v>
      </c>
      <c r="T26" s="56">
        <v>208000</v>
      </c>
      <c r="U26" s="77">
        <f t="shared" si="46"/>
        <v>0.78537429684119431</v>
      </c>
      <c r="V26" s="77">
        <f t="shared" si="47"/>
        <v>1</v>
      </c>
      <c r="W26" s="86"/>
      <c r="X26" s="84"/>
      <c r="Y26" s="86"/>
      <c r="Z26" s="84"/>
      <c r="AA26" s="77"/>
      <c r="AB26" s="77"/>
      <c r="AC26" s="84">
        <v>26700</v>
      </c>
      <c r="AD26" s="84">
        <v>26695.089999999997</v>
      </c>
      <c r="AE26" s="77">
        <f t="shared" si="30"/>
        <v>0.9998161048689137</v>
      </c>
      <c r="AF26" s="78">
        <f t="shared" si="52"/>
        <v>779490</v>
      </c>
      <c r="AG26" s="78">
        <f t="shared" si="53"/>
        <v>779485.09</v>
      </c>
      <c r="AH26" s="77">
        <f t="shared" si="54"/>
        <v>0.99999370100963447</v>
      </c>
      <c r="AI26" s="103"/>
    </row>
    <row r="27" spans="1:35" s="57" customFormat="1" ht="46.8" x14ac:dyDescent="0.25">
      <c r="A27" s="27"/>
      <c r="B27" s="27"/>
      <c r="C27" s="26"/>
      <c r="D27" s="29" t="s">
        <v>105</v>
      </c>
      <c r="E27" s="63">
        <v>72</v>
      </c>
      <c r="F27" s="64">
        <v>362550</v>
      </c>
      <c r="G27" s="64">
        <v>72</v>
      </c>
      <c r="H27" s="64">
        <v>362550</v>
      </c>
      <c r="I27" s="77">
        <f t="shared" si="40"/>
        <v>1</v>
      </c>
      <c r="J27" s="77">
        <f t="shared" si="41"/>
        <v>1</v>
      </c>
      <c r="K27" s="64">
        <v>493</v>
      </c>
      <c r="L27" s="64">
        <v>26445</v>
      </c>
      <c r="M27" s="64">
        <v>489.02499999999998</v>
      </c>
      <c r="N27" s="92">
        <v>26219.059999999998</v>
      </c>
      <c r="O27" s="77">
        <f t="shared" si="43"/>
        <v>0.99193711967545639</v>
      </c>
      <c r="P27" s="77">
        <f t="shared" si="44"/>
        <v>0.99145622991113624</v>
      </c>
      <c r="Q27" s="66">
        <v>22577</v>
      </c>
      <c r="R27" s="64">
        <v>254000</v>
      </c>
      <c r="S27" s="64">
        <v>20883</v>
      </c>
      <c r="T27" s="56">
        <v>254000</v>
      </c>
      <c r="U27" s="77">
        <f t="shared" si="46"/>
        <v>0.92496788767329585</v>
      </c>
      <c r="V27" s="77">
        <f t="shared" si="47"/>
        <v>1</v>
      </c>
      <c r="W27" s="86"/>
      <c r="X27" s="84"/>
      <c r="Y27" s="86"/>
      <c r="Z27" s="84"/>
      <c r="AA27" s="77"/>
      <c r="AB27" s="77"/>
      <c r="AC27" s="84">
        <v>30730</v>
      </c>
      <c r="AD27" s="84">
        <v>25454.640000000003</v>
      </c>
      <c r="AE27" s="77">
        <f t="shared" si="30"/>
        <v>0.82833192320208271</v>
      </c>
      <c r="AF27" s="78">
        <f t="shared" si="52"/>
        <v>673725</v>
      </c>
      <c r="AG27" s="78">
        <f t="shared" si="53"/>
        <v>668223.70000000007</v>
      </c>
      <c r="AH27" s="77">
        <f t="shared" si="54"/>
        <v>0.99183450220787428</v>
      </c>
      <c r="AI27" s="103"/>
    </row>
    <row r="28" spans="1:35" s="57" customFormat="1" ht="46.8" x14ac:dyDescent="0.25">
      <c r="A28" s="27"/>
      <c r="B28" s="27"/>
      <c r="C28" s="26"/>
      <c r="D28" s="29" t="s">
        <v>86</v>
      </c>
      <c r="E28" s="63">
        <v>162</v>
      </c>
      <c r="F28" s="64">
        <v>855480</v>
      </c>
      <c r="G28" s="64">
        <v>162</v>
      </c>
      <c r="H28" s="64">
        <v>855480</v>
      </c>
      <c r="I28" s="77">
        <f t="shared" ref="I28" si="57">G28/E28</f>
        <v>1</v>
      </c>
      <c r="J28" s="77">
        <f t="shared" ref="J28" si="58">H28/F28</f>
        <v>1</v>
      </c>
      <c r="K28" s="64">
        <v>458</v>
      </c>
      <c r="L28" s="64">
        <v>26445</v>
      </c>
      <c r="M28" s="64">
        <v>458</v>
      </c>
      <c r="N28" s="92">
        <v>26445</v>
      </c>
      <c r="O28" s="77">
        <f t="shared" si="43"/>
        <v>1</v>
      </c>
      <c r="P28" s="77">
        <f t="shared" si="44"/>
        <v>1</v>
      </c>
      <c r="Q28" s="66">
        <v>18577</v>
      </c>
      <c r="R28" s="64">
        <v>209000</v>
      </c>
      <c r="S28" s="64">
        <v>14144</v>
      </c>
      <c r="T28" s="56">
        <v>209000</v>
      </c>
      <c r="U28" s="77">
        <f t="shared" si="46"/>
        <v>0.761371588523443</v>
      </c>
      <c r="V28" s="77">
        <f t="shared" si="47"/>
        <v>1</v>
      </c>
      <c r="W28" s="86"/>
      <c r="X28" s="84"/>
      <c r="Y28" s="86"/>
      <c r="Z28" s="84"/>
      <c r="AA28" s="77"/>
      <c r="AB28" s="77"/>
      <c r="AC28" s="84">
        <v>29880</v>
      </c>
      <c r="AD28" s="84">
        <v>29874.65</v>
      </c>
      <c r="AE28" s="77">
        <f t="shared" si="30"/>
        <v>0.99982095046854091</v>
      </c>
      <c r="AF28" s="78">
        <f t="shared" si="52"/>
        <v>1120805</v>
      </c>
      <c r="AG28" s="78">
        <f t="shared" si="53"/>
        <v>1120799.6499999999</v>
      </c>
      <c r="AH28" s="77">
        <f t="shared" si="54"/>
        <v>0.99999522664513441</v>
      </c>
      <c r="AI28" s="103"/>
    </row>
    <row r="29" spans="1:35" s="57" customFormat="1" ht="46.8" x14ac:dyDescent="0.25">
      <c r="A29" s="26"/>
      <c r="B29" s="27"/>
      <c r="C29" s="26"/>
      <c r="D29" s="29" t="s">
        <v>87</v>
      </c>
      <c r="E29" s="63">
        <v>158</v>
      </c>
      <c r="F29" s="64">
        <v>680910</v>
      </c>
      <c r="G29" s="64">
        <v>158</v>
      </c>
      <c r="H29" s="64">
        <v>680910</v>
      </c>
      <c r="I29" s="77">
        <f t="shared" ref="I29:I30" si="59">G29/E29</f>
        <v>1</v>
      </c>
      <c r="J29" s="77">
        <f t="shared" ref="J29:J30" si="60">H29/F29</f>
        <v>1</v>
      </c>
      <c r="K29" s="64">
        <v>1814</v>
      </c>
      <c r="L29" s="64">
        <v>105724</v>
      </c>
      <c r="M29" s="64">
        <v>1782.5</v>
      </c>
      <c r="N29" s="92">
        <v>104263.45000000001</v>
      </c>
      <c r="O29" s="77">
        <f t="shared" si="43"/>
        <v>0.98263506063947081</v>
      </c>
      <c r="P29" s="77">
        <f t="shared" si="44"/>
        <v>0.98618525594945339</v>
      </c>
      <c r="Q29" s="66">
        <v>39697</v>
      </c>
      <c r="R29" s="64">
        <v>446600</v>
      </c>
      <c r="S29" s="64">
        <v>39445</v>
      </c>
      <c r="T29" s="56">
        <v>446599.99999999994</v>
      </c>
      <c r="U29" s="77">
        <f t="shared" si="46"/>
        <v>0.99365191324281432</v>
      </c>
      <c r="V29" s="77">
        <f t="shared" si="47"/>
        <v>0.99999999999999989</v>
      </c>
      <c r="W29" s="86"/>
      <c r="X29" s="84"/>
      <c r="Y29" s="86"/>
      <c r="Z29" s="84"/>
      <c r="AA29" s="77"/>
      <c r="AB29" s="77"/>
      <c r="AC29" s="84">
        <v>16160</v>
      </c>
      <c r="AD29" s="84">
        <v>16151.09</v>
      </c>
      <c r="AE29" s="77">
        <f t="shared" si="30"/>
        <v>0.99944863861386135</v>
      </c>
      <c r="AF29" s="78">
        <f t="shared" si="52"/>
        <v>1249394</v>
      </c>
      <c r="AG29" s="78">
        <f t="shared" si="53"/>
        <v>1247924.54</v>
      </c>
      <c r="AH29" s="77">
        <f t="shared" si="54"/>
        <v>0.99882386180820459</v>
      </c>
      <c r="AI29" s="103"/>
    </row>
    <row r="30" spans="1:35" s="57" customFormat="1" ht="46.8" x14ac:dyDescent="0.25">
      <c r="A30" s="27"/>
      <c r="B30" s="27"/>
      <c r="C30" s="26"/>
      <c r="D30" s="29" t="s">
        <v>106</v>
      </c>
      <c r="E30" s="63">
        <v>210</v>
      </c>
      <c r="F30" s="64">
        <v>893100</v>
      </c>
      <c r="G30" s="64">
        <v>210</v>
      </c>
      <c r="H30" s="64">
        <v>893100.00000000012</v>
      </c>
      <c r="I30" s="77">
        <f t="shared" si="59"/>
        <v>1</v>
      </c>
      <c r="J30" s="77">
        <f t="shared" si="60"/>
        <v>1.0000000000000002</v>
      </c>
      <c r="K30" s="64">
        <v>1417</v>
      </c>
      <c r="L30" s="64">
        <v>81205</v>
      </c>
      <c r="M30" s="64">
        <v>1417</v>
      </c>
      <c r="N30" s="92">
        <v>81205</v>
      </c>
      <c r="O30" s="77">
        <f t="shared" si="43"/>
        <v>1</v>
      </c>
      <c r="P30" s="77">
        <f t="shared" si="44"/>
        <v>1</v>
      </c>
      <c r="Q30" s="66">
        <v>67973</v>
      </c>
      <c r="R30" s="64">
        <v>764700</v>
      </c>
      <c r="S30" s="64">
        <v>60587</v>
      </c>
      <c r="T30" s="56">
        <v>763601.52</v>
      </c>
      <c r="U30" s="77">
        <f t="shared" si="46"/>
        <v>0.89133920821502655</v>
      </c>
      <c r="V30" s="77">
        <f t="shared" si="47"/>
        <v>0.99856351510396235</v>
      </c>
      <c r="W30" s="86"/>
      <c r="X30" s="84"/>
      <c r="Y30" s="86"/>
      <c r="Z30" s="84"/>
      <c r="AA30" s="77"/>
      <c r="AB30" s="77"/>
      <c r="AC30" s="84">
        <v>26510</v>
      </c>
      <c r="AD30" s="84">
        <v>23868.57</v>
      </c>
      <c r="AE30" s="77">
        <f t="shared" si="30"/>
        <v>0.90036099585062235</v>
      </c>
      <c r="AF30" s="78">
        <f t="shared" si="52"/>
        <v>1765515</v>
      </c>
      <c r="AG30" s="78">
        <f t="shared" si="53"/>
        <v>1761775.09</v>
      </c>
      <c r="AH30" s="77">
        <f t="shared" si="54"/>
        <v>0.99788168891230045</v>
      </c>
      <c r="AI30" s="103"/>
    </row>
    <row r="31" spans="1:35" s="3" customFormat="1" ht="46.8" x14ac:dyDescent="0.25">
      <c r="A31" s="11" t="s">
        <v>38</v>
      </c>
      <c r="B31" s="10">
        <v>1021</v>
      </c>
      <c r="C31" s="11" t="s">
        <v>6</v>
      </c>
      <c r="D31" s="54" t="s">
        <v>107</v>
      </c>
      <c r="E31" s="61">
        <f t="shared" ref="E31:H31" si="61">E32+E33+E34+E35+E36+E37+E38+E39+E40+E41</f>
        <v>2019</v>
      </c>
      <c r="F31" s="61">
        <f t="shared" si="61"/>
        <v>9588713</v>
      </c>
      <c r="G31" s="61">
        <f t="shared" si="61"/>
        <v>2018.9455791691587</v>
      </c>
      <c r="H31" s="61">
        <f t="shared" si="61"/>
        <v>9573084.459999999</v>
      </c>
      <c r="I31" s="75">
        <f t="shared" ref="I31:I52" si="62">G31/E31</f>
        <v>0.99997304565089584</v>
      </c>
      <c r="J31" s="75">
        <f t="shared" ref="J31:J52" si="63">H31/F31</f>
        <v>0.99837011077503302</v>
      </c>
      <c r="K31" s="61">
        <f t="shared" ref="K31:N31" si="64">K32+K33+K34+K35+K36+K37+K38+K39+K40+K41</f>
        <v>7413</v>
      </c>
      <c r="L31" s="61">
        <f t="shared" si="64"/>
        <v>430670</v>
      </c>
      <c r="M31" s="61">
        <f t="shared" si="64"/>
        <v>7017.3120184254658</v>
      </c>
      <c r="N31" s="61">
        <f t="shared" si="64"/>
        <v>399205.35</v>
      </c>
      <c r="O31" s="75">
        <f t="shared" ref="O31:O52" si="65">M31/K31</f>
        <v>0.94662242255840634</v>
      </c>
      <c r="P31" s="75">
        <f t="shared" ref="P31:P52" si="66">N31/L31</f>
        <v>0.92694023266073788</v>
      </c>
      <c r="Q31" s="61">
        <f t="shared" ref="Q31:T31" si="67">Q32+Q33+Q34+Q35+Q36+Q37+Q38+Q39+Q40+Q41</f>
        <v>415223</v>
      </c>
      <c r="R31" s="61">
        <f t="shared" si="67"/>
        <v>2792000</v>
      </c>
      <c r="S31" s="61">
        <f t="shared" si="67"/>
        <v>397052.10000000009</v>
      </c>
      <c r="T31" s="61">
        <f t="shared" si="67"/>
        <v>2466403.7599999998</v>
      </c>
      <c r="U31" s="75">
        <f t="shared" si="46"/>
        <v>0.95623821416443722</v>
      </c>
      <c r="V31" s="75">
        <f t="shared" si="47"/>
        <v>0.88338243553008589</v>
      </c>
      <c r="W31" s="73">
        <f t="shared" ref="W31:Z31" si="68">W32+W33+W34+W35+W36+W37+W38+W39+W40+W41</f>
        <v>44000</v>
      </c>
      <c r="X31" s="73">
        <f t="shared" si="68"/>
        <v>739300</v>
      </c>
      <c r="Y31" s="73">
        <f t="shared" si="68"/>
        <v>38285.042000000001</v>
      </c>
      <c r="Z31" s="73">
        <f t="shared" si="68"/>
        <v>671986.15999999992</v>
      </c>
      <c r="AA31" s="75">
        <f t="shared" ref="AA31" si="69">Y31/W31</f>
        <v>0.87011459090909093</v>
      </c>
      <c r="AB31" s="75">
        <f t="shared" ref="AB31" si="70">Z31/X31</f>
        <v>0.90894922223725139</v>
      </c>
      <c r="AC31" s="73">
        <f t="shared" ref="AC31:AD31" si="71">AC32+AC33+AC34+AC35+AC36+AC37+AC38+AC39+AC40+AC41</f>
        <v>438870</v>
      </c>
      <c r="AD31" s="73">
        <f t="shared" si="71"/>
        <v>373959.25</v>
      </c>
      <c r="AE31" s="75">
        <f t="shared" si="30"/>
        <v>0.85209572310707038</v>
      </c>
      <c r="AF31" s="76">
        <f t="shared" si="52"/>
        <v>13989553</v>
      </c>
      <c r="AG31" s="76">
        <f t="shared" si="53"/>
        <v>13484638.979999999</v>
      </c>
      <c r="AH31" s="75">
        <f t="shared" si="54"/>
        <v>0.9639077803272198</v>
      </c>
      <c r="AI31" s="103"/>
    </row>
    <row r="32" spans="1:35" s="57" customFormat="1" ht="46.8" x14ac:dyDescent="0.25">
      <c r="A32" s="26"/>
      <c r="B32" s="27"/>
      <c r="C32" s="26"/>
      <c r="D32" s="29" t="s">
        <v>73</v>
      </c>
      <c r="E32" s="63">
        <v>194</v>
      </c>
      <c r="F32" s="64">
        <v>838000</v>
      </c>
      <c r="G32" s="64">
        <v>193.97949800144278</v>
      </c>
      <c r="H32" s="56">
        <v>834671.63</v>
      </c>
      <c r="I32" s="77">
        <f t="shared" si="62"/>
        <v>0.99989431959506592</v>
      </c>
      <c r="J32" s="77">
        <f t="shared" si="63"/>
        <v>0.9960281980906921</v>
      </c>
      <c r="K32" s="64">
        <v>610</v>
      </c>
      <c r="L32" s="64">
        <v>37558</v>
      </c>
      <c r="M32" s="64">
        <v>547.94865924862404</v>
      </c>
      <c r="N32" s="92">
        <v>32524.689999999995</v>
      </c>
      <c r="O32" s="77">
        <f t="shared" si="65"/>
        <v>0.89827649057151482</v>
      </c>
      <c r="P32" s="77">
        <f t="shared" si="66"/>
        <v>0.86598567548857752</v>
      </c>
      <c r="Q32" s="66">
        <v>24472</v>
      </c>
      <c r="R32" s="64">
        <v>123850</v>
      </c>
      <c r="S32" s="64">
        <v>22516.999999999996</v>
      </c>
      <c r="T32" s="64">
        <v>86774.060000000012</v>
      </c>
      <c r="U32" s="77">
        <f t="shared" si="46"/>
        <v>0.9201127819548871</v>
      </c>
      <c r="V32" s="77">
        <f t="shared" si="47"/>
        <v>0.70063835284618503</v>
      </c>
      <c r="W32" s="86"/>
      <c r="X32" s="84"/>
      <c r="Y32" s="86"/>
      <c r="Z32" s="84"/>
      <c r="AA32" s="77"/>
      <c r="AB32" s="77"/>
      <c r="AC32" s="84">
        <v>29600</v>
      </c>
      <c r="AD32" s="84">
        <v>24213.480000000003</v>
      </c>
      <c r="AE32" s="77">
        <f t="shared" si="30"/>
        <v>0.81802297297297311</v>
      </c>
      <c r="AF32" s="78">
        <f t="shared" si="52"/>
        <v>1029008</v>
      </c>
      <c r="AG32" s="78">
        <f t="shared" si="53"/>
        <v>978183.86</v>
      </c>
      <c r="AH32" s="77">
        <f t="shared" si="54"/>
        <v>0.950608605569636</v>
      </c>
      <c r="AI32" s="103"/>
    </row>
    <row r="33" spans="1:35" s="57" customFormat="1" ht="31.2" x14ac:dyDescent="0.25">
      <c r="A33" s="26"/>
      <c r="B33" s="27"/>
      <c r="C33" s="26"/>
      <c r="D33" s="29" t="s">
        <v>66</v>
      </c>
      <c r="E33" s="63">
        <v>240</v>
      </c>
      <c r="F33" s="64">
        <v>1297000</v>
      </c>
      <c r="G33" s="64">
        <v>239.99620670385102</v>
      </c>
      <c r="H33" s="92">
        <v>1296341</v>
      </c>
      <c r="I33" s="77">
        <f t="shared" si="62"/>
        <v>0.99998419459937926</v>
      </c>
      <c r="J33" s="77">
        <f t="shared" si="63"/>
        <v>0.9994919043947571</v>
      </c>
      <c r="K33" s="64">
        <v>1007</v>
      </c>
      <c r="L33" s="64">
        <v>59421</v>
      </c>
      <c r="M33" s="64">
        <v>929.99499999999989</v>
      </c>
      <c r="N33" s="92">
        <v>54481.329999999994</v>
      </c>
      <c r="O33" s="77">
        <f t="shared" si="65"/>
        <v>0.92353028798411108</v>
      </c>
      <c r="P33" s="77">
        <f t="shared" si="66"/>
        <v>0.9168699617980175</v>
      </c>
      <c r="Q33" s="66">
        <v>47597</v>
      </c>
      <c r="R33" s="64">
        <v>341380</v>
      </c>
      <c r="S33" s="64">
        <v>45549.2</v>
      </c>
      <c r="T33" s="64">
        <v>288904.05</v>
      </c>
      <c r="U33" s="77">
        <f t="shared" si="46"/>
        <v>0.95697628001764812</v>
      </c>
      <c r="V33" s="77">
        <f t="shared" si="47"/>
        <v>0.84628288124670448</v>
      </c>
      <c r="W33" s="86"/>
      <c r="X33" s="84"/>
      <c r="Y33" s="86"/>
      <c r="Z33" s="84"/>
      <c r="AA33" s="77"/>
      <c r="AB33" s="77"/>
      <c r="AC33" s="84">
        <v>32050</v>
      </c>
      <c r="AD33" s="84">
        <v>31967.089999999997</v>
      </c>
      <c r="AE33" s="77">
        <f t="shared" si="30"/>
        <v>0.99741310452418086</v>
      </c>
      <c r="AF33" s="78">
        <f t="shared" si="52"/>
        <v>1729851</v>
      </c>
      <c r="AG33" s="78">
        <f t="shared" si="53"/>
        <v>1671693.4700000002</v>
      </c>
      <c r="AH33" s="77">
        <f t="shared" si="54"/>
        <v>0.96638003504348069</v>
      </c>
      <c r="AI33" s="103"/>
    </row>
    <row r="34" spans="1:35" s="57" customFormat="1" ht="31.2" x14ac:dyDescent="0.25">
      <c r="A34" s="26"/>
      <c r="B34" s="27"/>
      <c r="C34" s="26"/>
      <c r="D34" s="29" t="s">
        <v>67</v>
      </c>
      <c r="E34" s="63">
        <v>233</v>
      </c>
      <c r="F34" s="64">
        <v>1144000</v>
      </c>
      <c r="G34" s="64">
        <v>232.99228118518946</v>
      </c>
      <c r="H34" s="92">
        <v>1142746.8999999999</v>
      </c>
      <c r="I34" s="77">
        <f t="shared" si="62"/>
        <v>0.99996687203943968</v>
      </c>
      <c r="J34" s="77">
        <f t="shared" si="63"/>
        <v>0.99890463286713282</v>
      </c>
      <c r="K34" s="64">
        <v>440</v>
      </c>
      <c r="L34" s="64">
        <v>26821</v>
      </c>
      <c r="M34" s="64">
        <v>404.9919818138311</v>
      </c>
      <c r="N34" s="92">
        <v>24598.969999999998</v>
      </c>
      <c r="O34" s="77">
        <f t="shared" si="65"/>
        <v>0.92043632230416161</v>
      </c>
      <c r="P34" s="77">
        <f t="shared" si="66"/>
        <v>0.91715334998695042</v>
      </c>
      <c r="Q34" s="66">
        <v>27230</v>
      </c>
      <c r="R34" s="64">
        <v>157250</v>
      </c>
      <c r="S34" s="64">
        <v>25361.000000000004</v>
      </c>
      <c r="T34" s="64">
        <v>120497.02000000002</v>
      </c>
      <c r="U34" s="77">
        <f t="shared" si="46"/>
        <v>0.93136246786632404</v>
      </c>
      <c r="V34" s="77">
        <f t="shared" si="47"/>
        <v>0.76627675675675688</v>
      </c>
      <c r="W34" s="86"/>
      <c r="X34" s="84"/>
      <c r="Y34" s="86"/>
      <c r="Z34" s="84"/>
      <c r="AA34" s="77"/>
      <c r="AB34" s="77"/>
      <c r="AC34" s="84">
        <v>49450</v>
      </c>
      <c r="AD34" s="84">
        <v>49376.54</v>
      </c>
      <c r="AE34" s="77">
        <f t="shared" si="30"/>
        <v>0.99851445904954506</v>
      </c>
      <c r="AF34" s="78">
        <f t="shared" si="52"/>
        <v>1377521</v>
      </c>
      <c r="AG34" s="78">
        <f t="shared" si="53"/>
        <v>1337219.43</v>
      </c>
      <c r="AH34" s="77">
        <f t="shared" si="54"/>
        <v>0.97074340790448921</v>
      </c>
      <c r="AI34" s="103"/>
    </row>
    <row r="35" spans="1:35" s="57" customFormat="1" ht="31.2" x14ac:dyDescent="0.25">
      <c r="A35" s="26"/>
      <c r="B35" s="27"/>
      <c r="C35" s="26"/>
      <c r="D35" s="29" t="s">
        <v>68</v>
      </c>
      <c r="E35" s="63">
        <v>286</v>
      </c>
      <c r="F35" s="64">
        <v>1233000</v>
      </c>
      <c r="G35" s="64">
        <v>285.99560305440821</v>
      </c>
      <c r="H35" s="92">
        <v>1232286.25</v>
      </c>
      <c r="I35" s="77">
        <f t="shared" si="62"/>
        <v>0.99998462606436433</v>
      </c>
      <c r="J35" s="77">
        <f t="shared" si="63"/>
        <v>0.99942112733171129</v>
      </c>
      <c r="K35" s="64">
        <v>970</v>
      </c>
      <c r="L35" s="64">
        <v>56158</v>
      </c>
      <c r="M35" s="64">
        <v>939.24589471165359</v>
      </c>
      <c r="N35" s="92">
        <v>54214.219999999994</v>
      </c>
      <c r="O35" s="77">
        <f t="shared" si="65"/>
        <v>0.96829473681613776</v>
      </c>
      <c r="P35" s="77">
        <f t="shared" si="66"/>
        <v>0.96538730011752549</v>
      </c>
      <c r="Q35" s="66">
        <v>45585</v>
      </c>
      <c r="R35" s="64">
        <v>296510</v>
      </c>
      <c r="S35" s="64">
        <v>43474.500000000022</v>
      </c>
      <c r="T35" s="64">
        <v>243422.44</v>
      </c>
      <c r="U35" s="77">
        <f t="shared" si="46"/>
        <v>0.95370187561697972</v>
      </c>
      <c r="V35" s="77">
        <f t="shared" si="47"/>
        <v>0.82095861859633745</v>
      </c>
      <c r="W35" s="86"/>
      <c r="X35" s="84"/>
      <c r="Y35" s="86"/>
      <c r="Z35" s="84"/>
      <c r="AA35" s="77"/>
      <c r="AB35" s="77"/>
      <c r="AC35" s="84">
        <v>34300</v>
      </c>
      <c r="AD35" s="84">
        <v>34218.089999999997</v>
      </c>
      <c r="AE35" s="77">
        <f t="shared" si="30"/>
        <v>0.99761195335276953</v>
      </c>
      <c r="AF35" s="78">
        <f t="shared" si="52"/>
        <v>1619968</v>
      </c>
      <c r="AG35" s="78">
        <f t="shared" si="53"/>
        <v>1564141</v>
      </c>
      <c r="AH35" s="77">
        <f t="shared" si="54"/>
        <v>0.96553820816213654</v>
      </c>
      <c r="AI35" s="103"/>
    </row>
    <row r="36" spans="1:35" s="57" customFormat="1" ht="31.2" x14ac:dyDescent="0.25">
      <c r="A36" s="26"/>
      <c r="B36" s="27"/>
      <c r="C36" s="26"/>
      <c r="D36" s="29" t="s">
        <v>69</v>
      </c>
      <c r="E36" s="63">
        <v>265</v>
      </c>
      <c r="F36" s="64">
        <v>1463000</v>
      </c>
      <c r="G36" s="64">
        <v>264.99010915006755</v>
      </c>
      <c r="H36" s="92">
        <v>1461394.35</v>
      </c>
      <c r="I36" s="77">
        <f t="shared" si="62"/>
        <v>0.99996267603799072</v>
      </c>
      <c r="J36" s="77">
        <f t="shared" si="63"/>
        <v>0.99890249487354754</v>
      </c>
      <c r="K36" s="64">
        <v>1711</v>
      </c>
      <c r="L36" s="64">
        <v>96911</v>
      </c>
      <c r="M36" s="64">
        <v>1631.2459753529599</v>
      </c>
      <c r="N36" s="92">
        <v>87193.15</v>
      </c>
      <c r="O36" s="77">
        <f t="shared" si="65"/>
        <v>0.95338747828928105</v>
      </c>
      <c r="P36" s="77">
        <f t="shared" si="66"/>
        <v>0.89972397354273503</v>
      </c>
      <c r="Q36" s="66">
        <v>80164</v>
      </c>
      <c r="R36" s="64">
        <v>512820</v>
      </c>
      <c r="S36" s="64">
        <v>77467.500000000015</v>
      </c>
      <c r="T36" s="64">
        <v>471011.66</v>
      </c>
      <c r="U36" s="77">
        <f t="shared" si="46"/>
        <v>0.96636270645177402</v>
      </c>
      <c r="V36" s="77">
        <f t="shared" si="47"/>
        <v>0.91847365547365545</v>
      </c>
      <c r="W36" s="86"/>
      <c r="X36" s="84"/>
      <c r="Y36" s="86"/>
      <c r="Z36" s="84"/>
      <c r="AA36" s="77"/>
      <c r="AB36" s="77"/>
      <c r="AC36" s="84">
        <v>83200</v>
      </c>
      <c r="AD36" s="84">
        <v>77787.45</v>
      </c>
      <c r="AE36" s="77">
        <f t="shared" si="30"/>
        <v>0.93494531250000001</v>
      </c>
      <c r="AF36" s="78">
        <f t="shared" si="52"/>
        <v>2155931</v>
      </c>
      <c r="AG36" s="78">
        <f t="shared" si="53"/>
        <v>2097386.61</v>
      </c>
      <c r="AH36" s="77">
        <f t="shared" si="54"/>
        <v>0.97284496117918429</v>
      </c>
      <c r="AI36" s="103"/>
    </row>
    <row r="37" spans="1:35" s="57" customFormat="1" ht="31.2" x14ac:dyDescent="0.25">
      <c r="A37" s="26"/>
      <c r="B37" s="27"/>
      <c r="C37" s="26"/>
      <c r="D37" s="29" t="s">
        <v>74</v>
      </c>
      <c r="E37" s="63">
        <v>511</v>
      </c>
      <c r="F37" s="64">
        <v>2165000</v>
      </c>
      <c r="G37" s="64">
        <v>510.99594053709984</v>
      </c>
      <c r="H37" s="92">
        <v>2157590.33</v>
      </c>
      <c r="I37" s="77">
        <f t="shared" si="62"/>
        <v>0.99999205584559658</v>
      </c>
      <c r="J37" s="77">
        <f t="shared" si="63"/>
        <v>0.99657751963048502</v>
      </c>
      <c r="K37" s="64">
        <v>963</v>
      </c>
      <c r="L37" s="64">
        <v>54540</v>
      </c>
      <c r="M37" s="64">
        <v>945.58428092845168</v>
      </c>
      <c r="N37" s="92">
        <v>53247.999999999993</v>
      </c>
      <c r="O37" s="77">
        <f t="shared" si="65"/>
        <v>0.98191514115104017</v>
      </c>
      <c r="P37" s="77">
        <f t="shared" si="66"/>
        <v>0.97631096442977616</v>
      </c>
      <c r="Q37" s="66">
        <v>65489</v>
      </c>
      <c r="R37" s="64">
        <v>398810</v>
      </c>
      <c r="S37" s="64">
        <v>63048.299999999996</v>
      </c>
      <c r="T37" s="64">
        <v>378715.16</v>
      </c>
      <c r="U37" s="77">
        <f t="shared" si="46"/>
        <v>0.96273114568858886</v>
      </c>
      <c r="V37" s="77">
        <f t="shared" si="47"/>
        <v>0.94961299867104632</v>
      </c>
      <c r="W37" s="86"/>
      <c r="X37" s="84"/>
      <c r="Y37" s="86"/>
      <c r="Z37" s="84"/>
      <c r="AA37" s="77"/>
      <c r="AB37" s="77"/>
      <c r="AC37" s="84">
        <v>52300</v>
      </c>
      <c r="AD37" s="84">
        <v>52275.179999999993</v>
      </c>
      <c r="AE37" s="77">
        <f t="shared" si="30"/>
        <v>0.99952543021032492</v>
      </c>
      <c r="AF37" s="78">
        <f t="shared" si="52"/>
        <v>2670650</v>
      </c>
      <c r="AG37" s="78">
        <f t="shared" si="53"/>
        <v>2641828.6700000004</v>
      </c>
      <c r="AH37" s="77">
        <f t="shared" si="54"/>
        <v>0.98920812161833271</v>
      </c>
      <c r="AI37" s="103"/>
    </row>
    <row r="38" spans="1:35" s="57" customFormat="1" ht="46.8" x14ac:dyDescent="0.25">
      <c r="A38" s="26"/>
      <c r="B38" s="27"/>
      <c r="C38" s="26"/>
      <c r="D38" s="29" t="s">
        <v>88</v>
      </c>
      <c r="E38" s="63">
        <v>75</v>
      </c>
      <c r="F38" s="64">
        <v>571000</v>
      </c>
      <c r="G38" s="64">
        <v>75</v>
      </c>
      <c r="H38" s="92">
        <v>571000</v>
      </c>
      <c r="I38" s="77">
        <f t="shared" si="62"/>
        <v>1</v>
      </c>
      <c r="J38" s="77">
        <f t="shared" si="63"/>
        <v>1</v>
      </c>
      <c r="K38" s="64">
        <v>301</v>
      </c>
      <c r="L38" s="64">
        <v>17568</v>
      </c>
      <c r="M38" s="64">
        <v>301</v>
      </c>
      <c r="N38" s="92">
        <v>17568</v>
      </c>
      <c r="O38" s="77">
        <f t="shared" si="65"/>
        <v>1</v>
      </c>
      <c r="P38" s="77">
        <f t="shared" si="66"/>
        <v>1</v>
      </c>
      <c r="Q38" s="66">
        <v>21437</v>
      </c>
      <c r="R38" s="64">
        <v>165550</v>
      </c>
      <c r="S38" s="64">
        <v>21126</v>
      </c>
      <c r="T38" s="64">
        <v>165133.97</v>
      </c>
      <c r="U38" s="77">
        <f t="shared" si="46"/>
        <v>0.9854923729999534</v>
      </c>
      <c r="V38" s="77">
        <f t="shared" si="47"/>
        <v>0.99748698278465719</v>
      </c>
      <c r="W38" s="86"/>
      <c r="X38" s="84"/>
      <c r="Y38" s="86"/>
      <c r="Z38" s="84"/>
      <c r="AA38" s="77"/>
      <c r="AB38" s="77"/>
      <c r="AC38" s="84">
        <v>15000</v>
      </c>
      <c r="AD38" s="84">
        <v>12292.35</v>
      </c>
      <c r="AE38" s="77">
        <f t="shared" si="30"/>
        <v>0.81949000000000005</v>
      </c>
      <c r="AF38" s="78">
        <f t="shared" si="52"/>
        <v>769118</v>
      </c>
      <c r="AG38" s="78">
        <f t="shared" si="53"/>
        <v>765994.32</v>
      </c>
      <c r="AH38" s="77">
        <f t="shared" si="54"/>
        <v>0.99593862060178018</v>
      </c>
      <c r="AI38" s="103"/>
    </row>
    <row r="39" spans="1:35" s="57" customFormat="1" ht="46.8" x14ac:dyDescent="0.25">
      <c r="A39" s="26"/>
      <c r="B39" s="27"/>
      <c r="C39" s="26"/>
      <c r="D39" s="29" t="s">
        <v>70</v>
      </c>
      <c r="E39" s="63">
        <v>0</v>
      </c>
      <c r="F39" s="64"/>
      <c r="G39" s="64">
        <v>0</v>
      </c>
      <c r="H39" s="56">
        <v>0</v>
      </c>
      <c r="I39" s="77"/>
      <c r="J39" s="77"/>
      <c r="K39" s="64">
        <v>812</v>
      </c>
      <c r="L39" s="64">
        <v>46734</v>
      </c>
      <c r="M39" s="64">
        <v>796.06094544149312</v>
      </c>
      <c r="N39" s="92">
        <v>45204.42</v>
      </c>
      <c r="O39" s="77">
        <f t="shared" si="65"/>
        <v>0.98037062246489304</v>
      </c>
      <c r="P39" s="77">
        <f t="shared" si="66"/>
        <v>0.96727050969315698</v>
      </c>
      <c r="Q39" s="66">
        <v>46856</v>
      </c>
      <c r="R39" s="64">
        <v>314980</v>
      </c>
      <c r="S39" s="64">
        <v>44759.799999999996</v>
      </c>
      <c r="T39" s="64">
        <v>273473.53999999998</v>
      </c>
      <c r="U39" s="77">
        <f t="shared" si="46"/>
        <v>0.95526293324227407</v>
      </c>
      <c r="V39" s="77">
        <f t="shared" si="47"/>
        <v>0.86822509365674005</v>
      </c>
      <c r="W39" s="87">
        <v>32245</v>
      </c>
      <c r="X39" s="84">
        <v>560077.5</v>
      </c>
      <c r="Y39" s="84">
        <v>27232.721000000001</v>
      </c>
      <c r="Z39" s="84">
        <v>522920.76999999996</v>
      </c>
      <c r="AA39" s="77">
        <f t="shared" ref="AA39" si="72">Y39/W39</f>
        <v>0.84455639634051793</v>
      </c>
      <c r="AB39" s="77">
        <f t="shared" ref="AB39" si="73">Z39/X39</f>
        <v>0.93365787770442477</v>
      </c>
      <c r="AC39" s="84">
        <v>88000</v>
      </c>
      <c r="AD39" s="84">
        <v>43166.350000000006</v>
      </c>
      <c r="AE39" s="77">
        <f t="shared" si="30"/>
        <v>0.49052670454545461</v>
      </c>
      <c r="AF39" s="78">
        <f t="shared" si="52"/>
        <v>1009791.5</v>
      </c>
      <c r="AG39" s="78">
        <f t="shared" si="53"/>
        <v>884765.08</v>
      </c>
      <c r="AH39" s="77">
        <f t="shared" si="54"/>
        <v>0.87618590570429633</v>
      </c>
      <c r="AI39" s="103"/>
    </row>
    <row r="40" spans="1:35" s="57" customFormat="1" ht="46.8" x14ac:dyDescent="0.25">
      <c r="A40" s="26"/>
      <c r="B40" s="27"/>
      <c r="C40" s="26"/>
      <c r="D40" s="29" t="s">
        <v>71</v>
      </c>
      <c r="E40" s="63">
        <v>215</v>
      </c>
      <c r="F40" s="64">
        <v>877713</v>
      </c>
      <c r="G40" s="64">
        <v>214.99594053709993</v>
      </c>
      <c r="H40" s="56">
        <v>877054</v>
      </c>
      <c r="I40" s="77">
        <f t="shared" si="62"/>
        <v>0.99998111877720897</v>
      </c>
      <c r="J40" s="77">
        <f t="shared" si="63"/>
        <v>0.99924918509809013</v>
      </c>
      <c r="K40" s="64">
        <v>552</v>
      </c>
      <c r="L40" s="64">
        <v>33205</v>
      </c>
      <c r="M40" s="64">
        <v>480.9972809284518</v>
      </c>
      <c r="N40" s="92">
        <v>28621.51</v>
      </c>
      <c r="O40" s="77">
        <f t="shared" si="65"/>
        <v>0.87137188573994895</v>
      </c>
      <c r="P40" s="77">
        <f t="shared" si="66"/>
        <v>0.86196386086432764</v>
      </c>
      <c r="Q40" s="66">
        <v>48393</v>
      </c>
      <c r="R40" s="64">
        <v>429200</v>
      </c>
      <c r="S40" s="64">
        <v>47079.300000000083</v>
      </c>
      <c r="T40" s="64">
        <v>389059.58</v>
      </c>
      <c r="U40" s="77">
        <f t="shared" si="46"/>
        <v>0.97285351187155333</v>
      </c>
      <c r="V40" s="77">
        <f t="shared" si="47"/>
        <v>0.90647618825722276</v>
      </c>
      <c r="W40" s="86"/>
      <c r="X40" s="84"/>
      <c r="Y40" s="93"/>
      <c r="Z40" s="84"/>
      <c r="AA40" s="77"/>
      <c r="AB40" s="77"/>
      <c r="AC40" s="84">
        <v>29300</v>
      </c>
      <c r="AD40" s="84">
        <v>29239.360000000001</v>
      </c>
      <c r="AE40" s="77">
        <f t="shared" si="30"/>
        <v>0.99793037542662122</v>
      </c>
      <c r="AF40" s="78">
        <f t="shared" si="52"/>
        <v>1369418</v>
      </c>
      <c r="AG40" s="78">
        <f t="shared" si="53"/>
        <v>1323974.4500000002</v>
      </c>
      <c r="AH40" s="77">
        <f t="shared" si="54"/>
        <v>0.96681542815999222</v>
      </c>
      <c r="AI40" s="103"/>
    </row>
    <row r="41" spans="1:35" s="57" customFormat="1" ht="31.2" x14ac:dyDescent="0.25">
      <c r="A41" s="26"/>
      <c r="B41" s="27"/>
      <c r="C41" s="26"/>
      <c r="D41" s="28" t="s">
        <v>72</v>
      </c>
      <c r="E41" s="65">
        <v>0</v>
      </c>
      <c r="F41" s="56"/>
      <c r="G41" s="64">
        <v>0</v>
      </c>
      <c r="H41" s="56">
        <v>0</v>
      </c>
      <c r="I41" s="77"/>
      <c r="J41" s="77"/>
      <c r="K41" s="64">
        <v>47</v>
      </c>
      <c r="L41" s="64">
        <v>1754</v>
      </c>
      <c r="M41" s="56">
        <v>40.242000000000004</v>
      </c>
      <c r="N41" s="92">
        <v>1551.06</v>
      </c>
      <c r="O41" s="77">
        <f t="shared" si="65"/>
        <v>0.85621276595744689</v>
      </c>
      <c r="P41" s="77">
        <f t="shared" si="66"/>
        <v>0.88429874572405931</v>
      </c>
      <c r="Q41" s="66">
        <v>8000</v>
      </c>
      <c r="R41" s="64">
        <v>51650</v>
      </c>
      <c r="S41" s="64">
        <v>6669.5</v>
      </c>
      <c r="T41" s="64">
        <v>49412.28</v>
      </c>
      <c r="U41" s="77">
        <f t="shared" si="46"/>
        <v>0.83368750000000003</v>
      </c>
      <c r="V41" s="77">
        <f t="shared" si="47"/>
        <v>0.95667531461761857</v>
      </c>
      <c r="W41" s="87">
        <v>11755</v>
      </c>
      <c r="X41" s="84">
        <v>179222.5</v>
      </c>
      <c r="Y41" s="84">
        <v>11052.321</v>
      </c>
      <c r="Z41" s="84">
        <v>149065.38999999996</v>
      </c>
      <c r="AA41" s="77">
        <f t="shared" ref="AA41" si="74">Y41/W41</f>
        <v>0.94022296894938329</v>
      </c>
      <c r="AB41" s="77">
        <f t="shared" ref="AB41" si="75">Z41/X41</f>
        <v>0.83173368299181161</v>
      </c>
      <c r="AC41" s="84">
        <v>25670</v>
      </c>
      <c r="AD41" s="84">
        <v>19423.36</v>
      </c>
      <c r="AE41" s="77">
        <f t="shared" si="30"/>
        <v>0.75665601869887034</v>
      </c>
      <c r="AF41" s="78">
        <f t="shared" si="52"/>
        <v>258296.5</v>
      </c>
      <c r="AG41" s="78">
        <f t="shared" si="53"/>
        <v>219452.08999999997</v>
      </c>
      <c r="AH41" s="77">
        <f t="shared" si="54"/>
        <v>0.8496130996742115</v>
      </c>
      <c r="AI41" s="103"/>
    </row>
    <row r="42" spans="1:35" s="3" customFormat="1" ht="31.2" x14ac:dyDescent="0.25">
      <c r="A42" s="11" t="s">
        <v>39</v>
      </c>
      <c r="B42" s="10">
        <v>1022</v>
      </c>
      <c r="C42" s="11" t="s">
        <v>8</v>
      </c>
      <c r="D42" s="25" t="s">
        <v>63</v>
      </c>
      <c r="E42" s="83">
        <v>180</v>
      </c>
      <c r="F42" s="61">
        <v>996400</v>
      </c>
      <c r="G42" s="61">
        <v>180</v>
      </c>
      <c r="H42" s="61">
        <v>996400</v>
      </c>
      <c r="I42" s="75">
        <f t="shared" si="62"/>
        <v>1</v>
      </c>
      <c r="J42" s="75">
        <f t="shared" si="63"/>
        <v>1</v>
      </c>
      <c r="K42" s="61">
        <v>1153</v>
      </c>
      <c r="L42" s="61">
        <v>65500</v>
      </c>
      <c r="M42" s="61">
        <v>1153</v>
      </c>
      <c r="N42" s="72">
        <v>65083.529999999992</v>
      </c>
      <c r="O42" s="75">
        <f t="shared" si="65"/>
        <v>1</v>
      </c>
      <c r="P42" s="75">
        <f t="shared" si="66"/>
        <v>0.9936416793893128</v>
      </c>
      <c r="Q42" s="62">
        <v>62426</v>
      </c>
      <c r="R42" s="61">
        <v>702300</v>
      </c>
      <c r="S42" s="61">
        <v>56139.999999999993</v>
      </c>
      <c r="T42" s="61">
        <v>657753.64</v>
      </c>
      <c r="U42" s="75">
        <f t="shared" si="46"/>
        <v>0.89930477685579713</v>
      </c>
      <c r="V42" s="75">
        <f t="shared" si="47"/>
        <v>0.93657075323935646</v>
      </c>
      <c r="W42" s="88"/>
      <c r="X42" s="73"/>
      <c r="Y42" s="88"/>
      <c r="Z42" s="73"/>
      <c r="AA42" s="75"/>
      <c r="AB42" s="75"/>
      <c r="AC42" s="73">
        <v>32800</v>
      </c>
      <c r="AD42" s="73">
        <v>32302.170000000002</v>
      </c>
      <c r="AE42" s="75">
        <f t="shared" si="30"/>
        <v>0.98482225609756102</v>
      </c>
      <c r="AF42" s="76">
        <f t="shared" si="52"/>
        <v>1797000</v>
      </c>
      <c r="AG42" s="76">
        <f t="shared" si="53"/>
        <v>1751539.3399999999</v>
      </c>
      <c r="AH42" s="75">
        <f t="shared" si="54"/>
        <v>0.97470191430161368</v>
      </c>
      <c r="AI42" s="103"/>
    </row>
    <row r="43" spans="1:35" s="3" customFormat="1" ht="46.8" x14ac:dyDescent="0.25">
      <c r="A43" s="11" t="s">
        <v>40</v>
      </c>
      <c r="B43" s="10">
        <v>1070</v>
      </c>
      <c r="C43" s="11" t="s">
        <v>9</v>
      </c>
      <c r="D43" s="54" t="s">
        <v>108</v>
      </c>
      <c r="E43" s="61">
        <f t="shared" ref="E43:H43" si="76">E44+E45+E46</f>
        <v>52</v>
      </c>
      <c r="F43" s="61">
        <f t="shared" si="76"/>
        <v>203100</v>
      </c>
      <c r="G43" s="61">
        <f t="shared" si="76"/>
        <v>52</v>
      </c>
      <c r="H43" s="61">
        <f t="shared" si="76"/>
        <v>203100</v>
      </c>
      <c r="I43" s="75">
        <f t="shared" si="62"/>
        <v>1</v>
      </c>
      <c r="J43" s="75">
        <f t="shared" si="63"/>
        <v>1</v>
      </c>
      <c r="K43" s="61">
        <f t="shared" ref="K43:N43" si="77">K44+K45+K46</f>
        <v>7169</v>
      </c>
      <c r="L43" s="61">
        <f t="shared" si="77"/>
        <v>231730</v>
      </c>
      <c r="M43" s="61">
        <f t="shared" si="77"/>
        <v>7114.0290000000005</v>
      </c>
      <c r="N43" s="61">
        <f t="shared" si="77"/>
        <v>230914.78000000003</v>
      </c>
      <c r="O43" s="75">
        <f t="shared" si="65"/>
        <v>0.99233212442460605</v>
      </c>
      <c r="P43" s="75">
        <f t="shared" si="66"/>
        <v>0.99648202649635365</v>
      </c>
      <c r="Q43" s="61">
        <f t="shared" ref="Q43:T43" si="78">Q44+Q45+Q46</f>
        <v>59497</v>
      </c>
      <c r="R43" s="61">
        <f t="shared" si="78"/>
        <v>650100</v>
      </c>
      <c r="S43" s="61">
        <f t="shared" si="78"/>
        <v>42982.1</v>
      </c>
      <c r="T43" s="61">
        <f t="shared" si="78"/>
        <v>585458.05999999994</v>
      </c>
      <c r="U43" s="75">
        <f t="shared" si="46"/>
        <v>0.7224246600668941</v>
      </c>
      <c r="V43" s="75">
        <f t="shared" si="47"/>
        <v>0.90056615905245341</v>
      </c>
      <c r="W43" s="73">
        <f t="shared" ref="W43:X43" si="79">W44+W45+W46</f>
        <v>0</v>
      </c>
      <c r="X43" s="73">
        <f t="shared" si="79"/>
        <v>0</v>
      </c>
      <c r="Y43" s="88"/>
      <c r="Z43" s="73"/>
      <c r="AA43" s="75"/>
      <c r="AB43" s="75"/>
      <c r="AC43" s="73">
        <f t="shared" ref="AC43:AD43" si="80">AC44+AC45+AC46</f>
        <v>109000</v>
      </c>
      <c r="AD43" s="73">
        <f t="shared" si="80"/>
        <v>82266.28</v>
      </c>
      <c r="AE43" s="75">
        <f t="shared" si="30"/>
        <v>0.75473651376146789</v>
      </c>
      <c r="AF43" s="76">
        <f t="shared" si="52"/>
        <v>1193930</v>
      </c>
      <c r="AG43" s="76">
        <f t="shared" si="53"/>
        <v>1101739.1199999999</v>
      </c>
      <c r="AH43" s="75">
        <f t="shared" si="54"/>
        <v>0.92278368078530559</v>
      </c>
      <c r="AI43" s="103"/>
    </row>
    <row r="44" spans="1:35" s="57" customFormat="1" ht="31.2" x14ac:dyDescent="0.25">
      <c r="A44" s="26"/>
      <c r="B44" s="27"/>
      <c r="C44" s="26" t="s">
        <v>9</v>
      </c>
      <c r="D44" s="29" t="s">
        <v>64</v>
      </c>
      <c r="E44" s="63">
        <v>52</v>
      </c>
      <c r="F44" s="64">
        <v>203100</v>
      </c>
      <c r="G44" s="64">
        <v>52</v>
      </c>
      <c r="H44" s="64">
        <v>203100</v>
      </c>
      <c r="I44" s="77">
        <f t="shared" si="62"/>
        <v>1</v>
      </c>
      <c r="J44" s="77">
        <f t="shared" si="63"/>
        <v>1</v>
      </c>
      <c r="K44" s="64">
        <v>331</v>
      </c>
      <c r="L44" s="64">
        <v>19160</v>
      </c>
      <c r="M44" s="64">
        <v>330.39</v>
      </c>
      <c r="N44" s="92">
        <v>19065.16</v>
      </c>
      <c r="O44" s="77">
        <f t="shared" si="65"/>
        <v>0.99815709969788513</v>
      </c>
      <c r="P44" s="77">
        <f t="shared" si="66"/>
        <v>0.99505010438413355</v>
      </c>
      <c r="Q44" s="66">
        <v>17200</v>
      </c>
      <c r="R44" s="64">
        <v>174250</v>
      </c>
      <c r="S44" s="64">
        <v>16647</v>
      </c>
      <c r="T44" s="64">
        <v>168560.1</v>
      </c>
      <c r="U44" s="77">
        <f t="shared" si="46"/>
        <v>0.96784883720930237</v>
      </c>
      <c r="V44" s="77">
        <f t="shared" si="47"/>
        <v>0.96734634146341469</v>
      </c>
      <c r="W44" s="86"/>
      <c r="X44" s="84"/>
      <c r="Y44" s="86"/>
      <c r="Z44" s="84"/>
      <c r="AA44" s="77"/>
      <c r="AB44" s="77"/>
      <c r="AC44" s="84">
        <v>63350</v>
      </c>
      <c r="AD44" s="84">
        <v>44829.42</v>
      </c>
      <c r="AE44" s="77">
        <f t="shared" si="30"/>
        <v>0.70764672454617206</v>
      </c>
      <c r="AF44" s="78">
        <f t="shared" si="52"/>
        <v>459860</v>
      </c>
      <c r="AG44" s="78">
        <f t="shared" si="53"/>
        <v>435554.68</v>
      </c>
      <c r="AH44" s="77">
        <f t="shared" si="54"/>
        <v>0.94714626190579743</v>
      </c>
      <c r="AI44" s="103"/>
    </row>
    <row r="45" spans="1:35" s="57" customFormat="1" ht="31.2" x14ac:dyDescent="0.25">
      <c r="A45" s="26"/>
      <c r="B45" s="27"/>
      <c r="C45" s="26" t="s">
        <v>9</v>
      </c>
      <c r="D45" s="29" t="s">
        <v>75</v>
      </c>
      <c r="E45" s="63"/>
      <c r="F45" s="64"/>
      <c r="G45" s="64">
        <v>0</v>
      </c>
      <c r="H45" s="64">
        <v>0</v>
      </c>
      <c r="I45" s="77"/>
      <c r="J45" s="77"/>
      <c r="K45" s="64">
        <v>6810</v>
      </c>
      <c r="L45" s="64">
        <v>210110</v>
      </c>
      <c r="M45" s="64">
        <v>6769</v>
      </c>
      <c r="N45" s="92">
        <v>210110.00000000003</v>
      </c>
      <c r="O45" s="77">
        <f t="shared" si="65"/>
        <v>0.99397944199706312</v>
      </c>
      <c r="P45" s="77">
        <f t="shared" si="66"/>
        <v>1.0000000000000002</v>
      </c>
      <c r="Q45" s="66">
        <v>38991</v>
      </c>
      <c r="R45" s="64">
        <v>438650</v>
      </c>
      <c r="S45" s="64">
        <v>24993</v>
      </c>
      <c r="T45" s="64">
        <v>400714.94999999995</v>
      </c>
      <c r="U45" s="77">
        <f t="shared" si="46"/>
        <v>0.64099407555589749</v>
      </c>
      <c r="V45" s="77">
        <f t="shared" si="47"/>
        <v>0.91351863672631928</v>
      </c>
      <c r="W45" s="86"/>
      <c r="X45" s="84"/>
      <c r="Y45" s="86"/>
      <c r="Z45" s="84"/>
      <c r="AA45" s="77"/>
      <c r="AB45" s="77"/>
      <c r="AC45" s="84">
        <v>31800</v>
      </c>
      <c r="AD45" s="84">
        <v>23830.04</v>
      </c>
      <c r="AE45" s="77">
        <f t="shared" si="30"/>
        <v>0.74937232704402523</v>
      </c>
      <c r="AF45" s="78">
        <f t="shared" si="52"/>
        <v>680560</v>
      </c>
      <c r="AG45" s="78">
        <f t="shared" si="53"/>
        <v>634654.99</v>
      </c>
      <c r="AH45" s="77">
        <f t="shared" si="54"/>
        <v>0.93254818090983893</v>
      </c>
      <c r="AI45" s="103"/>
    </row>
    <row r="46" spans="1:35" s="57" customFormat="1" ht="31.2" x14ac:dyDescent="0.25">
      <c r="A46" s="26"/>
      <c r="B46" s="27"/>
      <c r="C46" s="26" t="s">
        <v>9</v>
      </c>
      <c r="D46" s="29" t="s">
        <v>116</v>
      </c>
      <c r="E46" s="63"/>
      <c r="F46" s="64"/>
      <c r="G46" s="64">
        <v>0</v>
      </c>
      <c r="H46" s="64">
        <v>0</v>
      </c>
      <c r="I46" s="77"/>
      <c r="J46" s="77"/>
      <c r="K46" s="64">
        <v>28</v>
      </c>
      <c r="L46" s="64">
        <v>2460</v>
      </c>
      <c r="M46" s="64">
        <v>14.639000000000003</v>
      </c>
      <c r="N46" s="92">
        <v>1739.6200000000001</v>
      </c>
      <c r="O46" s="77">
        <f t="shared" si="65"/>
        <v>0.52282142857142866</v>
      </c>
      <c r="P46" s="77">
        <f t="shared" si="66"/>
        <v>0.7071626016260163</v>
      </c>
      <c r="Q46" s="66">
        <v>3306</v>
      </c>
      <c r="R46" s="64">
        <v>37200</v>
      </c>
      <c r="S46" s="64">
        <v>1342.1000000000004</v>
      </c>
      <c r="T46" s="64">
        <v>16183.01</v>
      </c>
      <c r="U46" s="77">
        <f t="shared" si="46"/>
        <v>0.40595886267392628</v>
      </c>
      <c r="V46" s="77">
        <f t="shared" si="47"/>
        <v>0.43502715053763441</v>
      </c>
      <c r="W46" s="86"/>
      <c r="X46" s="84"/>
      <c r="Y46" s="86"/>
      <c r="Z46" s="84"/>
      <c r="AA46" s="77"/>
      <c r="AB46" s="77"/>
      <c r="AC46" s="84">
        <v>13850</v>
      </c>
      <c r="AD46" s="84">
        <v>13606.820000000002</v>
      </c>
      <c r="AE46" s="77"/>
      <c r="AF46" s="78">
        <f t="shared" si="52"/>
        <v>53510</v>
      </c>
      <c r="AG46" s="78"/>
      <c r="AH46" s="77"/>
      <c r="AI46" s="103"/>
    </row>
    <row r="47" spans="1:35" s="3" customFormat="1" ht="46.8" x14ac:dyDescent="0.25">
      <c r="A47" s="11" t="s">
        <v>41</v>
      </c>
      <c r="B47" s="10">
        <v>1141</v>
      </c>
      <c r="C47" s="11" t="s">
        <v>10</v>
      </c>
      <c r="D47" s="54" t="s">
        <v>109</v>
      </c>
      <c r="E47" s="83">
        <v>90</v>
      </c>
      <c r="F47" s="61">
        <v>870600</v>
      </c>
      <c r="G47" s="61">
        <v>89.988079141439343</v>
      </c>
      <c r="H47" s="72">
        <v>866719.22</v>
      </c>
      <c r="I47" s="75">
        <f t="shared" si="62"/>
        <v>0.9998675460159927</v>
      </c>
      <c r="J47" s="75">
        <f t="shared" si="63"/>
        <v>0.99554240753503331</v>
      </c>
      <c r="K47" s="61">
        <v>403</v>
      </c>
      <c r="L47" s="61">
        <v>26289</v>
      </c>
      <c r="M47" s="61">
        <v>379.42096051687008</v>
      </c>
      <c r="N47" s="72">
        <v>22447.439999999999</v>
      </c>
      <c r="O47" s="75">
        <f t="shared" si="65"/>
        <v>0.9414912171634493</v>
      </c>
      <c r="P47" s="75">
        <f t="shared" si="66"/>
        <v>0.85387196165696677</v>
      </c>
      <c r="Q47" s="62">
        <v>99273</v>
      </c>
      <c r="R47" s="61">
        <f>751300-160000</f>
        <v>591300</v>
      </c>
      <c r="S47" s="61">
        <v>39461.379999999997</v>
      </c>
      <c r="T47" s="61">
        <v>448224.5</v>
      </c>
      <c r="U47" s="75">
        <f t="shared" si="46"/>
        <v>0.39750365154674483</v>
      </c>
      <c r="V47" s="75">
        <f t="shared" si="47"/>
        <v>0.75803230170810076</v>
      </c>
      <c r="W47" s="88"/>
      <c r="X47" s="73"/>
      <c r="Y47" s="88"/>
      <c r="Z47" s="73"/>
      <c r="AA47" s="75"/>
      <c r="AB47" s="75"/>
      <c r="AC47" s="73">
        <v>76900</v>
      </c>
      <c r="AD47" s="73">
        <v>68141.62999999999</v>
      </c>
      <c r="AE47" s="75">
        <f t="shared" si="30"/>
        <v>0.88610702210663184</v>
      </c>
      <c r="AF47" s="76">
        <f t="shared" si="52"/>
        <v>1565089</v>
      </c>
      <c r="AG47" s="76">
        <f t="shared" si="53"/>
        <v>1405532.7899999998</v>
      </c>
      <c r="AH47" s="75">
        <f t="shared" si="54"/>
        <v>0.89805294778763367</v>
      </c>
      <c r="AI47" s="103"/>
    </row>
    <row r="48" spans="1:35" s="3" customFormat="1" ht="31.2" x14ac:dyDescent="0.25">
      <c r="A48" s="11" t="s">
        <v>42</v>
      </c>
      <c r="B48" s="12">
        <v>1151</v>
      </c>
      <c r="C48" s="12" t="s">
        <v>10</v>
      </c>
      <c r="D48" s="54" t="s">
        <v>55</v>
      </c>
      <c r="E48" s="83">
        <v>22.841999999999999</v>
      </c>
      <c r="F48" s="61">
        <v>101600</v>
      </c>
      <c r="G48" s="61">
        <v>22.841999999999999</v>
      </c>
      <c r="H48" s="72">
        <v>101600</v>
      </c>
      <c r="I48" s="75">
        <f t="shared" si="62"/>
        <v>1</v>
      </c>
      <c r="J48" s="75">
        <f t="shared" si="63"/>
        <v>1</v>
      </c>
      <c r="K48" s="61">
        <v>53</v>
      </c>
      <c r="L48" s="61">
        <v>3570</v>
      </c>
      <c r="M48" s="61">
        <v>52.300000000000004</v>
      </c>
      <c r="N48" s="72">
        <v>3542.1200000000003</v>
      </c>
      <c r="O48" s="75">
        <f t="shared" si="65"/>
        <v>0.98679245283018879</v>
      </c>
      <c r="P48" s="75">
        <f t="shared" si="66"/>
        <v>0.99219047619047629</v>
      </c>
      <c r="Q48" s="62">
        <v>4088</v>
      </c>
      <c r="R48" s="61">
        <v>46000</v>
      </c>
      <c r="S48" s="61">
        <v>3833.9999999999973</v>
      </c>
      <c r="T48" s="61">
        <v>42694.44</v>
      </c>
      <c r="U48" s="75">
        <f t="shared" si="46"/>
        <v>0.93786692759295431</v>
      </c>
      <c r="V48" s="75">
        <f t="shared" si="47"/>
        <v>0.92814000000000008</v>
      </c>
      <c r="W48" s="88"/>
      <c r="X48" s="73"/>
      <c r="Y48" s="88"/>
      <c r="Z48" s="73"/>
      <c r="AA48" s="75"/>
      <c r="AB48" s="75"/>
      <c r="AC48" s="73">
        <v>2200</v>
      </c>
      <c r="AD48" s="73">
        <v>1542.0600000000004</v>
      </c>
      <c r="AE48" s="75">
        <f t="shared" si="30"/>
        <v>0.7009363636363638</v>
      </c>
      <c r="AF48" s="76">
        <f t="shared" si="52"/>
        <v>153370</v>
      </c>
      <c r="AG48" s="76">
        <f t="shared" si="53"/>
        <v>149378.62</v>
      </c>
      <c r="AH48" s="75">
        <f t="shared" si="54"/>
        <v>0.97397548412336177</v>
      </c>
      <c r="AI48" s="103"/>
    </row>
    <row r="49" spans="1:35" s="3" customFormat="1" ht="46.8" x14ac:dyDescent="0.25">
      <c r="A49" s="11" t="s">
        <v>89</v>
      </c>
      <c r="B49" s="10">
        <v>1160</v>
      </c>
      <c r="C49" s="11" t="s">
        <v>10</v>
      </c>
      <c r="D49" s="54" t="s">
        <v>65</v>
      </c>
      <c r="E49" s="83">
        <v>5</v>
      </c>
      <c r="F49" s="61">
        <v>27200</v>
      </c>
      <c r="G49" s="61">
        <v>5</v>
      </c>
      <c r="H49" s="72">
        <v>27200</v>
      </c>
      <c r="I49" s="75">
        <f t="shared" si="62"/>
        <v>1</v>
      </c>
      <c r="J49" s="75">
        <f t="shared" si="63"/>
        <v>1</v>
      </c>
      <c r="K49" s="61">
        <v>42</v>
      </c>
      <c r="L49" s="61">
        <v>2300</v>
      </c>
      <c r="M49" s="61">
        <v>40.5</v>
      </c>
      <c r="N49" s="72">
        <v>2214.2900000000004</v>
      </c>
      <c r="O49" s="75">
        <f t="shared" si="65"/>
        <v>0.9642857142857143</v>
      </c>
      <c r="P49" s="75">
        <f t="shared" si="66"/>
        <v>0.96273478260869583</v>
      </c>
      <c r="Q49" s="62">
        <v>1964</v>
      </c>
      <c r="R49" s="61">
        <v>22100</v>
      </c>
      <c r="S49" s="61">
        <v>1200</v>
      </c>
      <c r="T49" s="61">
        <v>13264.99</v>
      </c>
      <c r="U49" s="75">
        <f t="shared" si="46"/>
        <v>0.61099796334012224</v>
      </c>
      <c r="V49" s="75">
        <f t="shared" si="47"/>
        <v>0.60022579185520364</v>
      </c>
      <c r="W49" s="88"/>
      <c r="X49" s="73"/>
      <c r="Y49" s="88"/>
      <c r="Z49" s="73"/>
      <c r="AA49" s="75"/>
      <c r="AB49" s="75"/>
      <c r="AC49" s="73">
        <v>2200</v>
      </c>
      <c r="AD49" s="73">
        <v>1542.0600000000004</v>
      </c>
      <c r="AE49" s="75">
        <f t="shared" si="30"/>
        <v>0.7009363636363638</v>
      </c>
      <c r="AF49" s="76">
        <f t="shared" si="52"/>
        <v>53800</v>
      </c>
      <c r="AG49" s="76">
        <f t="shared" si="53"/>
        <v>44221.34</v>
      </c>
      <c r="AH49" s="75">
        <f t="shared" si="54"/>
        <v>0.82195799256505575</v>
      </c>
      <c r="AI49" s="103"/>
    </row>
    <row r="50" spans="1:35" s="3" customFormat="1" x14ac:dyDescent="0.25">
      <c r="A50" s="11" t="s">
        <v>23</v>
      </c>
      <c r="B50" s="10">
        <v>5031</v>
      </c>
      <c r="C50" s="11" t="s">
        <v>14</v>
      </c>
      <c r="D50" s="58" t="s">
        <v>30</v>
      </c>
      <c r="E50" s="61">
        <f t="shared" ref="E50:H50" si="81">E51+E52</f>
        <v>79</v>
      </c>
      <c r="F50" s="61">
        <f t="shared" si="81"/>
        <v>596900</v>
      </c>
      <c r="G50" s="61">
        <f t="shared" si="81"/>
        <v>79</v>
      </c>
      <c r="H50" s="61">
        <f t="shared" si="81"/>
        <v>596900</v>
      </c>
      <c r="I50" s="75">
        <f t="shared" si="62"/>
        <v>1</v>
      </c>
      <c r="J50" s="75">
        <f t="shared" si="63"/>
        <v>1</v>
      </c>
      <c r="K50" s="61">
        <f t="shared" ref="K50:N50" si="82">K51+K52</f>
        <v>213.00000000000003</v>
      </c>
      <c r="L50" s="61">
        <f t="shared" si="82"/>
        <v>13080</v>
      </c>
      <c r="M50" s="61">
        <f t="shared" si="82"/>
        <v>209.59700000000001</v>
      </c>
      <c r="N50" s="61">
        <f t="shared" si="82"/>
        <v>13017.649999999998</v>
      </c>
      <c r="O50" s="75">
        <f t="shared" si="65"/>
        <v>0.98402347417840363</v>
      </c>
      <c r="P50" s="75">
        <f t="shared" si="66"/>
        <v>0.99523318042813436</v>
      </c>
      <c r="Q50" s="61">
        <f t="shared" ref="Q50:T50" si="83">Q51+Q52</f>
        <v>10810</v>
      </c>
      <c r="R50" s="61">
        <f t="shared" si="83"/>
        <v>119400</v>
      </c>
      <c r="S50" s="61">
        <f t="shared" si="83"/>
        <v>10540.996999999996</v>
      </c>
      <c r="T50" s="61">
        <f t="shared" si="83"/>
        <v>112221.66999999998</v>
      </c>
      <c r="U50" s="75">
        <f t="shared" si="46"/>
        <v>0.97511535615171097</v>
      </c>
      <c r="V50" s="75">
        <f t="shared" si="47"/>
        <v>0.93987998324958111</v>
      </c>
      <c r="W50" s="73">
        <f t="shared" ref="W50:X50" si="84">W51+W52</f>
        <v>0</v>
      </c>
      <c r="X50" s="73">
        <f t="shared" si="84"/>
        <v>0</v>
      </c>
      <c r="Y50" s="88">
        <v>0</v>
      </c>
      <c r="Z50" s="88">
        <v>0</v>
      </c>
      <c r="AA50" s="75"/>
      <c r="AB50" s="75"/>
      <c r="AC50" s="73">
        <f t="shared" ref="AC50:AD50" si="85">AC51+AC52</f>
        <v>13000</v>
      </c>
      <c r="AD50" s="73">
        <f t="shared" si="85"/>
        <v>7710.300000000002</v>
      </c>
      <c r="AE50" s="75">
        <f t="shared" si="30"/>
        <v>0.59310000000000018</v>
      </c>
      <c r="AF50" s="76">
        <f t="shared" si="52"/>
        <v>742380</v>
      </c>
      <c r="AG50" s="76">
        <f t="shared" si="53"/>
        <v>729849.62000000011</v>
      </c>
      <c r="AH50" s="75">
        <f t="shared" si="54"/>
        <v>0.98312133947574032</v>
      </c>
      <c r="AI50" s="103"/>
    </row>
    <row r="51" spans="1:35" s="57" customFormat="1" ht="46.8" x14ac:dyDescent="0.25">
      <c r="A51" s="26"/>
      <c r="B51" s="27"/>
      <c r="C51" s="26"/>
      <c r="D51" s="29" t="s">
        <v>76</v>
      </c>
      <c r="E51" s="63">
        <v>71</v>
      </c>
      <c r="F51" s="64">
        <v>558900</v>
      </c>
      <c r="G51" s="64">
        <v>71</v>
      </c>
      <c r="H51" s="64">
        <v>558900</v>
      </c>
      <c r="I51" s="77">
        <f t="shared" si="62"/>
        <v>1</v>
      </c>
      <c r="J51" s="77">
        <f t="shared" si="63"/>
        <v>1</v>
      </c>
      <c r="K51" s="64">
        <v>195.00000000000003</v>
      </c>
      <c r="L51" s="64">
        <v>11505</v>
      </c>
      <c r="M51" s="64">
        <v>195</v>
      </c>
      <c r="N51" s="92">
        <v>11501.359999999999</v>
      </c>
      <c r="O51" s="77">
        <f t="shared" si="65"/>
        <v>0.99999999999999989</v>
      </c>
      <c r="P51" s="77">
        <f t="shared" si="66"/>
        <v>0.99968361581920895</v>
      </c>
      <c r="Q51" s="66">
        <v>8300</v>
      </c>
      <c r="R51" s="64">
        <v>89550</v>
      </c>
      <c r="S51" s="64">
        <v>8070.9969999999958</v>
      </c>
      <c r="T51" s="64">
        <v>89335.609999999986</v>
      </c>
      <c r="U51" s="77">
        <f t="shared" si="46"/>
        <v>0.97240927710843317</v>
      </c>
      <c r="V51" s="77">
        <f t="shared" si="47"/>
        <v>0.99760591848129521</v>
      </c>
      <c r="W51" s="86"/>
      <c r="X51" s="84"/>
      <c r="Y51" s="86"/>
      <c r="Z51" s="84"/>
      <c r="AA51" s="77"/>
      <c r="AB51" s="77"/>
      <c r="AC51" s="84">
        <v>11450</v>
      </c>
      <c r="AD51" s="84">
        <v>6168.2400000000016</v>
      </c>
      <c r="AE51" s="77">
        <f t="shared" si="30"/>
        <v>0.53871091703056784</v>
      </c>
      <c r="AF51" s="78">
        <f t="shared" si="52"/>
        <v>671405</v>
      </c>
      <c r="AG51" s="78">
        <f t="shared" si="53"/>
        <v>665905.21</v>
      </c>
      <c r="AH51" s="77">
        <f t="shared" si="54"/>
        <v>0.99180853583157702</v>
      </c>
      <c r="AI51" s="103"/>
    </row>
    <row r="52" spans="1:35" s="57" customFormat="1" ht="46.8" x14ac:dyDescent="0.25">
      <c r="A52" s="26"/>
      <c r="B52" s="27"/>
      <c r="C52" s="26"/>
      <c r="D52" s="29" t="s">
        <v>77</v>
      </c>
      <c r="E52" s="67">
        <v>8</v>
      </c>
      <c r="F52" s="84">
        <v>38000</v>
      </c>
      <c r="G52" s="64">
        <v>8</v>
      </c>
      <c r="H52" s="84">
        <v>38000</v>
      </c>
      <c r="I52" s="77">
        <f t="shared" si="62"/>
        <v>1</v>
      </c>
      <c r="J52" s="77">
        <f t="shared" si="63"/>
        <v>1</v>
      </c>
      <c r="K52" s="84">
        <v>18</v>
      </c>
      <c r="L52" s="60">
        <v>1575</v>
      </c>
      <c r="M52" s="64">
        <v>14.597000000000001</v>
      </c>
      <c r="N52" s="94">
        <v>1516.2899999999997</v>
      </c>
      <c r="O52" s="77">
        <f t="shared" si="65"/>
        <v>0.81094444444444447</v>
      </c>
      <c r="P52" s="77">
        <f t="shared" si="66"/>
        <v>0.96272380952380932</v>
      </c>
      <c r="Q52" s="66">
        <v>2510</v>
      </c>
      <c r="R52" s="64">
        <v>29850</v>
      </c>
      <c r="S52" s="64">
        <v>2470</v>
      </c>
      <c r="T52" s="64">
        <v>22886.06</v>
      </c>
      <c r="U52" s="77">
        <f t="shared" si="46"/>
        <v>0.98406374501992033</v>
      </c>
      <c r="V52" s="77">
        <f t="shared" si="47"/>
        <v>0.76670217755443892</v>
      </c>
      <c r="W52" s="68"/>
      <c r="X52" s="68"/>
      <c r="Y52" s="86"/>
      <c r="Z52" s="84"/>
      <c r="AA52" s="77"/>
      <c r="AB52" s="77"/>
      <c r="AC52" s="84">
        <v>1550</v>
      </c>
      <c r="AD52" s="84">
        <v>1542.0600000000004</v>
      </c>
      <c r="AE52" s="77">
        <f t="shared" si="30"/>
        <v>0.99487741935483898</v>
      </c>
      <c r="AF52" s="78">
        <f t="shared" si="52"/>
        <v>70975</v>
      </c>
      <c r="AG52" s="78">
        <f t="shared" si="53"/>
        <v>63944.41</v>
      </c>
      <c r="AH52" s="77">
        <f t="shared" si="54"/>
        <v>0.90094272631208172</v>
      </c>
      <c r="AI52" s="103"/>
    </row>
    <row r="53" spans="1:35" s="3" customFormat="1" ht="46.5" customHeight="1" x14ac:dyDescent="0.25">
      <c r="A53" s="13" t="s">
        <v>33</v>
      </c>
      <c r="B53" s="13"/>
      <c r="C53" s="13"/>
      <c r="D53" s="17" t="s">
        <v>47</v>
      </c>
      <c r="E53" s="79">
        <f>E54+E55+E56</f>
        <v>137.88634999999999</v>
      </c>
      <c r="F53" s="80">
        <f t="shared" ref="F53" si="86">F54+F55+F56</f>
        <v>621000</v>
      </c>
      <c r="G53" s="82">
        <f>G54+G55+G56</f>
        <v>84.452337069999999</v>
      </c>
      <c r="H53" s="80">
        <f t="shared" ref="H53" si="87">H54+H55+H56</f>
        <v>595457.68999999994</v>
      </c>
      <c r="I53" s="81">
        <f t="shared" si="9"/>
        <v>0.6124778636173922</v>
      </c>
      <c r="J53" s="81">
        <f t="shared" si="10"/>
        <v>0.95886906602254418</v>
      </c>
      <c r="K53" s="80">
        <f t="shared" ref="K53:L53" si="88">K54+K55+K56</f>
        <v>614</v>
      </c>
      <c r="L53" s="80">
        <f t="shared" si="88"/>
        <v>32200</v>
      </c>
      <c r="M53" s="80">
        <f t="shared" ref="M53:N53" si="89">M54+M55+M56</f>
        <v>382.73759999999999</v>
      </c>
      <c r="N53" s="80">
        <f t="shared" si="89"/>
        <v>23473.15</v>
      </c>
      <c r="O53" s="81">
        <f t="shared" ref="O53:O56" si="90">M53/K53</f>
        <v>0.62335114006514658</v>
      </c>
      <c r="P53" s="81">
        <f t="shared" ref="P53:P56" si="91">N53/L53</f>
        <v>0.7289798136645963</v>
      </c>
      <c r="Q53" s="80">
        <f t="shared" ref="Q53:R53" si="92">Q54+Q55+Q56</f>
        <v>55100</v>
      </c>
      <c r="R53" s="80">
        <f t="shared" si="92"/>
        <v>456300</v>
      </c>
      <c r="S53" s="80">
        <f t="shared" ref="S53:T53" si="93">S54+S55+S56</f>
        <v>44454.468000000001</v>
      </c>
      <c r="T53" s="80">
        <f t="shared" si="93"/>
        <v>361040.76</v>
      </c>
      <c r="U53" s="81">
        <f t="shared" ref="U53:U56" si="94">S53/Q53</f>
        <v>0.80679615245009073</v>
      </c>
      <c r="V53" s="81">
        <f t="shared" si="29"/>
        <v>0.79123550295857992</v>
      </c>
      <c r="W53" s="74">
        <f t="shared" ref="W53:X53" si="95">W54+W55+W56</f>
        <v>0</v>
      </c>
      <c r="X53" s="74">
        <f t="shared" si="95"/>
        <v>0</v>
      </c>
      <c r="Y53" s="74">
        <f t="shared" ref="Y53:Z53" si="96">Y54+Y55+Y56</f>
        <v>0</v>
      </c>
      <c r="Z53" s="74">
        <f t="shared" si="96"/>
        <v>0</v>
      </c>
      <c r="AA53" s="81"/>
      <c r="AB53" s="81"/>
      <c r="AC53" s="80">
        <f t="shared" ref="AC53" si="97">AC54+AC55+AC56</f>
        <v>0</v>
      </c>
      <c r="AD53" s="80">
        <f t="shared" ref="AD53" si="98">AD54+AD55+AD56</f>
        <v>0</v>
      </c>
      <c r="AE53" s="81"/>
      <c r="AF53" s="80">
        <f t="shared" ref="AF53" si="99">AF54+AF55+AF56</f>
        <v>1109500</v>
      </c>
      <c r="AG53" s="80">
        <f>AG54+AG55+AG56</f>
        <v>979971.6</v>
      </c>
      <c r="AH53" s="81">
        <f>AG53/AF53</f>
        <v>0.88325515998197379</v>
      </c>
      <c r="AI53" s="103"/>
    </row>
    <row r="54" spans="1:35" s="3" customFormat="1" ht="31.2" x14ac:dyDescent="0.25">
      <c r="A54" s="11" t="s">
        <v>17</v>
      </c>
      <c r="B54" s="11" t="s">
        <v>18</v>
      </c>
      <c r="C54" s="11" t="s">
        <v>5</v>
      </c>
      <c r="D54" s="48" t="s">
        <v>48</v>
      </c>
      <c r="E54" s="90">
        <v>81.401349999999994</v>
      </c>
      <c r="F54" s="70">
        <v>378900</v>
      </c>
      <c r="G54" s="61">
        <v>42.556600000000003</v>
      </c>
      <c r="H54" s="76">
        <v>378900</v>
      </c>
      <c r="I54" s="75">
        <f t="shared" si="9"/>
        <v>0.52279968329763582</v>
      </c>
      <c r="J54" s="75">
        <f t="shared" si="10"/>
        <v>1</v>
      </c>
      <c r="K54" s="76">
        <v>263</v>
      </c>
      <c r="L54" s="76">
        <v>13000</v>
      </c>
      <c r="M54" s="76">
        <v>198</v>
      </c>
      <c r="N54" s="76">
        <v>11900.7</v>
      </c>
      <c r="O54" s="75">
        <f t="shared" si="90"/>
        <v>0.75285171102661597</v>
      </c>
      <c r="P54" s="75">
        <f t="shared" si="91"/>
        <v>0.91543846153846165</v>
      </c>
      <c r="Q54" s="70">
        <v>17000</v>
      </c>
      <c r="R54" s="70">
        <v>172000</v>
      </c>
      <c r="S54" s="76">
        <v>17000</v>
      </c>
      <c r="T54" s="76">
        <v>172000</v>
      </c>
      <c r="U54" s="75">
        <f t="shared" si="94"/>
        <v>1</v>
      </c>
      <c r="V54" s="75">
        <f t="shared" si="29"/>
        <v>1</v>
      </c>
      <c r="W54" s="70"/>
      <c r="X54" s="70"/>
      <c r="Y54" s="70"/>
      <c r="Z54" s="70"/>
      <c r="AA54" s="75"/>
      <c r="AB54" s="75"/>
      <c r="AC54" s="76"/>
      <c r="AD54" s="76"/>
      <c r="AE54" s="75"/>
      <c r="AF54" s="76">
        <f t="shared" ref="AF54:AF67" si="100">F54+L54+R54+X54+AC54</f>
        <v>563900</v>
      </c>
      <c r="AG54" s="76">
        <f>H54+N54+T54+Z54+AD54</f>
        <v>562800.69999999995</v>
      </c>
      <c r="AH54" s="75">
        <f t="shared" ref="AH54:AH66" si="101">AG54/AF54</f>
        <v>0.99805054087604173</v>
      </c>
      <c r="AI54" s="103"/>
    </row>
    <row r="55" spans="1:35" s="3" customFormat="1" ht="62.4" x14ac:dyDescent="0.25">
      <c r="A55" s="11" t="s">
        <v>22</v>
      </c>
      <c r="B55" s="10">
        <v>3104</v>
      </c>
      <c r="C55" s="10">
        <v>1020</v>
      </c>
      <c r="D55" s="54" t="s">
        <v>79</v>
      </c>
      <c r="E55" s="90">
        <v>37.671999999999997</v>
      </c>
      <c r="F55" s="70">
        <v>154300</v>
      </c>
      <c r="G55" s="61">
        <v>24</v>
      </c>
      <c r="H55" s="76">
        <v>128757.69</v>
      </c>
      <c r="I55" s="75">
        <f t="shared" si="9"/>
        <v>0.63707793586748784</v>
      </c>
      <c r="J55" s="75">
        <f t="shared" si="10"/>
        <v>0.83446331821127673</v>
      </c>
      <c r="K55" s="76">
        <v>200</v>
      </c>
      <c r="L55" s="76">
        <v>9400</v>
      </c>
      <c r="M55" s="61">
        <v>40.368000000000002</v>
      </c>
      <c r="N55" s="76">
        <v>2233.13</v>
      </c>
      <c r="O55" s="75">
        <f t="shared" si="90"/>
        <v>0.20184000000000002</v>
      </c>
      <c r="P55" s="75">
        <f t="shared" si="91"/>
        <v>0.23756702127659576</v>
      </c>
      <c r="Q55" s="70">
        <v>20000</v>
      </c>
      <c r="R55" s="70">
        <v>181600</v>
      </c>
      <c r="S55" s="76">
        <v>9354.4680000000008</v>
      </c>
      <c r="T55" s="76">
        <v>90140.2</v>
      </c>
      <c r="U55" s="75">
        <f t="shared" si="94"/>
        <v>0.46772340000000001</v>
      </c>
      <c r="V55" s="75">
        <f t="shared" si="29"/>
        <v>0.49636674008810572</v>
      </c>
      <c r="W55" s="70"/>
      <c r="X55" s="70"/>
      <c r="Y55" s="70"/>
      <c r="Z55" s="70"/>
      <c r="AA55" s="75"/>
      <c r="AB55" s="75"/>
      <c r="AC55" s="76"/>
      <c r="AD55" s="76"/>
      <c r="AE55" s="75"/>
      <c r="AF55" s="76">
        <f t="shared" si="100"/>
        <v>345300</v>
      </c>
      <c r="AG55" s="76">
        <f t="shared" si="13"/>
        <v>221131.02000000002</v>
      </c>
      <c r="AH55" s="75">
        <f t="shared" si="101"/>
        <v>0.64040260642919211</v>
      </c>
      <c r="AI55" s="103"/>
    </row>
    <row r="56" spans="1:35" s="3" customFormat="1" ht="46.8" x14ac:dyDescent="0.25">
      <c r="A56" s="11" t="s">
        <v>21</v>
      </c>
      <c r="B56" s="10">
        <v>3121</v>
      </c>
      <c r="C56" s="10">
        <v>1040</v>
      </c>
      <c r="D56" s="52" t="s">
        <v>118</v>
      </c>
      <c r="E56" s="90">
        <v>18.812999999999999</v>
      </c>
      <c r="F56" s="70">
        <v>87800</v>
      </c>
      <c r="G56" s="61">
        <v>17.895737069999999</v>
      </c>
      <c r="H56" s="76">
        <v>87800</v>
      </c>
      <c r="I56" s="75">
        <f t="shared" si="9"/>
        <v>0.95124313347153566</v>
      </c>
      <c r="J56" s="75">
        <f t="shared" si="10"/>
        <v>1</v>
      </c>
      <c r="K56" s="76">
        <v>151</v>
      </c>
      <c r="L56" s="76">
        <v>9800</v>
      </c>
      <c r="M56" s="61">
        <v>144.36959999999999</v>
      </c>
      <c r="N56" s="76">
        <v>9339.32</v>
      </c>
      <c r="O56" s="75">
        <f t="shared" si="90"/>
        <v>0.95609006622516546</v>
      </c>
      <c r="P56" s="75">
        <f t="shared" si="91"/>
        <v>0.9529918367346939</v>
      </c>
      <c r="Q56" s="70">
        <v>18100</v>
      </c>
      <c r="R56" s="70">
        <v>102700</v>
      </c>
      <c r="S56" s="76">
        <v>18100</v>
      </c>
      <c r="T56" s="76">
        <v>98900.56</v>
      </c>
      <c r="U56" s="75">
        <f t="shared" si="94"/>
        <v>1</v>
      </c>
      <c r="V56" s="75">
        <f t="shared" si="29"/>
        <v>0.96300447906523856</v>
      </c>
      <c r="W56" s="70"/>
      <c r="X56" s="70"/>
      <c r="Y56" s="70"/>
      <c r="Z56" s="70"/>
      <c r="AA56" s="75"/>
      <c r="AB56" s="75"/>
      <c r="AC56" s="76"/>
      <c r="AD56" s="76"/>
      <c r="AE56" s="75"/>
      <c r="AF56" s="76">
        <f t="shared" si="100"/>
        <v>200300</v>
      </c>
      <c r="AG56" s="76">
        <f t="shared" si="13"/>
        <v>196039.88</v>
      </c>
      <c r="AH56" s="75">
        <f t="shared" si="101"/>
        <v>0.97873130304543188</v>
      </c>
      <c r="AI56" s="103"/>
    </row>
    <row r="57" spans="1:35" s="3" customFormat="1" ht="31.2" x14ac:dyDescent="0.25">
      <c r="A57" s="14">
        <v>1010000</v>
      </c>
      <c r="B57" s="14"/>
      <c r="C57" s="14"/>
      <c r="D57" s="59" t="s">
        <v>49</v>
      </c>
      <c r="E57" s="82">
        <f>SUM(E58:E65)</f>
        <v>272</v>
      </c>
      <c r="F57" s="80">
        <f>SUM(F58:F65)</f>
        <v>1029000</v>
      </c>
      <c r="G57" s="99">
        <f>SUM(G58:G65)</f>
        <v>253.36</v>
      </c>
      <c r="H57" s="80">
        <f>SUM(H58:H65)</f>
        <v>798221.42999999993</v>
      </c>
      <c r="I57" s="81">
        <f t="shared" ref="I57:I66" si="102">G57/E57</f>
        <v>0.93147058823529416</v>
      </c>
      <c r="J57" s="81">
        <f t="shared" ref="J57:J66" si="103">H57/F57</f>
        <v>0.77572539358600578</v>
      </c>
      <c r="K57" s="80">
        <f t="shared" ref="K57:L57" si="104">SUM(K58:K65)</f>
        <v>1700</v>
      </c>
      <c r="L57" s="80">
        <f t="shared" si="104"/>
        <v>67800</v>
      </c>
      <c r="M57" s="99">
        <f t="shared" ref="M57:N57" si="105">SUM(M58:M65)</f>
        <v>1125</v>
      </c>
      <c r="N57" s="80">
        <f t="shared" si="105"/>
        <v>54799.199999999997</v>
      </c>
      <c r="O57" s="81">
        <f t="shared" ref="O57:O70" si="106">M57/K57</f>
        <v>0.66176470588235292</v>
      </c>
      <c r="P57" s="81">
        <f t="shared" ref="P57:P70" si="107">N57/L57</f>
        <v>0.80824778761061944</v>
      </c>
      <c r="Q57" s="80">
        <f t="shared" ref="Q57:S57" si="108">SUM(Q58:Q65)</f>
        <v>134000</v>
      </c>
      <c r="R57" s="80">
        <f t="shared" si="108"/>
        <v>1152300</v>
      </c>
      <c r="S57" s="80">
        <f t="shared" si="108"/>
        <v>69610</v>
      </c>
      <c r="T57" s="80">
        <f t="shared" ref="T57" si="109">SUM(T58:T65)</f>
        <v>606831.87</v>
      </c>
      <c r="U57" s="81">
        <f t="shared" ref="U57:U70" si="110">S57/Q57</f>
        <v>0.51947761194029851</v>
      </c>
      <c r="V57" s="81">
        <f t="shared" ref="V57:V70" si="111">T57/R57</f>
        <v>0.52662663368914342</v>
      </c>
      <c r="W57" s="80">
        <f t="shared" ref="W57:X57" si="112">SUM(W58:W65)</f>
        <v>38600</v>
      </c>
      <c r="X57" s="80">
        <f t="shared" si="112"/>
        <v>761800</v>
      </c>
      <c r="Y57" s="74">
        <f t="shared" ref="Y57:Z57" si="113">SUM(Y58:Y65)</f>
        <v>27600</v>
      </c>
      <c r="Z57" s="74">
        <f t="shared" si="113"/>
        <v>374162.24000000005</v>
      </c>
      <c r="AA57" s="81">
        <f>Y57/W57</f>
        <v>0.71502590673575128</v>
      </c>
      <c r="AB57" s="81">
        <f>Z57/X57</f>
        <v>0.49115547387765823</v>
      </c>
      <c r="AC57" s="80">
        <f t="shared" ref="AC57" si="114">SUM(AC58:AC65)</f>
        <v>185100</v>
      </c>
      <c r="AD57" s="80">
        <f t="shared" ref="AD57" si="115">SUM(AD58:AD65)</f>
        <v>177535.00000000003</v>
      </c>
      <c r="AE57" s="81">
        <f>AD57/AC57</f>
        <v>0.95913019989195047</v>
      </c>
      <c r="AF57" s="80">
        <f t="shared" si="100"/>
        <v>3196000</v>
      </c>
      <c r="AG57" s="80">
        <f t="shared" ref="AG57" si="116">SUM(AG58:AG65)</f>
        <v>1971824.8499999999</v>
      </c>
      <c r="AH57" s="81">
        <f>AG57/AF57</f>
        <v>0.61696647371714641</v>
      </c>
      <c r="AI57" s="103"/>
    </row>
    <row r="58" spans="1:35" s="3" customFormat="1" ht="31.2" x14ac:dyDescent="0.25">
      <c r="A58" s="10">
        <v>1011080</v>
      </c>
      <c r="B58" s="10">
        <v>1100</v>
      </c>
      <c r="C58" s="11" t="s">
        <v>9</v>
      </c>
      <c r="D58" s="52" t="s">
        <v>78</v>
      </c>
      <c r="E58" s="67"/>
      <c r="F58" s="68"/>
      <c r="G58" s="76"/>
      <c r="H58" s="76"/>
      <c r="I58" s="75"/>
      <c r="J58" s="75"/>
      <c r="K58" s="70">
        <v>340</v>
      </c>
      <c r="L58" s="70">
        <v>16000</v>
      </c>
      <c r="M58" s="69">
        <v>291</v>
      </c>
      <c r="N58" s="70">
        <v>15144.6</v>
      </c>
      <c r="O58" s="75">
        <f t="shared" si="106"/>
        <v>0.85588235294117643</v>
      </c>
      <c r="P58" s="75">
        <f t="shared" si="107"/>
        <v>0.94653750000000003</v>
      </c>
      <c r="Q58" s="70">
        <v>35000</v>
      </c>
      <c r="R58" s="70">
        <v>302100</v>
      </c>
      <c r="S58" s="76">
        <v>16205</v>
      </c>
      <c r="T58" s="76">
        <v>139265.93</v>
      </c>
      <c r="U58" s="75">
        <f t="shared" si="110"/>
        <v>0.46300000000000002</v>
      </c>
      <c r="V58" s="75">
        <f t="shared" si="111"/>
        <v>0.4609928169480304</v>
      </c>
      <c r="W58" s="70">
        <v>16000</v>
      </c>
      <c r="X58" s="70">
        <f>315000-500</f>
        <v>314500</v>
      </c>
      <c r="Y58" s="70">
        <v>12900</v>
      </c>
      <c r="Z58" s="70">
        <v>161506.01</v>
      </c>
      <c r="AA58" s="75">
        <f t="shared" ref="AA58:AA70" si="117">Y58/W58</f>
        <v>0.80625000000000002</v>
      </c>
      <c r="AB58" s="75">
        <f t="shared" ref="AB58:AB70" si="118">Z58/X58</f>
        <v>0.51353262321144677</v>
      </c>
      <c r="AC58" s="70">
        <f>3000+500</f>
        <v>3500</v>
      </c>
      <c r="AD58" s="76">
        <v>3393.7</v>
      </c>
      <c r="AE58" s="75">
        <f t="shared" ref="AE58:AE64" si="119">AD58/AC58</f>
        <v>0.9696285714285714</v>
      </c>
      <c r="AF58" s="76">
        <f t="shared" si="100"/>
        <v>636100</v>
      </c>
      <c r="AG58" s="76">
        <f t="shared" si="13"/>
        <v>319310.24000000005</v>
      </c>
      <c r="AH58" s="75">
        <f t="shared" si="101"/>
        <v>0.50198119792485463</v>
      </c>
      <c r="AI58" s="103"/>
    </row>
    <row r="59" spans="1:35" s="3" customFormat="1" ht="31.2" x14ac:dyDescent="0.25">
      <c r="A59" s="10">
        <v>1014030</v>
      </c>
      <c r="B59" s="10">
        <v>4030</v>
      </c>
      <c r="C59" s="11" t="s">
        <v>11</v>
      </c>
      <c r="D59" s="54" t="s">
        <v>56</v>
      </c>
      <c r="E59" s="90">
        <v>173</v>
      </c>
      <c r="F59" s="70">
        <v>667600</v>
      </c>
      <c r="G59" s="61">
        <v>173</v>
      </c>
      <c r="H59" s="76">
        <v>550367.94999999995</v>
      </c>
      <c r="I59" s="75">
        <f t="shared" si="102"/>
        <v>1</v>
      </c>
      <c r="J59" s="75">
        <f t="shared" si="103"/>
        <v>0.82439776812462551</v>
      </c>
      <c r="K59" s="70">
        <v>280</v>
      </c>
      <c r="L59" s="70">
        <v>13200</v>
      </c>
      <c r="M59" s="70">
        <v>242</v>
      </c>
      <c r="N59" s="70">
        <v>12351.36</v>
      </c>
      <c r="O59" s="75">
        <f t="shared" si="106"/>
        <v>0.86428571428571432</v>
      </c>
      <c r="P59" s="75">
        <f t="shared" si="107"/>
        <v>0.93570909090909093</v>
      </c>
      <c r="Q59" s="70">
        <v>36000</v>
      </c>
      <c r="R59" s="70">
        <f>310700-2700</f>
        <v>308000</v>
      </c>
      <c r="S59" s="76">
        <v>24675</v>
      </c>
      <c r="T59" s="76">
        <v>214039.1</v>
      </c>
      <c r="U59" s="75">
        <f t="shared" si="110"/>
        <v>0.68541666666666667</v>
      </c>
      <c r="V59" s="75">
        <f t="shared" si="111"/>
        <v>0.69493214285714289</v>
      </c>
      <c r="W59" s="70">
        <v>2000</v>
      </c>
      <c r="X59" s="70">
        <v>37200</v>
      </c>
      <c r="Y59" s="70"/>
      <c r="Z59" s="70"/>
      <c r="AA59" s="75">
        <f t="shared" si="117"/>
        <v>0</v>
      </c>
      <c r="AB59" s="75">
        <f t="shared" si="118"/>
        <v>0</v>
      </c>
      <c r="AC59" s="70">
        <f>1000+2700</f>
        <v>3700</v>
      </c>
      <c r="AD59" s="76">
        <v>3657.6</v>
      </c>
      <c r="AE59" s="75">
        <f t="shared" si="119"/>
        <v>0.98854054054054052</v>
      </c>
      <c r="AF59" s="76">
        <f t="shared" si="100"/>
        <v>1029700</v>
      </c>
      <c r="AG59" s="76">
        <f t="shared" si="13"/>
        <v>780416.00999999989</v>
      </c>
      <c r="AH59" s="75">
        <f t="shared" si="101"/>
        <v>0.75790619597941133</v>
      </c>
      <c r="AI59" s="103"/>
    </row>
    <row r="60" spans="1:35" s="3" customFormat="1" ht="31.2" x14ac:dyDescent="0.25">
      <c r="A60" s="10">
        <v>1014040</v>
      </c>
      <c r="B60" s="10">
        <v>4040</v>
      </c>
      <c r="C60" s="11" t="s">
        <v>11</v>
      </c>
      <c r="D60" s="54" t="s">
        <v>57</v>
      </c>
      <c r="E60" s="90">
        <v>95</v>
      </c>
      <c r="F60" s="70">
        <v>333600</v>
      </c>
      <c r="G60" s="61">
        <v>76.36</v>
      </c>
      <c r="H60" s="76">
        <v>229433.24</v>
      </c>
      <c r="I60" s="75">
        <f t="shared" si="102"/>
        <v>0.8037894736842105</v>
      </c>
      <c r="J60" s="75">
        <f t="shared" si="103"/>
        <v>0.68774952038369297</v>
      </c>
      <c r="K60" s="70">
        <v>140</v>
      </c>
      <c r="L60" s="70">
        <v>6600</v>
      </c>
      <c r="M60" s="70">
        <v>125</v>
      </c>
      <c r="N60" s="70">
        <v>6500.76</v>
      </c>
      <c r="O60" s="75">
        <f t="shared" si="106"/>
        <v>0.8928571428571429</v>
      </c>
      <c r="P60" s="75">
        <f t="shared" si="107"/>
        <v>0.98496363636363637</v>
      </c>
      <c r="Q60" s="70">
        <v>11000</v>
      </c>
      <c r="R60" s="70">
        <f>95000-1600</f>
        <v>93400</v>
      </c>
      <c r="S60" s="76">
        <v>7458</v>
      </c>
      <c r="T60" s="76">
        <v>67263.38</v>
      </c>
      <c r="U60" s="75">
        <f t="shared" si="110"/>
        <v>0.67800000000000005</v>
      </c>
      <c r="V60" s="75">
        <f t="shared" si="111"/>
        <v>0.72016466809421842</v>
      </c>
      <c r="W60" s="70"/>
      <c r="X60" s="70"/>
      <c r="Y60" s="70"/>
      <c r="Z60" s="70"/>
      <c r="AA60" s="75"/>
      <c r="AB60" s="75"/>
      <c r="AC60" s="70">
        <f>800+1600</f>
        <v>2400</v>
      </c>
      <c r="AD60" s="76">
        <v>2335.6</v>
      </c>
      <c r="AE60" s="75">
        <f t="shared" si="119"/>
        <v>0.97316666666666662</v>
      </c>
      <c r="AF60" s="76">
        <f t="shared" si="100"/>
        <v>436000</v>
      </c>
      <c r="AG60" s="76">
        <f t="shared" si="13"/>
        <v>305532.98</v>
      </c>
      <c r="AH60" s="75">
        <f t="shared" si="101"/>
        <v>0.70076371559633022</v>
      </c>
      <c r="AI60" s="103"/>
    </row>
    <row r="61" spans="1:35" s="3" customFormat="1" ht="31.2" x14ac:dyDescent="0.25">
      <c r="A61" s="10">
        <v>1014060</v>
      </c>
      <c r="B61" s="10">
        <v>4060</v>
      </c>
      <c r="C61" s="11" t="s">
        <v>12</v>
      </c>
      <c r="D61" s="54" t="s">
        <v>58</v>
      </c>
      <c r="E61" s="90"/>
      <c r="F61" s="70"/>
      <c r="G61" s="76"/>
      <c r="H61" s="76"/>
      <c r="I61" s="75"/>
      <c r="J61" s="75"/>
      <c r="K61" s="70">
        <v>340</v>
      </c>
      <c r="L61" s="70">
        <v>16000</v>
      </c>
      <c r="M61" s="70">
        <v>291</v>
      </c>
      <c r="N61" s="70">
        <v>15141.46</v>
      </c>
      <c r="O61" s="75">
        <f t="shared" si="106"/>
        <v>0.85588235294117643</v>
      </c>
      <c r="P61" s="75">
        <f t="shared" si="107"/>
        <v>0.94634124999999991</v>
      </c>
      <c r="Q61" s="70">
        <v>35000</v>
      </c>
      <c r="R61" s="70">
        <v>302100</v>
      </c>
      <c r="S61" s="76">
        <v>16205</v>
      </c>
      <c r="T61" s="76">
        <v>139265.93</v>
      </c>
      <c r="U61" s="75">
        <f t="shared" si="110"/>
        <v>0.46300000000000002</v>
      </c>
      <c r="V61" s="75">
        <f t="shared" si="111"/>
        <v>0.4609928169480304</v>
      </c>
      <c r="W61" s="70">
        <f>16000-400</f>
        <v>15600</v>
      </c>
      <c r="X61" s="70">
        <f>315000-6000</f>
        <v>309000</v>
      </c>
      <c r="Y61" s="76">
        <v>11600</v>
      </c>
      <c r="Z61" s="76">
        <v>161506.65</v>
      </c>
      <c r="AA61" s="75">
        <f t="shared" si="117"/>
        <v>0.74358974358974361</v>
      </c>
      <c r="AB61" s="75">
        <f t="shared" si="118"/>
        <v>0.52267524271844656</v>
      </c>
      <c r="AC61" s="70">
        <f>3000+3000</f>
        <v>6000</v>
      </c>
      <c r="AD61" s="76">
        <v>3393.7</v>
      </c>
      <c r="AE61" s="75">
        <f t="shared" si="119"/>
        <v>0.56561666666666666</v>
      </c>
      <c r="AF61" s="76">
        <f t="shared" si="100"/>
        <v>633100</v>
      </c>
      <c r="AG61" s="76">
        <f t="shared" si="13"/>
        <v>319307.74</v>
      </c>
      <c r="AH61" s="75">
        <f t="shared" si="101"/>
        <v>0.50435593113252253</v>
      </c>
      <c r="AI61" s="103"/>
    </row>
    <row r="62" spans="1:35" s="3" customFormat="1" ht="31.2" x14ac:dyDescent="0.25">
      <c r="A62" s="10">
        <v>1014060</v>
      </c>
      <c r="B62" s="10">
        <v>4060</v>
      </c>
      <c r="C62" s="11" t="s">
        <v>12</v>
      </c>
      <c r="D62" s="54" t="s">
        <v>59</v>
      </c>
      <c r="E62" s="90"/>
      <c r="F62" s="70"/>
      <c r="G62" s="76"/>
      <c r="H62" s="76"/>
      <c r="I62" s="75"/>
      <c r="J62" s="75"/>
      <c r="K62" s="70">
        <v>20</v>
      </c>
      <c r="L62" s="70">
        <v>1000</v>
      </c>
      <c r="M62" s="96">
        <v>20</v>
      </c>
      <c r="N62" s="96">
        <v>824.07</v>
      </c>
      <c r="O62" s="75">
        <f t="shared" si="106"/>
        <v>1</v>
      </c>
      <c r="P62" s="75">
        <f t="shared" si="107"/>
        <v>0.82407000000000008</v>
      </c>
      <c r="Q62" s="70">
        <v>4000</v>
      </c>
      <c r="R62" s="70">
        <v>34500</v>
      </c>
      <c r="S62" s="76"/>
      <c r="T62" s="76"/>
      <c r="U62" s="75">
        <f t="shared" si="110"/>
        <v>0</v>
      </c>
      <c r="V62" s="75">
        <f t="shared" si="111"/>
        <v>0</v>
      </c>
      <c r="W62" s="70"/>
      <c r="X62" s="70"/>
      <c r="Y62" s="76"/>
      <c r="Z62" s="76"/>
      <c r="AA62" s="75"/>
      <c r="AB62" s="75"/>
      <c r="AC62" s="70">
        <f>1500+1000</f>
        <v>2500</v>
      </c>
      <c r="AD62" s="76">
        <v>1726.6</v>
      </c>
      <c r="AE62" s="75">
        <f t="shared" si="119"/>
        <v>0.69063999999999992</v>
      </c>
      <c r="AF62" s="76">
        <f t="shared" si="100"/>
        <v>38000</v>
      </c>
      <c r="AG62" s="76">
        <f t="shared" si="13"/>
        <v>2550.67</v>
      </c>
      <c r="AH62" s="75">
        <f t="shared" si="101"/>
        <v>6.7122894736842104E-2</v>
      </c>
      <c r="AI62" s="103"/>
    </row>
    <row r="63" spans="1:35" s="3" customFormat="1" ht="31.2" x14ac:dyDescent="0.25">
      <c r="A63" s="10">
        <v>1014060</v>
      </c>
      <c r="B63" s="10">
        <v>4060</v>
      </c>
      <c r="C63" s="11" t="s">
        <v>12</v>
      </c>
      <c r="D63" s="54" t="s">
        <v>60</v>
      </c>
      <c r="E63" s="90"/>
      <c r="F63" s="70"/>
      <c r="G63" s="76"/>
      <c r="H63" s="76"/>
      <c r="I63" s="75"/>
      <c r="J63" s="75"/>
      <c r="K63" s="70">
        <v>220</v>
      </c>
      <c r="L63" s="70">
        <v>5500</v>
      </c>
      <c r="M63" s="76">
        <v>88</v>
      </c>
      <c r="N63" s="76">
        <v>2448.46</v>
      </c>
      <c r="O63" s="75">
        <f t="shared" si="106"/>
        <v>0.4</v>
      </c>
      <c r="P63" s="75">
        <f t="shared" si="107"/>
        <v>0.44517454545454543</v>
      </c>
      <c r="Q63" s="70">
        <v>7500</v>
      </c>
      <c r="R63" s="70">
        <v>64700</v>
      </c>
      <c r="S63" s="76">
        <v>2840</v>
      </c>
      <c r="T63" s="76">
        <v>25389.34</v>
      </c>
      <c r="U63" s="75">
        <f t="shared" si="110"/>
        <v>0.37866666666666665</v>
      </c>
      <c r="V63" s="75">
        <f t="shared" si="111"/>
        <v>0.39241638330757339</v>
      </c>
      <c r="W63" s="70"/>
      <c r="X63" s="70"/>
      <c r="Y63" s="76"/>
      <c r="Z63" s="76"/>
      <c r="AA63" s="75"/>
      <c r="AB63" s="75"/>
      <c r="AC63" s="70">
        <f>163500+1000</f>
        <v>164500</v>
      </c>
      <c r="AD63" s="76">
        <v>161485.20000000001</v>
      </c>
      <c r="AE63" s="75">
        <f t="shared" si="119"/>
        <v>0.98167294832826757</v>
      </c>
      <c r="AF63" s="76">
        <f t="shared" si="100"/>
        <v>234700</v>
      </c>
      <c r="AG63" s="76">
        <f t="shared" si="13"/>
        <v>189323</v>
      </c>
      <c r="AH63" s="75">
        <f t="shared" si="101"/>
        <v>0.80665956540264172</v>
      </c>
      <c r="AI63" s="103"/>
    </row>
    <row r="64" spans="1:35" s="3" customFormat="1" ht="31.2" x14ac:dyDescent="0.25">
      <c r="A64" s="10">
        <v>1014060</v>
      </c>
      <c r="B64" s="10">
        <v>4060</v>
      </c>
      <c r="C64" s="11" t="s">
        <v>12</v>
      </c>
      <c r="D64" s="54" t="s">
        <v>61</v>
      </c>
      <c r="E64" s="90"/>
      <c r="F64" s="70"/>
      <c r="G64" s="76"/>
      <c r="H64" s="76"/>
      <c r="I64" s="75"/>
      <c r="J64" s="75"/>
      <c r="K64" s="70">
        <v>340</v>
      </c>
      <c r="L64" s="70">
        <v>8500</v>
      </c>
      <c r="M64" s="76">
        <v>56</v>
      </c>
      <c r="N64" s="76">
        <v>1725.57</v>
      </c>
      <c r="O64" s="75">
        <f t="shared" si="106"/>
        <v>0.16470588235294117</v>
      </c>
      <c r="P64" s="75">
        <f t="shared" si="107"/>
        <v>0.20300823529411763</v>
      </c>
      <c r="Q64" s="70">
        <v>1500</v>
      </c>
      <c r="R64" s="70">
        <v>13000</v>
      </c>
      <c r="S64" s="76">
        <v>98</v>
      </c>
      <c r="T64" s="76">
        <v>966.46</v>
      </c>
      <c r="U64" s="75">
        <f t="shared" si="110"/>
        <v>6.5333333333333327E-2</v>
      </c>
      <c r="V64" s="75">
        <f t="shared" si="111"/>
        <v>7.4343076923076928E-2</v>
      </c>
      <c r="W64" s="70">
        <v>5000</v>
      </c>
      <c r="X64" s="70">
        <v>101100</v>
      </c>
      <c r="Y64" s="76">
        <v>3100</v>
      </c>
      <c r="Z64" s="76">
        <v>51149.58</v>
      </c>
      <c r="AA64" s="75">
        <f t="shared" si="117"/>
        <v>0.62</v>
      </c>
      <c r="AB64" s="75">
        <f t="shared" si="118"/>
        <v>0.50593056379821966</v>
      </c>
      <c r="AC64" s="70">
        <f>1500+1000</f>
        <v>2500</v>
      </c>
      <c r="AD64" s="76">
        <v>1542.6</v>
      </c>
      <c r="AE64" s="75">
        <f t="shared" si="119"/>
        <v>0.61703999999999992</v>
      </c>
      <c r="AF64" s="76">
        <f t="shared" si="100"/>
        <v>125100</v>
      </c>
      <c r="AG64" s="76">
        <f t="shared" si="13"/>
        <v>55384.21</v>
      </c>
      <c r="AH64" s="75">
        <f t="shared" si="101"/>
        <v>0.44271950439648283</v>
      </c>
      <c r="AI64" s="103"/>
    </row>
    <row r="65" spans="1:35" s="3" customFormat="1" ht="46.8" x14ac:dyDescent="0.25">
      <c r="A65" s="10">
        <v>1014081</v>
      </c>
      <c r="B65" s="10">
        <v>4081</v>
      </c>
      <c r="C65" s="11" t="s">
        <v>13</v>
      </c>
      <c r="D65" s="54" t="s">
        <v>50</v>
      </c>
      <c r="E65" s="90">
        <v>4</v>
      </c>
      <c r="F65" s="70">
        <v>27800</v>
      </c>
      <c r="G65" s="61">
        <v>4</v>
      </c>
      <c r="H65" s="76">
        <v>18420.240000000002</v>
      </c>
      <c r="I65" s="75">
        <f t="shared" si="102"/>
        <v>1</v>
      </c>
      <c r="J65" s="75">
        <f t="shared" si="103"/>
        <v>0.66259856115107918</v>
      </c>
      <c r="K65" s="70">
        <v>20</v>
      </c>
      <c r="L65" s="70">
        <v>1000</v>
      </c>
      <c r="M65" s="76">
        <v>12</v>
      </c>
      <c r="N65" s="61">
        <v>662.92</v>
      </c>
      <c r="O65" s="75">
        <f t="shared" si="106"/>
        <v>0.6</v>
      </c>
      <c r="P65" s="75">
        <f t="shared" si="107"/>
        <v>0.66291999999999995</v>
      </c>
      <c r="Q65" s="70">
        <v>4000</v>
      </c>
      <c r="R65" s="70">
        <v>34500</v>
      </c>
      <c r="S65" s="76">
        <v>2129</v>
      </c>
      <c r="T65" s="76">
        <v>20641.73</v>
      </c>
      <c r="U65" s="75">
        <f t="shared" si="110"/>
        <v>0.53225</v>
      </c>
      <c r="V65" s="75">
        <f t="shared" si="111"/>
        <v>0.59831101449275359</v>
      </c>
      <c r="W65" s="70"/>
      <c r="X65" s="70"/>
      <c r="Y65" s="62"/>
      <c r="Z65" s="61"/>
      <c r="AA65" s="75"/>
      <c r="AB65" s="75"/>
      <c r="AC65" s="70"/>
      <c r="AD65" s="76"/>
      <c r="AE65" s="75"/>
      <c r="AF65" s="97"/>
      <c r="AG65" s="97"/>
      <c r="AH65" s="75"/>
      <c r="AI65" s="103"/>
    </row>
    <row r="66" spans="1:35" s="3" customFormat="1" ht="31.2" x14ac:dyDescent="0.25">
      <c r="A66" s="13" t="s">
        <v>90</v>
      </c>
      <c r="B66" s="30"/>
      <c r="C66" s="31"/>
      <c r="D66" s="32" t="s">
        <v>91</v>
      </c>
      <c r="E66" s="99">
        <f>E67</f>
        <v>8.61</v>
      </c>
      <c r="F66" s="80">
        <f t="shared" ref="F66" si="120">F67</f>
        <v>43300</v>
      </c>
      <c r="G66" s="99">
        <f t="shared" ref="G66:H66" si="121">G67</f>
        <v>7.4744200000000003</v>
      </c>
      <c r="H66" s="80">
        <f t="shared" si="121"/>
        <v>43264.6</v>
      </c>
      <c r="I66" s="81">
        <f t="shared" si="102"/>
        <v>0.86810917537746812</v>
      </c>
      <c r="J66" s="81">
        <f t="shared" si="103"/>
        <v>0.99918244803695144</v>
      </c>
      <c r="K66" s="80">
        <f t="shared" ref="K66:L66" si="122">K67</f>
        <v>24</v>
      </c>
      <c r="L66" s="80">
        <f t="shared" si="122"/>
        <v>1100</v>
      </c>
      <c r="M66" s="82">
        <f t="shared" ref="M66:N66" si="123">M67</f>
        <v>7.98</v>
      </c>
      <c r="N66" s="80">
        <f t="shared" si="123"/>
        <v>1099.1099999999999</v>
      </c>
      <c r="O66" s="81">
        <f t="shared" si="106"/>
        <v>0.33250000000000002</v>
      </c>
      <c r="P66" s="81">
        <f t="shared" si="107"/>
        <v>0.99919090909090902</v>
      </c>
      <c r="Q66" s="80">
        <f t="shared" ref="Q66:R66" si="124">Q67</f>
        <v>1500</v>
      </c>
      <c r="R66" s="80">
        <f t="shared" si="124"/>
        <v>13600</v>
      </c>
      <c r="S66" s="80">
        <f t="shared" ref="S66:T68" si="125">S67</f>
        <v>955</v>
      </c>
      <c r="T66" s="80">
        <f t="shared" si="125"/>
        <v>8909.3799999999992</v>
      </c>
      <c r="U66" s="81">
        <f t="shared" si="110"/>
        <v>0.63666666666666671</v>
      </c>
      <c r="V66" s="81">
        <f t="shared" si="111"/>
        <v>0.6551014705882352</v>
      </c>
      <c r="W66" s="80">
        <f t="shared" ref="W66:X66" si="126">W67</f>
        <v>0</v>
      </c>
      <c r="X66" s="80">
        <f t="shared" si="126"/>
        <v>0</v>
      </c>
      <c r="Y66" s="82">
        <f t="shared" ref="Y66:Z66" si="127">Y67</f>
        <v>0</v>
      </c>
      <c r="Z66" s="99">
        <f t="shared" si="127"/>
        <v>0</v>
      </c>
      <c r="AA66" s="81"/>
      <c r="AB66" s="81"/>
      <c r="AC66" s="80">
        <f t="shared" ref="AC66" si="128">AC67</f>
        <v>0</v>
      </c>
      <c r="AD66" s="80">
        <f t="shared" ref="AD66:AE66" si="129">AD67</f>
        <v>0</v>
      </c>
      <c r="AE66" s="81">
        <f t="shared" si="129"/>
        <v>0</v>
      </c>
      <c r="AF66" s="80">
        <f>AF67</f>
        <v>58000</v>
      </c>
      <c r="AG66" s="80">
        <f>AG67</f>
        <v>53273.09</v>
      </c>
      <c r="AH66" s="81">
        <f t="shared" si="101"/>
        <v>0.91850155172413783</v>
      </c>
      <c r="AI66" s="103"/>
    </row>
    <row r="67" spans="1:35" s="3" customFormat="1" ht="46.8" x14ac:dyDescent="0.25">
      <c r="A67" s="51" t="s">
        <v>92</v>
      </c>
      <c r="B67" s="51" t="s">
        <v>93</v>
      </c>
      <c r="C67" s="51" t="s">
        <v>94</v>
      </c>
      <c r="D67" s="54" t="s">
        <v>95</v>
      </c>
      <c r="E67" s="61">
        <v>8.61</v>
      </c>
      <c r="F67" s="76">
        <v>43300</v>
      </c>
      <c r="G67" s="83">
        <v>7.4744200000000003</v>
      </c>
      <c r="H67" s="76">
        <v>43264.6</v>
      </c>
      <c r="I67" s="75">
        <f t="shared" ref="I67:I70" si="130">G67/E67</f>
        <v>0.86810917537746812</v>
      </c>
      <c r="J67" s="75">
        <f t="shared" ref="J67:J70" si="131">H67/F67</f>
        <v>0.99918244803695144</v>
      </c>
      <c r="K67" s="70">
        <v>24</v>
      </c>
      <c r="L67" s="70">
        <v>1100</v>
      </c>
      <c r="M67" s="61">
        <v>7.98</v>
      </c>
      <c r="N67" s="61">
        <v>1099.1099999999999</v>
      </c>
      <c r="O67" s="75">
        <f t="shared" si="106"/>
        <v>0.33250000000000002</v>
      </c>
      <c r="P67" s="75">
        <f t="shared" si="107"/>
        <v>0.99919090909090902</v>
      </c>
      <c r="Q67" s="76">
        <v>1500</v>
      </c>
      <c r="R67" s="76">
        <v>13600</v>
      </c>
      <c r="S67" s="76">
        <v>955</v>
      </c>
      <c r="T67" s="76">
        <v>8909.3799999999992</v>
      </c>
      <c r="U67" s="75">
        <f t="shared" si="110"/>
        <v>0.63666666666666671</v>
      </c>
      <c r="V67" s="75">
        <f t="shared" si="111"/>
        <v>0.6551014705882352</v>
      </c>
      <c r="W67" s="76"/>
      <c r="X67" s="76"/>
      <c r="Y67" s="62"/>
      <c r="Z67" s="61"/>
      <c r="AA67" s="75"/>
      <c r="AB67" s="75"/>
      <c r="AC67" s="76"/>
      <c r="AD67" s="76"/>
      <c r="AE67" s="75"/>
      <c r="AF67" s="76">
        <f t="shared" si="100"/>
        <v>58000</v>
      </c>
      <c r="AG67" s="76">
        <f t="shared" ref="AG67" si="132">H67+N67+T67+Z67+AD67</f>
        <v>53273.09</v>
      </c>
      <c r="AH67" s="75">
        <f t="shared" ref="AH67:AH70" si="133">AG67/AF67</f>
        <v>0.91850155172413783</v>
      </c>
      <c r="AI67" s="103"/>
    </row>
    <row r="68" spans="1:35" s="3" customFormat="1" ht="48" customHeight="1" x14ac:dyDescent="0.25">
      <c r="A68" s="13" t="s">
        <v>110</v>
      </c>
      <c r="B68" s="30"/>
      <c r="C68" s="31"/>
      <c r="D68" s="32" t="s">
        <v>111</v>
      </c>
      <c r="E68" s="99">
        <f>E69</f>
        <v>1.05</v>
      </c>
      <c r="F68" s="80">
        <f t="shared" ref="F68:R68" si="134">F69</f>
        <v>8600</v>
      </c>
      <c r="G68" s="99">
        <f t="shared" ref="G68" si="135">G69</f>
        <v>0.9</v>
      </c>
      <c r="H68" s="80">
        <f t="shared" ref="H68" si="136">H69</f>
        <v>4877.25</v>
      </c>
      <c r="I68" s="79">
        <f t="shared" ref="I68" si="137">I69</f>
        <v>0.8571428571428571</v>
      </c>
      <c r="J68" s="79">
        <f t="shared" ref="J68" si="138">J69</f>
        <v>0.56712209302325578</v>
      </c>
      <c r="K68" s="99">
        <f t="shared" si="134"/>
        <v>12.12</v>
      </c>
      <c r="L68" s="80">
        <f t="shared" si="134"/>
        <v>600</v>
      </c>
      <c r="M68" s="99">
        <f t="shared" si="134"/>
        <v>3.4</v>
      </c>
      <c r="N68" s="80">
        <f t="shared" si="134"/>
        <v>188.29</v>
      </c>
      <c r="O68" s="79">
        <f t="shared" si="134"/>
        <v>0.28052805280528054</v>
      </c>
      <c r="P68" s="79">
        <f t="shared" si="134"/>
        <v>0.31381666666666663</v>
      </c>
      <c r="Q68" s="80">
        <f t="shared" si="134"/>
        <v>613</v>
      </c>
      <c r="R68" s="80">
        <f t="shared" si="134"/>
        <v>5200</v>
      </c>
      <c r="S68" s="80">
        <f t="shared" si="125"/>
        <v>228</v>
      </c>
      <c r="T68" s="80">
        <f t="shared" si="125"/>
        <v>2145.15</v>
      </c>
      <c r="U68" s="81">
        <f t="shared" ref="U68:U69" si="139">S68/Q68</f>
        <v>0.37194127243066882</v>
      </c>
      <c r="V68" s="81">
        <f t="shared" ref="V68:V69" si="140">T68/R68</f>
        <v>0.41252884615384616</v>
      </c>
      <c r="W68" s="80">
        <f t="shared" ref="W68:X68" si="141">W69</f>
        <v>0</v>
      </c>
      <c r="X68" s="80">
        <f t="shared" si="141"/>
        <v>0</v>
      </c>
      <c r="Y68" s="82"/>
      <c r="Z68" s="99"/>
      <c r="AA68" s="81"/>
      <c r="AB68" s="81"/>
      <c r="AC68" s="80">
        <f t="shared" ref="AC68" si="142">AC69</f>
        <v>0</v>
      </c>
      <c r="AD68" s="80"/>
      <c r="AE68" s="81"/>
      <c r="AF68" s="80">
        <f>AF69</f>
        <v>14400</v>
      </c>
      <c r="AG68" s="80">
        <f>AG69</f>
        <v>7210.6900000000005</v>
      </c>
      <c r="AH68" s="81">
        <f t="shared" si="133"/>
        <v>0.50074236111111115</v>
      </c>
      <c r="AI68" s="103"/>
    </row>
    <row r="69" spans="1:35" s="3" customFormat="1" ht="46.8" x14ac:dyDescent="0.25">
      <c r="A69" s="11" t="s">
        <v>112</v>
      </c>
      <c r="B69" s="11" t="s">
        <v>18</v>
      </c>
      <c r="C69" s="11" t="s">
        <v>5</v>
      </c>
      <c r="D69" s="54" t="s">
        <v>113</v>
      </c>
      <c r="E69" s="61">
        <v>1.05</v>
      </c>
      <c r="F69" s="76">
        <v>8600</v>
      </c>
      <c r="G69" s="61">
        <v>0.9</v>
      </c>
      <c r="H69" s="76">
        <v>4877.25</v>
      </c>
      <c r="I69" s="75">
        <f t="shared" ref="I69" si="143">G69/E69</f>
        <v>0.8571428571428571</v>
      </c>
      <c r="J69" s="75">
        <f t="shared" si="131"/>
        <v>0.56712209302325578</v>
      </c>
      <c r="K69" s="73">
        <v>12.12</v>
      </c>
      <c r="L69" s="70">
        <v>600</v>
      </c>
      <c r="M69" s="61">
        <v>3.4</v>
      </c>
      <c r="N69" s="76">
        <v>188.29</v>
      </c>
      <c r="O69" s="75">
        <f t="shared" ref="O69" si="144">M69/K69</f>
        <v>0.28052805280528054</v>
      </c>
      <c r="P69" s="75">
        <f t="shared" ref="P69" si="145">N69/L69</f>
        <v>0.31381666666666663</v>
      </c>
      <c r="Q69" s="76">
        <v>613</v>
      </c>
      <c r="R69" s="76">
        <v>5200</v>
      </c>
      <c r="S69" s="61">
        <v>228</v>
      </c>
      <c r="T69" s="76">
        <v>2145.15</v>
      </c>
      <c r="U69" s="75">
        <f t="shared" si="139"/>
        <v>0.37194127243066882</v>
      </c>
      <c r="V69" s="75">
        <f t="shared" si="140"/>
        <v>0.41252884615384616</v>
      </c>
      <c r="W69" s="76"/>
      <c r="X69" s="76"/>
      <c r="Y69" s="98"/>
      <c r="Z69" s="98"/>
      <c r="AA69" s="98"/>
      <c r="AB69" s="98"/>
      <c r="AC69" s="76"/>
      <c r="AD69" s="76"/>
      <c r="AE69" s="98"/>
      <c r="AF69" s="76">
        <f t="shared" ref="AF69" si="146">F69+L69+R69+X69+AC69</f>
        <v>14400</v>
      </c>
      <c r="AG69" s="76">
        <f t="shared" ref="AG69" si="147">H69+N69+T69+Z69+AD69</f>
        <v>7210.6900000000005</v>
      </c>
      <c r="AH69" s="98">
        <f t="shared" ref="AH69" si="148">AG69/AF69</f>
        <v>0.50074236111111115</v>
      </c>
      <c r="AI69" s="103"/>
    </row>
    <row r="70" spans="1:35" s="36" customFormat="1" ht="34.950000000000003" customHeight="1" x14ac:dyDescent="0.25">
      <c r="A70" s="33"/>
      <c r="B70" s="33"/>
      <c r="C70" s="33"/>
      <c r="D70" s="49" t="s">
        <v>0</v>
      </c>
      <c r="E70" s="100">
        <f>E10+E16+E53+E57+E66+E68</f>
        <v>4805.1483499999995</v>
      </c>
      <c r="F70" s="50">
        <f>F10+F16+F53+F57+F66+F68</f>
        <v>22540832</v>
      </c>
      <c r="G70" s="101">
        <f>G10+G16+G53+G57+G66+G68</f>
        <v>4535.807048880597</v>
      </c>
      <c r="H70" s="50">
        <f>H10+H16+H53+H57+H66+H68</f>
        <v>21824437.850000001</v>
      </c>
      <c r="I70" s="35">
        <f t="shared" si="130"/>
        <v>0.94394734948830405</v>
      </c>
      <c r="J70" s="35">
        <f t="shared" si="131"/>
        <v>0.96821793667598433</v>
      </c>
      <c r="K70" s="101">
        <f>K10+K16+K53+K57+K66+K68</f>
        <v>30116.719999999998</v>
      </c>
      <c r="L70" s="50">
        <f>L10+L16+L53+L57+L66+L68</f>
        <v>1534214</v>
      </c>
      <c r="M70" s="102">
        <f>M10+M16+M53+M57+M66+M68</f>
        <v>27693.411578942341</v>
      </c>
      <c r="N70" s="50">
        <f>N10+N16+N53+N57+N66+N68</f>
        <v>1400732.13</v>
      </c>
      <c r="O70" s="35">
        <f t="shared" si="106"/>
        <v>0.9195361108029807</v>
      </c>
      <c r="P70" s="35">
        <f t="shared" si="107"/>
        <v>0.91299657674874557</v>
      </c>
      <c r="Q70" s="50">
        <f>Q10+Q16+Q53+Q57+Q66+Q68</f>
        <v>1493320</v>
      </c>
      <c r="R70" s="50">
        <f>R10+R16+R53+R57+R66+R68</f>
        <v>12984292</v>
      </c>
      <c r="S70" s="102">
        <f>S10+S16+S53+S57+S66+S68</f>
        <v>1120645.3356650001</v>
      </c>
      <c r="T70" s="50">
        <f>T10+T16+T53+T57+T66+T68</f>
        <v>10561577.41</v>
      </c>
      <c r="U70" s="35">
        <f t="shared" si="110"/>
        <v>0.75043884476535516</v>
      </c>
      <c r="V70" s="35">
        <f t="shared" si="111"/>
        <v>0.81341188337415704</v>
      </c>
      <c r="W70" s="101">
        <f>W10+W16+W53+W57+W66+W68</f>
        <v>100543</v>
      </c>
      <c r="X70" s="50">
        <f>X10+X16+X53+X57+X66+X68</f>
        <v>1843000</v>
      </c>
      <c r="Y70" s="50">
        <f>Y10+Y16+Y53+Y57+Y66+Y68</f>
        <v>79659.042000000001</v>
      </c>
      <c r="Z70" s="50">
        <f>Z10+Z16+Z53+Z57+Z66+Z68</f>
        <v>1298227.03</v>
      </c>
      <c r="AA70" s="35">
        <f t="shared" si="117"/>
        <v>0.79228829456053629</v>
      </c>
      <c r="AB70" s="35">
        <f t="shared" si="118"/>
        <v>0.70440967444384162</v>
      </c>
      <c r="AC70" s="50">
        <f>AC10+AC16+AC53+AC57+AC66+AC68</f>
        <v>1250015</v>
      </c>
      <c r="AD70" s="50">
        <f>AD10+AD16+AD53+AD57+AD66+AD68</f>
        <v>1064098.5800000003</v>
      </c>
      <c r="AE70" s="35">
        <f>AD70/AC70</f>
        <v>0.85126864877621489</v>
      </c>
      <c r="AF70" s="50">
        <f>AF10+AF16+AF53+AF57+AF66+AF68</f>
        <v>40152353</v>
      </c>
      <c r="AG70" s="50">
        <f>AG10+AG16+AG53+AG57+AG66+AG68</f>
        <v>36109348.109999999</v>
      </c>
      <c r="AH70" s="45">
        <f t="shared" si="133"/>
        <v>0.89930839445449184</v>
      </c>
      <c r="AI70" s="103"/>
    </row>
    <row r="71" spans="1:35" x14ac:dyDescent="0.3">
      <c r="A71" s="8"/>
      <c r="B71" s="9"/>
      <c r="C71" s="9"/>
      <c r="D71" s="4"/>
      <c r="E71" s="7"/>
      <c r="F71" s="21"/>
      <c r="G71" s="21"/>
      <c r="H71" s="21"/>
      <c r="I71" s="21"/>
      <c r="J71" s="21"/>
      <c r="K71" s="7"/>
      <c r="L71" s="7"/>
      <c r="M71" s="7"/>
      <c r="N71" s="7"/>
      <c r="O71" s="7"/>
      <c r="P71" s="7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7"/>
      <c r="AD71" s="7"/>
      <c r="AE71" s="7"/>
      <c r="AF71" s="7"/>
      <c r="AG71" s="7"/>
    </row>
    <row r="72" spans="1:35" s="34" customFormat="1" ht="18" x14ac:dyDescent="0.35">
      <c r="A72" s="37"/>
      <c r="B72" s="37"/>
      <c r="C72" s="37"/>
      <c r="D72" s="38"/>
      <c r="E72" s="40" t="s">
        <v>96</v>
      </c>
      <c r="F72" s="40"/>
      <c r="G72" s="40"/>
      <c r="H72" s="40"/>
      <c r="I72" s="40"/>
      <c r="J72" s="40"/>
      <c r="K72" s="39"/>
      <c r="L72" s="39"/>
      <c r="M72" s="39"/>
      <c r="N72" s="39"/>
      <c r="O72" s="39"/>
      <c r="P72" s="39"/>
      <c r="Q72" s="39" t="s">
        <v>97</v>
      </c>
      <c r="R72" s="40"/>
      <c r="S72" s="40"/>
      <c r="T72" s="40"/>
      <c r="U72" s="40"/>
      <c r="V72" s="40"/>
      <c r="X72" s="39"/>
      <c r="Z72" s="40"/>
      <c r="AA72" s="40"/>
      <c r="AB72" s="40"/>
      <c r="AC72" s="39"/>
      <c r="AD72" s="39"/>
      <c r="AE72" s="39"/>
      <c r="AG72" s="39"/>
    </row>
  </sheetData>
  <mergeCells count="31">
    <mergeCell ref="T1:U1"/>
    <mergeCell ref="T2:V2"/>
    <mergeCell ref="Y8:Z8"/>
    <mergeCell ref="AA8:AB8"/>
    <mergeCell ref="W7:AB7"/>
    <mergeCell ref="AC7:AE7"/>
    <mergeCell ref="AF7:AH7"/>
    <mergeCell ref="AC8:AC9"/>
    <mergeCell ref="AD8:AD9"/>
    <mergeCell ref="AE8:AE9"/>
    <mergeCell ref="AF8:AF9"/>
    <mergeCell ref="AG8:AG9"/>
    <mergeCell ref="AH8:AH9"/>
    <mergeCell ref="Q8:R8"/>
    <mergeCell ref="S8:T8"/>
    <mergeCell ref="U8:V8"/>
    <mergeCell ref="Q7:V7"/>
    <mergeCell ref="W8:X8"/>
    <mergeCell ref="E5:P5"/>
    <mergeCell ref="I8:J8"/>
    <mergeCell ref="E7:J7"/>
    <mergeCell ref="A7:A9"/>
    <mergeCell ref="B7:B9"/>
    <mergeCell ref="C7:C9"/>
    <mergeCell ref="D7:D9"/>
    <mergeCell ref="E8:F8"/>
    <mergeCell ref="G8:H8"/>
    <mergeCell ref="K8:L8"/>
    <mergeCell ref="M8:N8"/>
    <mergeCell ref="O8:P8"/>
    <mergeCell ref="K7:P7"/>
  </mergeCells>
  <printOptions horizontalCentered="1"/>
  <pageMargins left="0.19685039370078741" right="0.19685039370078741" top="0.39370078740157483" bottom="0.39370078740157483" header="0.15748031496062992" footer="0.19685039370078741"/>
  <pageSetup paperSize="9" scale="38" fitToWidth="2" fitToHeight="2" orientation="landscape" r:id="rId1"/>
  <headerFooter differentFirst="1" alignWithMargins="0">
    <oddHeader>&amp;C&amp;P</oddHeader>
  </headerFooter>
  <colBreaks count="1" manualBreakCount="1">
    <brk id="22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Бюджетный отдел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Лиля</dc:creator>
  <cp:lastModifiedBy>220FU11</cp:lastModifiedBy>
  <cp:lastPrinted>2025-01-15T13:15:46Z</cp:lastPrinted>
  <dcterms:created xsi:type="dcterms:W3CDTF">2002-01-03T07:12:49Z</dcterms:created>
  <dcterms:modified xsi:type="dcterms:W3CDTF">2025-01-22T09:39:31Z</dcterms:modified>
</cp:coreProperties>
</file>