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BBC38B3C-8629-486D-A5A4-1BA9BF3443A5}" xr6:coauthVersionLast="47" xr6:coauthVersionMax="47" xr10:uidLastSave="{00000000-0000-0000-0000-000000000000}"/>
  <bookViews>
    <workbookView xWindow="-108" yWindow="-108" windowWidth="23256" windowHeight="12576" xr2:uid="{00000000-000D-0000-FFFF-FFFF00000000}"/>
  </bookViews>
  <sheets>
    <sheet name="2025" sheetId="11" r:id="rId1"/>
  </sheets>
  <definedNames>
    <definedName name="_xlnm.Print_Titles" localSheetId="0">'2025'!$12:$14</definedName>
    <definedName name="_xlnm.Print_Area" localSheetId="0">'2025'!$A$1:$J$156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4" i="11" l="1"/>
  <c r="J84" i="11"/>
  <c r="G99" i="11" l="1"/>
  <c r="I145" i="11" l="1"/>
  <c r="J145" i="11"/>
  <c r="I140" i="11"/>
  <c r="H120" i="11"/>
  <c r="H132" i="11"/>
  <c r="I132" i="11"/>
  <c r="J132" i="11"/>
  <c r="J149" i="11"/>
  <c r="H101" i="11"/>
  <c r="H100" i="11" s="1"/>
  <c r="G108" i="11"/>
  <c r="G106" i="11"/>
  <c r="G132" i="11" s="1"/>
  <c r="G105" i="11"/>
  <c r="J104" i="11"/>
  <c r="I104" i="11"/>
  <c r="G104" i="11" s="1"/>
  <c r="G103" i="11"/>
  <c r="J102" i="11"/>
  <c r="I102" i="11"/>
  <c r="I101" i="11" l="1"/>
  <c r="I100" i="11" s="1"/>
  <c r="J101" i="11"/>
  <c r="J100" i="11" s="1"/>
  <c r="G102" i="11"/>
  <c r="I149" i="11"/>
  <c r="H144" i="11"/>
  <c r="I144" i="11"/>
  <c r="J144" i="11"/>
  <c r="H148" i="11"/>
  <c r="I148" i="11"/>
  <c r="J148" i="11"/>
  <c r="H140" i="11"/>
  <c r="J140" i="11"/>
  <c r="H98" i="11"/>
  <c r="G96" i="11"/>
  <c r="G95" i="11"/>
  <c r="G92" i="11"/>
  <c r="H91" i="11"/>
  <c r="H84" i="11" s="1"/>
  <c r="G90" i="11"/>
  <c r="G144" i="11" s="1"/>
  <c r="G87" i="11"/>
  <c r="G86" i="11"/>
  <c r="H59" i="11"/>
  <c r="J45" i="11"/>
  <c r="J130" i="11" s="1"/>
  <c r="I45" i="11"/>
  <c r="I130" i="11" s="1"/>
  <c r="G40" i="11"/>
  <c r="G35" i="11"/>
  <c r="J147" i="11"/>
  <c r="I147" i="11"/>
  <c r="G30" i="11"/>
  <c r="J25" i="11"/>
  <c r="I25" i="11"/>
  <c r="H23" i="11"/>
  <c r="H149" i="11" s="1"/>
  <c r="H17" i="11"/>
  <c r="H153" i="11"/>
  <c r="I153" i="11"/>
  <c r="J153" i="11"/>
  <c r="I116" i="11"/>
  <c r="J116" i="11"/>
  <c r="H116" i="11"/>
  <c r="G121" i="11"/>
  <c r="G122" i="11"/>
  <c r="G153" i="11" s="1"/>
  <c r="G140" i="11" l="1"/>
  <c r="H73" i="11" l="1"/>
  <c r="I128" i="11" l="1"/>
  <c r="J128" i="11"/>
  <c r="I16" i="11"/>
  <c r="G25" i="11"/>
  <c r="H142" i="11" l="1"/>
  <c r="H36" i="11"/>
  <c r="H124" i="11"/>
  <c r="H134" i="11"/>
  <c r="G54" i="11"/>
  <c r="I135" i="11"/>
  <c r="H141" i="11"/>
  <c r="H152" i="11"/>
  <c r="H146" i="11"/>
  <c r="H145" i="11"/>
  <c r="G145" i="11" s="1"/>
  <c r="H28" i="11" l="1"/>
  <c r="H147" i="11" s="1"/>
  <c r="G28" i="11" l="1"/>
  <c r="H39" i="11"/>
  <c r="H129" i="11" s="1"/>
  <c r="H33" i="11" l="1"/>
  <c r="G45" i="11" l="1"/>
  <c r="J135" i="11"/>
  <c r="H47" i="11" l="1"/>
  <c r="I150" i="11"/>
  <c r="J150" i="11"/>
  <c r="G23" i="11"/>
  <c r="H26" i="11"/>
  <c r="H130" i="11" s="1"/>
  <c r="H21" i="11"/>
  <c r="H150" i="11" s="1"/>
  <c r="H20" i="11"/>
  <c r="H128" i="11" s="1"/>
  <c r="G21" i="11" l="1"/>
  <c r="G150" i="11" s="1"/>
  <c r="G26" i="11"/>
  <c r="H16" i="11"/>
  <c r="H71" i="11"/>
  <c r="H135" i="11" l="1"/>
  <c r="G61" i="11"/>
  <c r="G44" i="11"/>
  <c r="G24" i="11"/>
  <c r="I143" i="11"/>
  <c r="G143" i="11" s="1"/>
  <c r="J136" i="11"/>
  <c r="I136" i="11"/>
  <c r="H136" i="11"/>
  <c r="J137" i="11"/>
  <c r="I137" i="11"/>
  <c r="H137" i="11"/>
  <c r="H64" i="11"/>
  <c r="H63" i="11" s="1"/>
  <c r="G66" i="11"/>
  <c r="G65" i="11"/>
  <c r="G146" i="11" s="1"/>
  <c r="H68" i="11"/>
  <c r="G75" i="11"/>
  <c r="G74" i="11"/>
  <c r="H77" i="11" l="1"/>
  <c r="G82" i="11"/>
  <c r="J143" i="11"/>
  <c r="G117" i="11"/>
  <c r="G107" i="11"/>
  <c r="G101" i="11" s="1"/>
  <c r="H110" i="11"/>
  <c r="G112" i="11"/>
  <c r="G111" i="11"/>
  <c r="G141" i="11" s="1"/>
  <c r="G100" i="11" l="1"/>
  <c r="G94" i="11" l="1"/>
  <c r="G85" i="11"/>
  <c r="G142" i="11" l="1"/>
  <c r="G60" i="11"/>
  <c r="H127" i="11" l="1"/>
  <c r="I127" i="11"/>
  <c r="J127" i="11"/>
  <c r="H126" i="11" l="1"/>
  <c r="I126" i="11"/>
  <c r="J126" i="11"/>
  <c r="G69" i="11" l="1"/>
  <c r="G71" i="11" l="1"/>
  <c r="G72" i="11"/>
  <c r="G73" i="11"/>
  <c r="G135" i="11" l="1"/>
  <c r="I152" i="11"/>
  <c r="J152" i="11"/>
  <c r="I134" i="11"/>
  <c r="J134" i="11"/>
  <c r="H131" i="11"/>
  <c r="I131" i="11"/>
  <c r="J131" i="11"/>
  <c r="H125" i="11"/>
  <c r="I125" i="11"/>
  <c r="J125" i="11"/>
  <c r="I63" i="11"/>
  <c r="J63" i="11"/>
  <c r="J39" i="11" l="1"/>
  <c r="J129" i="11" s="1"/>
  <c r="I39" i="11"/>
  <c r="I129" i="11" l="1"/>
  <c r="I33" i="11"/>
  <c r="J33" i="11"/>
  <c r="G39" i="11"/>
  <c r="G120" i="11" l="1"/>
  <c r="H62" i="11" l="1"/>
  <c r="I62" i="11"/>
  <c r="J62" i="11"/>
  <c r="G64" i="11"/>
  <c r="G63" i="11" s="1"/>
  <c r="G62" i="11" l="1"/>
  <c r="I141" i="11" l="1"/>
  <c r="J151" i="11"/>
  <c r="I151" i="11"/>
  <c r="H151" i="11"/>
  <c r="J139" i="11"/>
  <c r="I139" i="11"/>
  <c r="J138" i="11"/>
  <c r="I138" i="11"/>
  <c r="H138" i="11"/>
  <c r="H133" i="11"/>
  <c r="G119" i="11"/>
  <c r="G152" i="11" s="1"/>
  <c r="G118" i="11"/>
  <c r="G116" i="11" s="1"/>
  <c r="G114" i="11"/>
  <c r="G147" i="11" s="1"/>
  <c r="J110" i="11"/>
  <c r="J109" i="11" s="1"/>
  <c r="G97" i="11"/>
  <c r="G93" i="11"/>
  <c r="G89" i="11"/>
  <c r="G81" i="11"/>
  <c r="G80" i="11"/>
  <c r="G79" i="11"/>
  <c r="G78" i="11"/>
  <c r="G70" i="11"/>
  <c r="G68" i="11" s="1"/>
  <c r="J68" i="11"/>
  <c r="J67" i="11" s="1"/>
  <c r="G59" i="11"/>
  <c r="G58" i="11"/>
  <c r="G57" i="11"/>
  <c r="G56" i="11"/>
  <c r="G53" i="11"/>
  <c r="G52" i="11"/>
  <c r="G51" i="11"/>
  <c r="G50" i="11"/>
  <c r="G49" i="11"/>
  <c r="G48" i="11"/>
  <c r="J47" i="11"/>
  <c r="J46" i="11" s="1"/>
  <c r="G42" i="11"/>
  <c r="G124" i="11" s="1"/>
  <c r="G41" i="11"/>
  <c r="G38" i="11"/>
  <c r="G138" i="11" s="1"/>
  <c r="G37" i="11"/>
  <c r="G133" i="11" s="1"/>
  <c r="G34" i="11"/>
  <c r="J32" i="11"/>
  <c r="G31" i="11"/>
  <c r="H139" i="11"/>
  <c r="G22" i="11"/>
  <c r="G20" i="11"/>
  <c r="G19" i="11"/>
  <c r="I154" i="11" l="1"/>
  <c r="J154" i="11"/>
  <c r="H154" i="11"/>
  <c r="G77" i="11"/>
  <c r="G76" i="11" s="1"/>
  <c r="G136" i="11"/>
  <c r="G137" i="11"/>
  <c r="G134" i="11"/>
  <c r="G126" i="11"/>
  <c r="G151" i="11"/>
  <c r="J16" i="11"/>
  <c r="J15" i="11" s="1"/>
  <c r="G88" i="11"/>
  <c r="J83" i="11"/>
  <c r="G27" i="11"/>
  <c r="G131" i="11" s="1"/>
  <c r="H15" i="11"/>
  <c r="I115" i="11"/>
  <c r="G55" i="11"/>
  <c r="G47" i="11" s="1"/>
  <c r="J115" i="11"/>
  <c r="G113" i="11"/>
  <c r="G148" i="11" s="1"/>
  <c r="I47" i="11"/>
  <c r="I46" i="11" s="1"/>
  <c r="G67" i="11"/>
  <c r="H83" i="11"/>
  <c r="G36" i="11"/>
  <c r="G129" i="11" s="1"/>
  <c r="G43" i="11"/>
  <c r="I68" i="11"/>
  <c r="I67" i="11" s="1"/>
  <c r="I32" i="11"/>
  <c r="G29" i="11"/>
  <c r="G139" i="11" s="1"/>
  <c r="G98" i="11"/>
  <c r="G130" i="11" s="1"/>
  <c r="I110" i="11"/>
  <c r="I109" i="11" s="1"/>
  <c r="H46" i="11"/>
  <c r="H32" i="11"/>
  <c r="H109" i="11"/>
  <c r="H67" i="11"/>
  <c r="G17" i="11"/>
  <c r="H76" i="11"/>
  <c r="G154" i="11" l="1"/>
  <c r="J123" i="11"/>
  <c r="J157" i="11" s="1"/>
  <c r="G127" i="11"/>
  <c r="G33" i="11"/>
  <c r="G32" i="11" s="1"/>
  <c r="G125" i="11"/>
  <c r="G110" i="11"/>
  <c r="G109" i="11" s="1"/>
  <c r="I15" i="11"/>
  <c r="G18" i="11"/>
  <c r="G16" i="11" s="1"/>
  <c r="G91" i="11"/>
  <c r="G149" i="11" s="1"/>
  <c r="I83" i="11"/>
  <c r="G46" i="11"/>
  <c r="G84" i="11" l="1"/>
  <c r="G83" i="11" s="1"/>
  <c r="G128" i="11"/>
  <c r="I123" i="11"/>
  <c r="I157" i="11" s="1"/>
  <c r="G15" i="11"/>
  <c r="H115" i="11" l="1"/>
  <c r="H123" i="11" s="1"/>
  <c r="H157" i="11" s="1"/>
  <c r="G115" i="11"/>
  <c r="G123" i="11" s="1"/>
  <c r="G157" i="11" s="1"/>
</calcChain>
</file>

<file path=xl/sharedStrings.xml><?xml version="1.0" encoding="utf-8"?>
<sst xmlns="http://schemas.openxmlformats.org/spreadsheetml/2006/main" count="626" uniqueCount="324">
  <si>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</si>
  <si>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</si>
  <si>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</si>
  <si>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</si>
  <si>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</si>
  <si>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</si>
  <si>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</si>
  <si>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</si>
  <si>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</si>
  <si>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</si>
  <si>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</si>
  <si>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</si>
  <si>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</si>
  <si>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</si>
  <si>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</si>
  <si>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</si>
  <si>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</si>
  <si>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</si>
  <si>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</si>
  <si>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</si>
  <si>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</si>
  <si>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</si>
  <si>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</si>
  <si>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</si>
  <si>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</si>
  <si>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</si>
  <si>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</si>
  <si>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</si>
  <si>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</si>
  <si>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</si>
  <si>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</si>
  <si>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</si>
  <si>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</si>
  <si>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</si>
  <si>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</si>
  <si>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</si>
  <si>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</si>
  <si>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</si>
  <si>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</si>
  <si>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</si>
  <si>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</si>
  <si>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</si>
  <si>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</si>
  <si>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</si>
  <si>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</si>
  <si>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</si>
  <si>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</si>
  <si>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</si>
  <si>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</si>
  <si>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</si>
  <si>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</si>
  <si>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</si>
  <si>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</si>
  <si>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</si>
  <si>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</si>
  <si>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</si>
  <si>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</si>
  <si>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 xml:space="preserve">до рішення </t>
  </si>
  <si>
    <t>Чорноморської міської ради</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</si>
  <si>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</si>
  <si>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</si>
  <si>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</si>
  <si>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</si>
  <si>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</si>
  <si>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</si>
  <si>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</si>
  <si>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</si>
  <si>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</si>
  <si>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</si>
  <si>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</si>
  <si>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</si>
  <si>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</si>
  <si>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</si>
  <si>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</si>
  <si>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</si>
  <si>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</si>
  <si>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</si>
  <si>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</si>
  <si>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</si>
  <si>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</si>
  <si>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</si>
  <si>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</si>
  <si>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</si>
  <si>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</si>
  <si>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</si>
  <si>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</si>
  <si>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</si>
  <si>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0218340</t>
  </si>
  <si>
    <t>8340</t>
  </si>
  <si>
    <t>0540</t>
  </si>
  <si>
    <t>Природоохоронні заходи за рахунок цільових фондів</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</si>
  <si>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</si>
  <si>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</si>
  <si>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</si>
  <si>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</si>
  <si>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</si>
  <si>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</si>
  <si>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</si>
  <si>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</si>
  <si>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</si>
  <si>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</si>
  <si>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</si>
  <si>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</si>
  <si>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</si>
  <si>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</si>
  <si>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</si>
  <si>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</si>
  <si>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</si>
  <si>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</si>
  <si>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</si>
  <si>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</si>
  <si>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</si>
  <si>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</si>
  <si>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</si>
  <si>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</si>
  <si>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</si>
  <si>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</si>
  <si>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</si>
  <si>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</si>
  <si>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</si>
  <si>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</si>
  <si>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</si>
  <si>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</si>
  <si>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</si>
  <si>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</si>
  <si>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</si>
  <si>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</si>
  <si>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</si>
  <si>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</si>
  <si>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</si>
  <si>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</si>
  <si>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0180</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</si>
  <si>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</si>
  <si>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</si>
  <si>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</si>
  <si>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</si>
  <si>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</si>
  <si>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</si>
  <si>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</si>
  <si>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</si>
  <si>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</si>
  <si>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</si>
  <si>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</si>
  <si>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</si>
  <si>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</si>
  <si>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</si>
  <si>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</si>
  <si>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</si>
  <si>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</si>
  <si>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</si>
  <si>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</si>
  <si>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</si>
  <si>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</si>
  <si>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</si>
  <si>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</si>
  <si>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</si>
  <si>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</si>
  <si>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</si>
  <si>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</si>
  <si>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</si>
  <si>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</si>
  <si>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</si>
  <si>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</si>
  <si>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</si>
  <si>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</si>
  <si>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</si>
  <si>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</si>
  <si>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</si>
  <si>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</si>
  <si>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</si>
  <si>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</si>
  <si>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</si>
  <si>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</si>
  <si>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</si>
  <si>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</si>
  <si>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</si>
  <si>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</si>
  <si>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</si>
  <si>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</si>
  <si>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</si>
  <si>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</si>
  <si>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</si>
  <si>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</si>
  <si>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</si>
  <si>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0613140</t>
  </si>
  <si>
    <t>Міська комплексна програма відпочинку та оздоровлення дітей на 2022-2025 роки</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</si>
  <si>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</si>
  <si>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</si>
  <si>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</si>
  <si>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</si>
  <si>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</si>
  <si>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</si>
  <si>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</si>
  <si>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</si>
  <si>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</si>
  <si>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Інші субвенції з місцевого бюджету</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</si>
  <si>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</si>
  <si>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</si>
  <si>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</si>
  <si>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</si>
  <si>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</si>
  <si>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</si>
  <si>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</si>
  <si>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</si>
  <si>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</si>
  <si>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</si>
  <si>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</si>
  <si>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</si>
  <si>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від 19.05.2023р.
№ 368-VIII</t>
  </si>
  <si>
    <t>04.02.2022р. 
№ 175-VIII 
(зі змінами)</t>
  </si>
  <si>
    <t>0900000</t>
  </si>
  <si>
    <t/>
  </si>
  <si>
    <t>Служба у справах дітей Чорноморської мiської ради Одеського району Одеської областi</t>
  </si>
  <si>
    <t>0910000</t>
  </si>
  <si>
    <t>0913112</t>
  </si>
  <si>
    <t>перевірка</t>
  </si>
  <si>
    <t>Начальник фінансового управління</t>
  </si>
  <si>
    <t>Ольга ЯКОВЕНКО</t>
  </si>
  <si>
    <t>Міська програма 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Одеського району Одеської  області на 2024-2026 роки</t>
  </si>
  <si>
    <t>1011080</t>
  </si>
  <si>
    <t>1080</t>
  </si>
  <si>
    <t>0960</t>
  </si>
  <si>
    <t>Надання спеціалізованої освіти мистецькими школами</t>
  </si>
  <si>
    <t>Міська програма "Здоров’я населення Чорноморської  міської територіальної громади на 2021 - 2025 роки"</t>
  </si>
  <si>
    <t>УСЬОГО за розпорядниками</t>
  </si>
  <si>
    <t>УСЬОГО ЗА ПРОГРАМАМИ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</si>
  <si>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2025 рік</t>
  </si>
  <si>
    <t>Міська цільова програма фінансової підтримки діяльності  Одеської районної ради Одеської області на 2025 рік</t>
  </si>
  <si>
    <t>3210</t>
  </si>
  <si>
    <t>1050</t>
  </si>
  <si>
    <t>Організація та проведення громадських робіт</t>
  </si>
  <si>
    <t xml:space="preserve">Міська цільова програма зайнятості населення Чорноморської міської територіальної громади на 2024 - 2025 роки </t>
  </si>
  <si>
    <t>22.12.2023р. 
№ 517-VIII</t>
  </si>
  <si>
    <t>7520</t>
  </si>
  <si>
    <t>0460</t>
  </si>
  <si>
    <t>08.08.2024р.
 №649-VIII</t>
  </si>
  <si>
    <t>Розподіл витрат бюджету Чорноморської міської територіальної громади  на реалізацію міських програм у 2025 році</t>
  </si>
  <si>
    <t>1213210</t>
  </si>
  <si>
    <t>1217520</t>
  </si>
  <si>
    <t>Міська цільова програма фінансової підтримки комунальних підприємств Чорноморської міської ради Одеського району Одеської області на 2025 рік.</t>
  </si>
  <si>
    <t>3116090</t>
  </si>
  <si>
    <t>0640</t>
  </si>
  <si>
    <t>Інша діяльність у сфері житлово-комунального господарства</t>
  </si>
  <si>
    <t>1500000</t>
  </si>
  <si>
    <t>Управлiння капiтального будiвництва Чорноморської мiської ради Одеського району Одеської областi</t>
  </si>
  <si>
    <t>1510000</t>
  </si>
  <si>
    <t>12.04.2024р.
 №562-VIII</t>
  </si>
  <si>
    <t>Міська цільова програма фінансової підтримки діяльності Одеської районної ради Одеської області на 2025 рік</t>
  </si>
  <si>
    <t>1117520</t>
  </si>
  <si>
    <t>1017520</t>
  </si>
  <si>
    <t>0917520</t>
  </si>
  <si>
    <t>Міська цільова програма надання поворотної фінансової допомоги (резервних коштів) патронатному вихователю нп території Чорноморської міської територіальної громади на 2025-2027 роки</t>
  </si>
  <si>
    <t>0217520</t>
  </si>
  <si>
    <t>0617520</t>
  </si>
  <si>
    <t>0817520</t>
  </si>
  <si>
    <t>0218110</t>
  </si>
  <si>
    <t>8110</t>
  </si>
  <si>
    <t>0216030</t>
  </si>
  <si>
    <t>0618110</t>
  </si>
  <si>
    <t>Міська цільова програма надання поворотної фінансової допомоги (резервних коштів) патронатному вихователю на території Чорноморської міської територіальної громади на 2025-2027 роки</t>
  </si>
  <si>
    <t>0813140</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</si>
  <si>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</si>
  <si>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Про затвердження Міської цільової програми забезпечення жителів Чорноморської міської територіальної громади засобами для ендопротезування суглобів на 2025 рік </t>
  </si>
  <si>
    <t xml:space="preserve">Міська цільова програма забезпечення жителів Чорноморської міської територіальної громади засобами для ендопротезування суглобів на 2025 рік </t>
  </si>
  <si>
    <t>Міська цільова програма розвитку житлово-комунального господарства Чорноморської міської територіальної громади на 2025-2027 роки</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</si>
  <si>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</si>
  <si>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Міська цільова програма інформатизації Чорноморської міської ради Одеської області на 2024-2026 роки </t>
  </si>
  <si>
    <t>Реалізація Національної програми інформатизації</t>
  </si>
  <si>
    <t>19.05.2023р.
№ 368-VIII</t>
  </si>
  <si>
    <t>0217640</t>
  </si>
  <si>
    <t>7640</t>
  </si>
  <si>
    <t>0470</t>
  </si>
  <si>
    <t>Заходи з енергозбереження</t>
  </si>
  <si>
    <t>Додаток 6</t>
  </si>
  <si>
    <t>"Додаток 7</t>
  </si>
  <si>
    <t>від 23.12.2024 № 754 - VIII"</t>
  </si>
  <si>
    <t xml:space="preserve">23.12.2024р.  
№ 735-VIII </t>
  </si>
  <si>
    <t>23.12.2024р.
№ 737-VIII</t>
  </si>
  <si>
    <t>23.12.2024р.
№ 740-VIII</t>
  </si>
  <si>
    <t>23.12.2024р.
№ 741-VIII</t>
  </si>
  <si>
    <t>23.12.2024р.
№ 746-VIII</t>
  </si>
  <si>
    <t>23.12.2024р.
№ 749-VIII</t>
  </si>
  <si>
    <t>23.12.2024р.
№ 750-VIII</t>
  </si>
  <si>
    <t>Міська цільова програма протидії злочинності на території Чорноморської міської територіальної громади на 2025 рік</t>
  </si>
  <si>
    <t>24.01.2025р.</t>
  </si>
  <si>
    <t>Міська цільова програма підтримки Сил оборони і безпеки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</si>
  <si>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Субвенція з місцевого бюджету державному бюджету на виконання програм соціально-економічного розвитку регіонів</t>
  </si>
  <si>
    <t>0218240</t>
  </si>
  <si>
    <t>0611183</t>
  </si>
  <si>
    <t>1183</t>
  </si>
  <si>
    <t>0990</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</si>
  <si>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</si>
  <si>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1216011</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</si>
  <si>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</si>
  <si>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</si>
  <si>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у багатоквартирних будинках на території Чорноморської міської територіальної громади на 2023 - 2025 роки</t>
  </si>
  <si>
    <t>31.01.2023р. 
№ 295-VIII</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</si>
  <si>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2024 - 2025 роки</t>
  </si>
  <si>
    <t>08.08.2024р. 
№ 647-VIII</t>
  </si>
  <si>
    <t>6093</t>
  </si>
  <si>
    <t>Реалізація проектів (заходів) з відновлення об'єктів житлово-комунального господарства, пошкоджених/знищених внаслідок збройної агресії, за рахунок коштів місцевих бюджетів</t>
  </si>
  <si>
    <t>7670</t>
  </si>
  <si>
    <t>Внески до статутного капіталу суб'єктів господарювання</t>
  </si>
  <si>
    <t>1216093</t>
  </si>
  <si>
    <t>1217461</t>
  </si>
  <si>
    <t>1217670</t>
  </si>
  <si>
    <t>7691</t>
  </si>
  <si>
    <t>1217691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</si>
  <si>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</si>
  <si>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1300</t>
  </si>
  <si>
    <t>Будівництво освітніх установ та закладів</t>
  </si>
  <si>
    <t>2171</t>
  </si>
  <si>
    <t>Реалізація проектів (заходів) з відновлення закладів охорони здоров'я, пошкоджених/знищених внаслідок збройної агресії, за рахунок коштів місцевих бюджетів</t>
  </si>
  <si>
    <t>6091</t>
  </si>
  <si>
    <t>Будівництво об'єктів житлово-комунального господарства</t>
  </si>
  <si>
    <t>7368</t>
  </si>
  <si>
    <t>Виконання інвестиційних проектів за рахунок субвенцій з інших бюджетів</t>
  </si>
  <si>
    <t>7370</t>
  </si>
  <si>
    <t>Реалізація інших заходів щодо соціально-економічного розвитку територій</t>
  </si>
  <si>
    <t>Міська програма співфінансування заходів, направлених на доведення багаквартирних житлових будинків 13-го мікрорайону м.Чорноморська до стану, придатного для проживання, на 2021-2025 роки</t>
  </si>
  <si>
    <t>12.04.2021р. 
№ 55-VIII 
(зі змінами)</t>
  </si>
  <si>
    <t>1518110</t>
  </si>
  <si>
    <t>1218240</t>
  </si>
  <si>
    <t>від   28. 01.2025 № 780 -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</si>
</sst>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sz val="12"/>
      <color indexed="8"/>
      <name val="Times New Roman"/>
      <family val="1"/>
      <charset val="204"/>
    </font>
    <font>
      <b/>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7">
    <xf numFmtId="0" fontId="0" fillId="0" borderId="0"/>
    <xf numFmtId="0" fontId="7" fillId="0" borderId="0"/>
    <xf numFmtId="0" fontId="8" fillId="0" borderId="0"/>
    <xf numFmtId="0" fontId="1" fillId="0" borderId="0"/>
    <xf numFmtId="0" fontId="8" fillId="0" borderId="0"/>
    <xf numFmtId="0" fontId="8" fillId="0" borderId="0"/>
    <xf numFmtId="0" fontId="10" fillId="0" borderId="0"/>
  </cellStyleXfs>
  <cellXfs count="113">
    <xf numFmtId="0" fontId="0" fillId="0" borderId="0" xfId="0"/>
    <xf numFmtId="0" fontId="0" fillId="2" borderId="0" xfId="0" applyFill="1" applyAlignment="1">
      <alignment horizontal="center" vertical="center"/>
    </xf>
    <xf numFmtId="0" fontId="0" fillId="2" borderId="0" xfId="0" applyFill="1"/>
    <xf numFmtId="0" fontId="8" fillId="2" borderId="0" xfId="4" applyFill="1" applyAlignment="1">
      <alignment horizontal="center" vertical="center"/>
    </xf>
    <xf numFmtId="0" fontId="8" fillId="2" borderId="0" xfId="4" applyFill="1" applyAlignment="1">
      <alignment horizontal="left" vertical="center"/>
    </xf>
    <xf numFmtId="3" fontId="8" fillId="2" borderId="0" xfId="4" applyNumberFormat="1" applyFill="1" applyAlignment="1">
      <alignment horizontal="center" vertical="center"/>
    </xf>
    <xf numFmtId="3" fontId="6" fillId="2" borderId="0" xfId="4" applyNumberFormat="1" applyFont="1" applyFill="1" applyAlignment="1">
      <alignment horizontal="center" vertical="center"/>
    </xf>
    <xf numFmtId="0" fontId="8" fillId="2" borderId="0" xfId="4" applyFill="1" applyAlignment="1">
      <alignment horizontal="center"/>
    </xf>
    <xf numFmtId="0" fontId="9" fillId="2" borderId="0" xfId="4" applyFont="1" applyFill="1" applyAlignment="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0" fontId="2" fillId="2" borderId="0" xfId="0" applyFont="1" applyFill="1" applyAlignment="1">
      <alignment horizontal="center"/>
    </xf>
    <xf numFmtId="49" fontId="3" fillId="2" borderId="1" xfId="5" applyNumberFormat="1" applyFont="1" applyFill="1" applyBorder="1" applyAlignment="1">
      <alignment horizontal="center" vertical="center" wrapText="1"/>
    </xf>
    <xf numFmtId="0" fontId="3" fillId="2" borderId="1" xfId="5"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0" xfId="0" applyFont="1" applyFill="1" applyAlignment="1">
      <alignment vertical="center"/>
    </xf>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2" borderId="0" xfId="0" quotePrefix="1" applyFont="1" applyFill="1" applyAlignment="1">
      <alignment vertical="center" wrapText="1"/>
    </xf>
    <xf numFmtId="0" fontId="2" fillId="2" borderId="0" xfId="0" applyFont="1" applyFill="1" applyAlignment="1">
      <alignment horizontal="center" vertical="center" wrapText="1"/>
    </xf>
    <xf numFmtId="4" fontId="2" fillId="2" borderId="0" xfId="0" applyNumberFormat="1" applyFont="1" applyFill="1" applyAlignment="1">
      <alignment horizontal="center" vertical="center"/>
    </xf>
    <xf numFmtId="0" fontId="2" fillId="3" borderId="0" xfId="0" applyFont="1" applyFill="1"/>
    <xf numFmtId="0" fontId="3" fillId="3" borderId="0" xfId="0"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5"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quotePrefix="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4" fontId="2" fillId="2" borderId="1" xfId="0" applyNumberFormat="1" applyFont="1" applyFill="1" applyBorder="1" applyAlignment="1">
      <alignment vertical="center"/>
    </xf>
    <xf numFmtId="0" fontId="12" fillId="2" borderId="0" xfId="0" applyFont="1" applyFill="1"/>
    <xf numFmtId="0" fontId="4" fillId="0" borderId="4" xfId="1"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xf>
    <xf numFmtId="4" fontId="2" fillId="2" borderId="2" xfId="0" applyNumberFormat="1" applyFont="1" applyFill="1" applyBorder="1" applyAlignment="1">
      <alignment horizontal="center" vertical="center"/>
    </xf>
    <xf numFmtId="4" fontId="12" fillId="2" borderId="3" xfId="0" applyNumberFormat="1"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1" xfId="0" quotePrefix="1" applyFont="1" applyFill="1" applyBorder="1" applyAlignment="1">
      <alignment horizontal="left" vertical="center" wrapText="1"/>
    </xf>
    <xf numFmtId="0" fontId="11"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top" wrapText="1"/>
    </xf>
    <xf numFmtId="0" fontId="2" fillId="2" borderId="4" xfId="0" quotePrefix="1" applyFont="1" applyFill="1" applyBorder="1" applyAlignment="1">
      <alignment vertical="center" wrapText="1"/>
    </xf>
    <xf numFmtId="0" fontId="2" fillId="2" borderId="5" xfId="0" applyFont="1" applyFill="1" applyBorder="1" applyAlignment="1">
      <alignment vertical="center" wrapText="1"/>
    </xf>
    <xf numFmtId="0" fontId="4" fillId="2" borderId="1" xfId="0" applyFont="1" applyFill="1" applyBorder="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vertical="center" wrapText="1"/>
    </xf>
    <xf numFmtId="0" fontId="2" fillId="0" borderId="3" xfId="0" applyFont="1" applyBorder="1" applyAlignment="1">
      <alignment horizontal="center" vertical="center" wrapText="1"/>
    </xf>
    <xf numFmtId="4" fontId="2" fillId="2" borderId="3" xfId="0" applyNumberFormat="1" applyFont="1" applyFill="1" applyBorder="1" applyAlignment="1">
      <alignment horizontal="center" vertical="center"/>
    </xf>
    <xf numFmtId="0" fontId="2" fillId="2" borderId="0" xfId="0" applyFont="1" applyFill="1" applyAlignment="1">
      <alignment horizontal="left" vertical="center"/>
    </xf>
    <xf numFmtId="0" fontId="2" fillId="2" borderId="0" xfId="4" applyFont="1" applyFill="1" applyAlignment="1">
      <alignment horizontal="left" vertical="center"/>
    </xf>
    <xf numFmtId="0" fontId="12" fillId="2" borderId="8"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3" fillId="2" borderId="0" xfId="4" applyFont="1" applyFill="1" applyAlignment="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6" fillId="2" borderId="1" xfId="4" applyFont="1" applyFill="1" applyBorder="1" applyAlignment="1">
      <alignment horizontal="center" wrapText="1"/>
    </xf>
    <xf numFmtId="0" fontId="3" fillId="2" borderId="4" xfId="5" applyFont="1" applyFill="1" applyBorder="1" applyAlignment="1">
      <alignment horizontal="center" vertical="center" wrapText="1"/>
    </xf>
    <xf numFmtId="0" fontId="3" fillId="2" borderId="5" xfId="5"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quotePrefix="1" applyFont="1" applyFill="1" applyBorder="1" applyAlignment="1">
      <alignment horizontal="left" vertical="center" wrapText="1"/>
    </xf>
    <xf numFmtId="0" fontId="3" fillId="2" borderId="5" xfId="0" quotePrefix="1" applyFont="1" applyFill="1" applyBorder="1" applyAlignment="1">
      <alignment horizontal="left"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cellXfs>
  <cellStyles count="7">
    <cellStyle name="Звичайний" xfId="0" builtinId="0"/>
    <cellStyle name="Обычный 11 2" xfId="5" xr:uid="{00000000-0005-0000-0000-000001000000}"/>
    <cellStyle name="Обычный 17 5 6" xfId="3" xr:uid="{00000000-0005-0000-0000-000002000000}"/>
    <cellStyle name="Обычный 2" xfId="6" xr:uid="{00000000-0005-0000-0000-000003000000}"/>
    <cellStyle name="Обычный 3" xfId="2" xr:uid="{00000000-0005-0000-0000-000004000000}"/>
    <cellStyle name="Обычный 3 2" xfId="4" xr:uid="{00000000-0005-0000-0000-000005000000}"/>
    <cellStyle name="Обычный_дод 3" xfId="1"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65"/>
  <sheetViews>
    <sheetView showZeros="0" tabSelected="1" view="pageBreakPreview" zoomScale="60" zoomScaleNormal="60" workbookViewId="0">
      <pane ySplit="13" topLeftCell="A149" activePane="bottomLeft" state="frozen"/>
      <selection pane="bottomLeft" activeCell="H4" sqref="H4:J4"/>
    </sheetView>
  </sheetViews>
  <sheetFormatPr defaultColWidth="9.109375" defaultRowHeight="14.4" x14ac:dyDescent="0.3"/>
  <cols>
    <col min="1" max="1" width="13.33203125" style="9" customWidth="1"/>
    <col min="2" max="2" width="12.33203125" style="1" customWidth="1"/>
    <col min="3" max="3" width="14.33203125" style="9" customWidth="1"/>
    <col min="4" max="4" width="60.88671875" style="2" customWidth="1"/>
    <col min="5" max="5" width="58.88671875" style="10" customWidth="1"/>
    <col min="6" max="6" width="25" style="1" customWidth="1"/>
    <col min="7" max="7" width="21.6640625" style="1" customWidth="1"/>
    <col min="8" max="8" width="19.33203125" style="1" customWidth="1"/>
    <col min="9" max="9" width="18.21875" style="1" customWidth="1"/>
    <col min="10" max="10" width="22.6640625" style="1" customWidth="1"/>
    <col min="11" max="16384" width="9.109375" style="2"/>
  </cols>
  <sheetData>
    <row r="1" spans="1:10" ht="15.6" x14ac:dyDescent="0.3">
      <c r="H1" s="90" t="s">
        <v>273</v>
      </c>
      <c r="I1" s="90"/>
      <c r="J1" s="90"/>
    </row>
    <row r="2" spans="1:10" ht="15.6" x14ac:dyDescent="0.3">
      <c r="H2" s="90" t="s">
        <v>57</v>
      </c>
      <c r="I2" s="90"/>
      <c r="J2" s="90"/>
    </row>
    <row r="3" spans="1:10" ht="15.6" x14ac:dyDescent="0.3">
      <c r="H3" s="90" t="s">
        <v>58</v>
      </c>
      <c r="I3" s="90"/>
      <c r="J3" s="90"/>
    </row>
    <row r="4" spans="1:10" ht="15.6" x14ac:dyDescent="0.3">
      <c r="H4" s="91" t="s">
        <v>323</v>
      </c>
      <c r="I4" s="91"/>
      <c r="J4" s="91"/>
    </row>
    <row r="6" spans="1:10" ht="15.6" x14ac:dyDescent="0.3">
      <c r="H6" s="90" t="s">
        <v>274</v>
      </c>
      <c r="I6" s="90"/>
      <c r="J6" s="90"/>
    </row>
    <row r="7" spans="1:10" ht="15.6" x14ac:dyDescent="0.3">
      <c r="H7" s="90" t="s">
        <v>57</v>
      </c>
      <c r="I7" s="90"/>
      <c r="J7" s="90"/>
    </row>
    <row r="8" spans="1:10" ht="15.6" x14ac:dyDescent="0.3">
      <c r="H8" s="90" t="s">
        <v>58</v>
      </c>
      <c r="I8" s="90"/>
      <c r="J8" s="90"/>
    </row>
    <row r="9" spans="1:10" ht="15.6" x14ac:dyDescent="0.3">
      <c r="H9" s="91" t="s">
        <v>275</v>
      </c>
      <c r="I9" s="91"/>
      <c r="J9" s="91"/>
    </row>
    <row r="10" spans="1:10" ht="15.6" x14ac:dyDescent="0.3">
      <c r="A10" s="97" t="s">
        <v>236</v>
      </c>
      <c r="B10" s="97"/>
      <c r="C10" s="97"/>
      <c r="D10" s="97"/>
      <c r="E10" s="97"/>
      <c r="F10" s="97"/>
      <c r="G10" s="97"/>
      <c r="H10" s="97"/>
      <c r="I10" s="97"/>
      <c r="J10" s="97"/>
    </row>
    <row r="11" spans="1:10" x14ac:dyDescent="0.3">
      <c r="A11" s="8"/>
      <c r="B11" s="3"/>
      <c r="C11" s="7"/>
      <c r="D11" s="3"/>
      <c r="E11" s="4"/>
      <c r="F11" s="3"/>
      <c r="G11" s="5"/>
      <c r="H11" s="5"/>
      <c r="I11" s="5"/>
      <c r="J11" s="6" t="s">
        <v>45</v>
      </c>
    </row>
    <row r="12" spans="1:10" x14ac:dyDescent="0.3">
      <c r="A12" s="100" t="s">
        <v>46</v>
      </c>
      <c r="B12" s="95" t="s">
        <v>47</v>
      </c>
      <c r="C12" s="100" t="s">
        <v>9</v>
      </c>
      <c r="D12" s="95" t="s">
        <v>49</v>
      </c>
      <c r="E12" s="98" t="s">
        <v>48</v>
      </c>
      <c r="F12" s="95" t="s">
        <v>50</v>
      </c>
      <c r="G12" s="96" t="s">
        <v>0</v>
      </c>
      <c r="H12" s="96" t="s">
        <v>1</v>
      </c>
      <c r="I12" s="96" t="s">
        <v>2</v>
      </c>
      <c r="J12" s="96"/>
    </row>
    <row r="13" spans="1:10" ht="85.65" customHeight="1" x14ac:dyDescent="0.3">
      <c r="A13" s="100"/>
      <c r="B13" s="95"/>
      <c r="C13" s="100"/>
      <c r="D13" s="95"/>
      <c r="E13" s="99"/>
      <c r="F13" s="95"/>
      <c r="G13" s="96"/>
      <c r="H13" s="96"/>
      <c r="I13" s="42" t="s">
        <v>3</v>
      </c>
      <c r="J13" s="42" t="s">
        <v>4</v>
      </c>
    </row>
    <row r="14" spans="1:10" s="1" customFormat="1" x14ac:dyDescent="0.25">
      <c r="A14" s="43">
        <v>1</v>
      </c>
      <c r="B14" s="41">
        <v>2</v>
      </c>
      <c r="C14" s="43">
        <v>3</v>
      </c>
      <c r="D14" s="41">
        <v>4</v>
      </c>
      <c r="E14" s="41">
        <v>5</v>
      </c>
      <c r="F14" s="41">
        <v>6</v>
      </c>
      <c r="G14" s="42">
        <v>7</v>
      </c>
      <c r="H14" s="42">
        <v>8</v>
      </c>
      <c r="I14" s="42">
        <v>9</v>
      </c>
      <c r="J14" s="42">
        <v>10</v>
      </c>
    </row>
    <row r="15" spans="1:10" s="28" customFormat="1" ht="15.6" x14ac:dyDescent="0.3">
      <c r="A15" s="31" t="s">
        <v>10</v>
      </c>
      <c r="B15" s="32"/>
      <c r="C15" s="32"/>
      <c r="D15" s="101" t="s">
        <v>147</v>
      </c>
      <c r="E15" s="102"/>
      <c r="F15" s="27"/>
      <c r="G15" s="37">
        <f>G16</f>
        <v>84591200</v>
      </c>
      <c r="H15" s="37">
        <f>H16</f>
        <v>77994000</v>
      </c>
      <c r="I15" s="37">
        <f>I16</f>
        <v>6597200</v>
      </c>
      <c r="J15" s="37">
        <f>J16</f>
        <v>5697200</v>
      </c>
    </row>
    <row r="16" spans="1:10" s="28" customFormat="1" ht="15.6" x14ac:dyDescent="0.3">
      <c r="A16" s="31" t="s">
        <v>11</v>
      </c>
      <c r="B16" s="31"/>
      <c r="C16" s="31"/>
      <c r="D16" s="101" t="s">
        <v>147</v>
      </c>
      <c r="E16" s="102"/>
      <c r="F16" s="27"/>
      <c r="G16" s="37">
        <f>SUM(G17:G31)</f>
        <v>84591200</v>
      </c>
      <c r="H16" s="37">
        <f>SUM(H17:H31)</f>
        <v>77994000</v>
      </c>
      <c r="I16" s="37">
        <f>SUM(I17:I31)</f>
        <v>6597200</v>
      </c>
      <c r="J16" s="37">
        <f>SUM(J17:J31)</f>
        <v>5697200</v>
      </c>
    </row>
    <row r="17" spans="1:10" s="17" customFormat="1" ht="46.8" x14ac:dyDescent="0.3">
      <c r="A17" s="13" t="s">
        <v>64</v>
      </c>
      <c r="B17" s="13" t="s">
        <v>65</v>
      </c>
      <c r="C17" s="13" t="s">
        <v>66</v>
      </c>
      <c r="D17" s="14" t="s">
        <v>67</v>
      </c>
      <c r="E17" s="15" t="s">
        <v>223</v>
      </c>
      <c r="F17" s="16" t="s">
        <v>173</v>
      </c>
      <c r="G17" s="38">
        <f>H17+I17</f>
        <v>36551100</v>
      </c>
      <c r="H17" s="38">
        <f>34002900+511600</f>
        <v>34514500</v>
      </c>
      <c r="I17" s="38">
        <v>2036600</v>
      </c>
      <c r="J17" s="38">
        <v>2036600</v>
      </c>
    </row>
    <row r="18" spans="1:10" s="17" customFormat="1" ht="46.8" x14ac:dyDescent="0.3">
      <c r="A18" s="13" t="s">
        <v>68</v>
      </c>
      <c r="B18" s="13" t="s">
        <v>69</v>
      </c>
      <c r="C18" s="13" t="s">
        <v>70</v>
      </c>
      <c r="D18" s="14" t="s">
        <v>71</v>
      </c>
      <c r="E18" s="15" t="s">
        <v>223</v>
      </c>
      <c r="F18" s="16" t="s">
        <v>173</v>
      </c>
      <c r="G18" s="38">
        <f t="shared" ref="G18:G28" si="0">H18+I18</f>
        <v>8701800</v>
      </c>
      <c r="H18" s="38">
        <v>8701800</v>
      </c>
      <c r="I18" s="38"/>
      <c r="J18" s="38"/>
    </row>
    <row r="19" spans="1:10" s="17" customFormat="1" ht="46.8" x14ac:dyDescent="0.3">
      <c r="A19" s="16" t="s">
        <v>153</v>
      </c>
      <c r="B19" s="16">
        <v>2111</v>
      </c>
      <c r="C19" s="16" t="s">
        <v>154</v>
      </c>
      <c r="D19" s="18" t="s">
        <v>155</v>
      </c>
      <c r="E19" s="15" t="s">
        <v>223</v>
      </c>
      <c r="F19" s="16" t="s">
        <v>173</v>
      </c>
      <c r="G19" s="38">
        <f t="shared" si="0"/>
        <v>5971500</v>
      </c>
      <c r="H19" s="38">
        <v>4545400</v>
      </c>
      <c r="I19" s="38">
        <v>1426100</v>
      </c>
      <c r="J19" s="38">
        <v>1426100</v>
      </c>
    </row>
    <row r="20" spans="1:10" s="17" customFormat="1" ht="46.8" x14ac:dyDescent="0.3">
      <c r="A20" s="13" t="s">
        <v>72</v>
      </c>
      <c r="B20" s="13" t="s">
        <v>73</v>
      </c>
      <c r="C20" s="13" t="s">
        <v>74</v>
      </c>
      <c r="D20" s="44" t="s">
        <v>75</v>
      </c>
      <c r="E20" s="15" t="s">
        <v>223</v>
      </c>
      <c r="F20" s="16" t="s">
        <v>173</v>
      </c>
      <c r="G20" s="38">
        <f t="shared" si="0"/>
        <v>10335900</v>
      </c>
      <c r="H20" s="38">
        <f>10835900-500000</f>
        <v>10335900</v>
      </c>
      <c r="I20" s="38"/>
      <c r="J20" s="38"/>
    </row>
    <row r="21" spans="1:10" s="17" customFormat="1" ht="62.4" x14ac:dyDescent="0.3">
      <c r="A21" s="13" t="s">
        <v>72</v>
      </c>
      <c r="B21" s="13" t="s">
        <v>73</v>
      </c>
      <c r="C21" s="13" t="s">
        <v>74</v>
      </c>
      <c r="D21" s="44" t="s">
        <v>75</v>
      </c>
      <c r="E21" s="22" t="s">
        <v>262</v>
      </c>
      <c r="F21" s="60" t="s">
        <v>280</v>
      </c>
      <c r="G21" s="38">
        <f t="shared" si="0"/>
        <v>500000</v>
      </c>
      <c r="H21" s="38">
        <f>500000</f>
        <v>500000</v>
      </c>
      <c r="I21" s="38"/>
      <c r="J21" s="38"/>
    </row>
    <row r="22" spans="1:10" s="17" customFormat="1" ht="46.8" x14ac:dyDescent="0.3">
      <c r="A22" s="19" t="s">
        <v>79</v>
      </c>
      <c r="B22" s="13" t="s">
        <v>80</v>
      </c>
      <c r="C22" s="13" t="s">
        <v>81</v>
      </c>
      <c r="D22" s="21" t="s">
        <v>82</v>
      </c>
      <c r="E22" s="22" t="s">
        <v>78</v>
      </c>
      <c r="F22" s="16" t="s">
        <v>175</v>
      </c>
      <c r="G22" s="39">
        <f t="shared" si="0"/>
        <v>5000000</v>
      </c>
      <c r="H22" s="38">
        <v>5000000</v>
      </c>
      <c r="I22" s="38"/>
      <c r="J22" s="38"/>
    </row>
    <row r="23" spans="1:10" s="17" customFormat="1" ht="46.8" x14ac:dyDescent="0.3">
      <c r="A23" s="57" t="s">
        <v>257</v>
      </c>
      <c r="B23" s="57" t="s">
        <v>53</v>
      </c>
      <c r="C23" s="57" t="s">
        <v>20</v>
      </c>
      <c r="D23" s="65" t="s">
        <v>30</v>
      </c>
      <c r="E23" s="66" t="s">
        <v>264</v>
      </c>
      <c r="F23" s="60" t="s">
        <v>279</v>
      </c>
      <c r="G23" s="39">
        <f t="shared" si="0"/>
        <v>8068500</v>
      </c>
      <c r="H23" s="38">
        <f>8141500-73000</f>
        <v>8068500</v>
      </c>
      <c r="I23" s="38"/>
      <c r="J23" s="38"/>
    </row>
    <row r="24" spans="1:10" s="17" customFormat="1" ht="31.2" x14ac:dyDescent="0.3">
      <c r="A24" s="19" t="s">
        <v>252</v>
      </c>
      <c r="B24" s="13" t="s">
        <v>233</v>
      </c>
      <c r="C24" s="13" t="s">
        <v>234</v>
      </c>
      <c r="D24" s="14" t="s">
        <v>267</v>
      </c>
      <c r="E24" s="34" t="s">
        <v>266</v>
      </c>
      <c r="F24" s="16" t="s">
        <v>235</v>
      </c>
      <c r="G24" s="39">
        <f t="shared" si="0"/>
        <v>2063300</v>
      </c>
      <c r="H24" s="38">
        <v>1529300</v>
      </c>
      <c r="I24" s="38">
        <v>534000</v>
      </c>
      <c r="J24" s="38">
        <v>534000</v>
      </c>
    </row>
    <row r="25" spans="1:10" s="17" customFormat="1" ht="46.8" x14ac:dyDescent="0.3">
      <c r="A25" s="23" t="s">
        <v>269</v>
      </c>
      <c r="B25" s="23" t="s">
        <v>270</v>
      </c>
      <c r="C25" s="23" t="s">
        <v>271</v>
      </c>
      <c r="D25" s="18" t="s">
        <v>272</v>
      </c>
      <c r="E25" s="15" t="s">
        <v>223</v>
      </c>
      <c r="F25" s="16" t="s">
        <v>173</v>
      </c>
      <c r="G25" s="39">
        <f t="shared" si="0"/>
        <v>1500000</v>
      </c>
      <c r="H25" s="38"/>
      <c r="I25" s="38">
        <f>1000000+500000</f>
        <v>1500000</v>
      </c>
      <c r="J25" s="38">
        <f>1000000+500000</f>
        <v>1500000</v>
      </c>
    </row>
    <row r="26" spans="1:10" s="17" customFormat="1" ht="46.8" x14ac:dyDescent="0.3">
      <c r="A26" s="19" t="s">
        <v>255</v>
      </c>
      <c r="B26" s="13" t="s">
        <v>256</v>
      </c>
      <c r="C26" s="13" t="s">
        <v>165</v>
      </c>
      <c r="D26" s="76" t="s">
        <v>166</v>
      </c>
      <c r="E26" s="15" t="s">
        <v>156</v>
      </c>
      <c r="F26" s="16" t="s">
        <v>176</v>
      </c>
      <c r="G26" s="39">
        <f t="shared" si="0"/>
        <v>42000</v>
      </c>
      <c r="H26" s="38">
        <f>42000</f>
        <v>42000</v>
      </c>
      <c r="I26" s="38"/>
      <c r="J26" s="38"/>
    </row>
    <row r="27" spans="1:10" s="17" customFormat="1" ht="124.8" x14ac:dyDescent="0.3">
      <c r="A27" s="23" t="s">
        <v>196</v>
      </c>
      <c r="B27" s="16">
        <v>8220</v>
      </c>
      <c r="C27" s="23" t="s">
        <v>85</v>
      </c>
      <c r="D27" s="18" t="s">
        <v>197</v>
      </c>
      <c r="E27" s="24" t="s">
        <v>198</v>
      </c>
      <c r="F27" s="16" t="s">
        <v>199</v>
      </c>
      <c r="G27" s="38">
        <f t="shared" si="0"/>
        <v>2083400</v>
      </c>
      <c r="H27" s="38">
        <v>2083400</v>
      </c>
      <c r="I27" s="38"/>
      <c r="J27" s="38"/>
    </row>
    <row r="28" spans="1:10" s="17" customFormat="1" ht="78" x14ac:dyDescent="0.3">
      <c r="A28" s="13" t="s">
        <v>83</v>
      </c>
      <c r="B28" s="13" t="s">
        <v>84</v>
      </c>
      <c r="C28" s="13" t="s">
        <v>85</v>
      </c>
      <c r="D28" s="21" t="s">
        <v>86</v>
      </c>
      <c r="E28" s="24" t="s">
        <v>265</v>
      </c>
      <c r="F28" s="60" t="s">
        <v>277</v>
      </c>
      <c r="G28" s="38">
        <f t="shared" si="0"/>
        <v>403200</v>
      </c>
      <c r="H28" s="38">
        <f>403200</f>
        <v>403200</v>
      </c>
      <c r="I28" s="38"/>
      <c r="J28" s="38"/>
    </row>
    <row r="29" spans="1:10" s="17" customFormat="1" ht="62.4" x14ac:dyDescent="0.3">
      <c r="A29" s="13" t="s">
        <v>83</v>
      </c>
      <c r="B29" s="13" t="s">
        <v>84</v>
      </c>
      <c r="C29" s="13" t="s">
        <v>85</v>
      </c>
      <c r="D29" s="21" t="s">
        <v>86</v>
      </c>
      <c r="E29" s="24" t="s">
        <v>190</v>
      </c>
      <c r="F29" s="16" t="s">
        <v>202</v>
      </c>
      <c r="G29" s="38">
        <f>H29+I29</f>
        <v>2270000</v>
      </c>
      <c r="H29" s="38">
        <v>2270000</v>
      </c>
      <c r="I29" s="38"/>
      <c r="J29" s="38"/>
    </row>
    <row r="30" spans="1:10" s="17" customFormat="1" ht="78" x14ac:dyDescent="0.3">
      <c r="A30" s="13" t="s">
        <v>287</v>
      </c>
      <c r="B30" s="13" t="s">
        <v>158</v>
      </c>
      <c r="C30" s="23" t="s">
        <v>85</v>
      </c>
      <c r="D30" s="18" t="s">
        <v>159</v>
      </c>
      <c r="E30" s="24" t="s">
        <v>265</v>
      </c>
      <c r="F30" s="60" t="s">
        <v>277</v>
      </c>
      <c r="G30" s="38">
        <f>H30+I30</f>
        <v>200500</v>
      </c>
      <c r="H30" s="38"/>
      <c r="I30" s="38">
        <v>200500</v>
      </c>
      <c r="J30" s="38">
        <v>200500</v>
      </c>
    </row>
    <row r="31" spans="1:10" s="17" customFormat="1" ht="78" x14ac:dyDescent="0.3">
      <c r="A31" s="13" t="s">
        <v>87</v>
      </c>
      <c r="B31" s="13" t="s">
        <v>88</v>
      </c>
      <c r="C31" s="13" t="s">
        <v>89</v>
      </c>
      <c r="D31" s="21" t="s">
        <v>90</v>
      </c>
      <c r="E31" s="24" t="s">
        <v>218</v>
      </c>
      <c r="F31" s="16" t="s">
        <v>246</v>
      </c>
      <c r="G31" s="38">
        <f>H31+I31</f>
        <v>900000</v>
      </c>
      <c r="H31" s="38"/>
      <c r="I31" s="38">
        <v>900000</v>
      </c>
      <c r="J31" s="38"/>
    </row>
    <row r="32" spans="1:10" s="28" customFormat="1" ht="15.6" x14ac:dyDescent="0.3">
      <c r="A32" s="26" t="s">
        <v>5</v>
      </c>
      <c r="B32" s="26"/>
      <c r="C32" s="26"/>
      <c r="D32" s="103" t="s">
        <v>203</v>
      </c>
      <c r="E32" s="104"/>
      <c r="F32" s="27"/>
      <c r="G32" s="37">
        <f>G33</f>
        <v>46443616</v>
      </c>
      <c r="H32" s="37">
        <f>H33</f>
        <v>35171600</v>
      </c>
      <c r="I32" s="37">
        <f>I33</f>
        <v>11272016</v>
      </c>
      <c r="J32" s="37">
        <f>J33</f>
        <v>11272016</v>
      </c>
    </row>
    <row r="33" spans="1:10" s="28" customFormat="1" ht="15.6" x14ac:dyDescent="0.3">
      <c r="A33" s="26" t="s">
        <v>6</v>
      </c>
      <c r="B33" s="26"/>
      <c r="C33" s="26"/>
      <c r="D33" s="103" t="s">
        <v>203</v>
      </c>
      <c r="E33" s="104"/>
      <c r="F33" s="27"/>
      <c r="G33" s="37">
        <f>SUM(G34:G45)</f>
        <v>46443616</v>
      </c>
      <c r="H33" s="37">
        <f t="shared" ref="H33:J33" si="1">SUM(H34:H45)</f>
        <v>35171600</v>
      </c>
      <c r="I33" s="37">
        <f>SUM(I34:I45)</f>
        <v>11272016</v>
      </c>
      <c r="J33" s="37">
        <f t="shared" si="1"/>
        <v>11272016</v>
      </c>
    </row>
    <row r="34" spans="1:10" s="17" customFormat="1" ht="62.4" x14ac:dyDescent="0.3">
      <c r="A34" s="13" t="s">
        <v>7</v>
      </c>
      <c r="B34" s="13" t="s">
        <v>29</v>
      </c>
      <c r="C34" s="13" t="s">
        <v>15</v>
      </c>
      <c r="D34" s="14" t="s">
        <v>8</v>
      </c>
      <c r="E34" s="15" t="s">
        <v>95</v>
      </c>
      <c r="F34" s="20" t="s">
        <v>183</v>
      </c>
      <c r="G34" s="38">
        <f t="shared" ref="G34:G41" si="2">H34+I34</f>
        <v>455000</v>
      </c>
      <c r="H34" s="38">
        <v>455000</v>
      </c>
      <c r="I34" s="38"/>
      <c r="J34" s="38"/>
    </row>
    <row r="35" spans="1:10" s="17" customFormat="1" ht="46.8" x14ac:dyDescent="0.3">
      <c r="A35" s="13" t="s">
        <v>7</v>
      </c>
      <c r="B35" s="13" t="s">
        <v>29</v>
      </c>
      <c r="C35" s="13" t="s">
        <v>15</v>
      </c>
      <c r="D35" s="14" t="s">
        <v>8</v>
      </c>
      <c r="E35" s="15" t="s">
        <v>123</v>
      </c>
      <c r="F35" s="16" t="s">
        <v>177</v>
      </c>
      <c r="G35" s="38">
        <f t="shared" si="2"/>
        <v>1073037</v>
      </c>
      <c r="H35" s="38"/>
      <c r="I35" s="38">
        <v>1073037</v>
      </c>
      <c r="J35" s="38">
        <v>1073037</v>
      </c>
    </row>
    <row r="36" spans="1:10" s="17" customFormat="1" ht="46.8" x14ac:dyDescent="0.3">
      <c r="A36" s="13" t="s">
        <v>60</v>
      </c>
      <c r="B36" s="13" t="s">
        <v>61</v>
      </c>
      <c r="C36" s="13" t="s">
        <v>44</v>
      </c>
      <c r="D36" s="21" t="s">
        <v>59</v>
      </c>
      <c r="E36" s="15" t="s">
        <v>123</v>
      </c>
      <c r="F36" s="16" t="s">
        <v>177</v>
      </c>
      <c r="G36" s="38">
        <f>H36+I36</f>
        <v>24282200</v>
      </c>
      <c r="H36" s="38">
        <f>133000+100000+126700+500000+170000+20800000+652500</f>
        <v>22482200</v>
      </c>
      <c r="I36" s="38">
        <v>1800000</v>
      </c>
      <c r="J36" s="38">
        <v>1800000</v>
      </c>
    </row>
    <row r="37" spans="1:10" s="17" customFormat="1" ht="46.8" x14ac:dyDescent="0.3">
      <c r="A37" s="13" t="s">
        <v>60</v>
      </c>
      <c r="B37" s="13" t="s">
        <v>61</v>
      </c>
      <c r="C37" s="13" t="s">
        <v>44</v>
      </c>
      <c r="D37" s="21" t="s">
        <v>59</v>
      </c>
      <c r="E37" s="15" t="s">
        <v>160</v>
      </c>
      <c r="F37" s="16" t="s">
        <v>161</v>
      </c>
      <c r="G37" s="38">
        <f t="shared" si="2"/>
        <v>200000</v>
      </c>
      <c r="H37" s="38">
        <v>200000</v>
      </c>
      <c r="I37" s="38"/>
      <c r="J37" s="38"/>
    </row>
    <row r="38" spans="1:10" s="17" customFormat="1" ht="62.4" x14ac:dyDescent="0.3">
      <c r="A38" s="13" t="s">
        <v>60</v>
      </c>
      <c r="B38" s="13" t="s">
        <v>61</v>
      </c>
      <c r="C38" s="13" t="s">
        <v>44</v>
      </c>
      <c r="D38" s="21" t="s">
        <v>59</v>
      </c>
      <c r="E38" s="15" t="s">
        <v>187</v>
      </c>
      <c r="F38" s="16" t="s">
        <v>186</v>
      </c>
      <c r="G38" s="38">
        <f t="shared" si="2"/>
        <v>15000</v>
      </c>
      <c r="H38" s="38">
        <v>15000</v>
      </c>
      <c r="I38" s="38"/>
      <c r="J38" s="38"/>
    </row>
    <row r="39" spans="1:10" s="17" customFormat="1" ht="46.8" x14ac:dyDescent="0.3">
      <c r="A39" s="13" t="s">
        <v>124</v>
      </c>
      <c r="B39" s="13" t="s">
        <v>125</v>
      </c>
      <c r="C39" s="13" t="s">
        <v>126</v>
      </c>
      <c r="D39" s="21" t="s">
        <v>127</v>
      </c>
      <c r="E39" s="15" t="s">
        <v>123</v>
      </c>
      <c r="F39" s="16" t="s">
        <v>177</v>
      </c>
      <c r="G39" s="38">
        <f>H39+I39</f>
        <v>2000000</v>
      </c>
      <c r="H39" s="38">
        <f>2000000</f>
        <v>2000000</v>
      </c>
      <c r="I39" s="38">
        <f>2915000-2915000</f>
        <v>0</v>
      </c>
      <c r="J39" s="38">
        <f>2915000-2915000</f>
        <v>0</v>
      </c>
    </row>
    <row r="40" spans="1:10" s="17" customFormat="1" ht="78" x14ac:dyDescent="0.3">
      <c r="A40" s="13" t="s">
        <v>288</v>
      </c>
      <c r="B40" s="23" t="s">
        <v>289</v>
      </c>
      <c r="C40" s="23" t="s">
        <v>290</v>
      </c>
      <c r="D40" s="18" t="s">
        <v>291</v>
      </c>
      <c r="E40" s="15" t="s">
        <v>123</v>
      </c>
      <c r="F40" s="16" t="s">
        <v>177</v>
      </c>
      <c r="G40" s="38">
        <f>H40+I40</f>
        <v>1304329</v>
      </c>
      <c r="H40" s="38"/>
      <c r="I40" s="38">
        <v>1304329</v>
      </c>
      <c r="J40" s="38">
        <v>1304329</v>
      </c>
    </row>
    <row r="41" spans="1:10" s="17" customFormat="1" ht="62.4" x14ac:dyDescent="0.3">
      <c r="A41" s="13" t="s">
        <v>184</v>
      </c>
      <c r="B41" s="13" t="s">
        <v>26</v>
      </c>
      <c r="C41" s="13" t="s">
        <v>27</v>
      </c>
      <c r="D41" s="80" t="s">
        <v>16</v>
      </c>
      <c r="E41" s="15" t="s">
        <v>185</v>
      </c>
      <c r="F41" s="16" t="s">
        <v>209</v>
      </c>
      <c r="G41" s="38">
        <f t="shared" si="2"/>
        <v>4638400</v>
      </c>
      <c r="H41" s="38">
        <v>4638400</v>
      </c>
      <c r="I41" s="38"/>
      <c r="J41" s="38"/>
    </row>
    <row r="42" spans="1:10" s="35" customFormat="1" ht="46.8" x14ac:dyDescent="0.3">
      <c r="A42" s="23" t="s">
        <v>24</v>
      </c>
      <c r="B42" s="16">
        <v>3242</v>
      </c>
      <c r="C42" s="16">
        <v>1090</v>
      </c>
      <c r="D42" s="15" t="s">
        <v>14</v>
      </c>
      <c r="E42" s="15" t="s">
        <v>28</v>
      </c>
      <c r="F42" s="16" t="s">
        <v>179</v>
      </c>
      <c r="G42" s="38">
        <f t="shared" ref="G42:G45" si="3">H42+I42</f>
        <v>300000</v>
      </c>
      <c r="H42" s="38">
        <v>300000</v>
      </c>
      <c r="I42" s="38"/>
      <c r="J42" s="38"/>
    </row>
    <row r="43" spans="1:10" s="35" customFormat="1" ht="46.8" x14ac:dyDescent="0.3">
      <c r="A43" s="23" t="s">
        <v>24</v>
      </c>
      <c r="B43" s="16">
        <v>3242</v>
      </c>
      <c r="C43" s="16">
        <v>1090</v>
      </c>
      <c r="D43" s="15" t="s">
        <v>14</v>
      </c>
      <c r="E43" s="15" t="s">
        <v>78</v>
      </c>
      <c r="F43" s="16" t="s">
        <v>175</v>
      </c>
      <c r="G43" s="38">
        <f t="shared" si="3"/>
        <v>3801000</v>
      </c>
      <c r="H43" s="38">
        <v>3801000</v>
      </c>
      <c r="I43" s="38"/>
      <c r="J43" s="38"/>
    </row>
    <row r="44" spans="1:10" s="35" customFormat="1" ht="31.2" x14ac:dyDescent="0.3">
      <c r="A44" s="19" t="s">
        <v>253</v>
      </c>
      <c r="B44" s="13" t="s">
        <v>233</v>
      </c>
      <c r="C44" s="13" t="s">
        <v>234</v>
      </c>
      <c r="D44" s="14" t="s">
        <v>267</v>
      </c>
      <c r="E44" s="34" t="s">
        <v>266</v>
      </c>
      <c r="F44" s="16" t="s">
        <v>235</v>
      </c>
      <c r="G44" s="38">
        <f t="shared" si="3"/>
        <v>500000</v>
      </c>
      <c r="H44" s="38">
        <v>500000</v>
      </c>
      <c r="I44" s="38"/>
      <c r="J44" s="38"/>
    </row>
    <row r="45" spans="1:10" s="35" customFormat="1" ht="46.8" x14ac:dyDescent="0.3">
      <c r="A45" s="19" t="s">
        <v>258</v>
      </c>
      <c r="B45" s="13" t="s">
        <v>256</v>
      </c>
      <c r="C45" s="13" t="s">
        <v>165</v>
      </c>
      <c r="D45" s="76" t="s">
        <v>166</v>
      </c>
      <c r="E45" s="15" t="s">
        <v>156</v>
      </c>
      <c r="F45" s="16" t="s">
        <v>176</v>
      </c>
      <c r="G45" s="38">
        <f t="shared" si="3"/>
        <v>7874650</v>
      </c>
      <c r="H45" s="38">
        <v>780000</v>
      </c>
      <c r="I45" s="38">
        <f>200000+6894650</f>
        <v>7094650</v>
      </c>
      <c r="J45" s="38">
        <f>200000+6894650</f>
        <v>7094650</v>
      </c>
    </row>
    <row r="46" spans="1:10" s="49" customFormat="1" ht="15.6" x14ac:dyDescent="0.3">
      <c r="A46" s="26" t="s">
        <v>17</v>
      </c>
      <c r="B46" s="26"/>
      <c r="C46" s="26"/>
      <c r="D46" s="103" t="s">
        <v>148</v>
      </c>
      <c r="E46" s="104"/>
      <c r="F46" s="27"/>
      <c r="G46" s="37">
        <f>G47</f>
        <v>67899600</v>
      </c>
      <c r="H46" s="37">
        <f>H47</f>
        <v>67899600</v>
      </c>
      <c r="I46" s="37">
        <f t="shared" ref="I46:J46" si="4">I47</f>
        <v>0</v>
      </c>
      <c r="J46" s="37">
        <f t="shared" si="4"/>
        <v>0</v>
      </c>
    </row>
    <row r="47" spans="1:10" s="49" customFormat="1" ht="15.6" x14ac:dyDescent="0.3">
      <c r="A47" s="26" t="s">
        <v>18</v>
      </c>
      <c r="B47" s="26"/>
      <c r="C47" s="26"/>
      <c r="D47" s="103" t="s">
        <v>148</v>
      </c>
      <c r="E47" s="104"/>
      <c r="F47" s="27"/>
      <c r="G47" s="37">
        <f>SUM(G48:G61)</f>
        <v>67899600</v>
      </c>
      <c r="H47" s="37">
        <f>SUM(H48:H61)</f>
        <v>67899600</v>
      </c>
      <c r="I47" s="37">
        <f>SUM(I48:I60)</f>
        <v>0</v>
      </c>
      <c r="J47" s="37">
        <f>SUM(J48:J60)</f>
        <v>0</v>
      </c>
    </row>
    <row r="48" spans="1:10" s="48" customFormat="1" ht="46.8" x14ac:dyDescent="0.3">
      <c r="A48" s="13" t="s">
        <v>91</v>
      </c>
      <c r="B48" s="13" t="s">
        <v>92</v>
      </c>
      <c r="C48" s="13" t="s">
        <v>93</v>
      </c>
      <c r="D48" s="77" t="s">
        <v>94</v>
      </c>
      <c r="E48" s="15" t="s">
        <v>78</v>
      </c>
      <c r="F48" s="16" t="s">
        <v>175</v>
      </c>
      <c r="G48" s="38">
        <f>H48+I48</f>
        <v>161000</v>
      </c>
      <c r="H48" s="38">
        <v>161000</v>
      </c>
      <c r="I48" s="38"/>
      <c r="J48" s="38"/>
    </row>
    <row r="49" spans="1:10" s="48" customFormat="1" ht="62.4" x14ac:dyDescent="0.3">
      <c r="A49" s="13" t="s">
        <v>91</v>
      </c>
      <c r="B49" s="13" t="s">
        <v>92</v>
      </c>
      <c r="C49" s="13" t="s">
        <v>93</v>
      </c>
      <c r="D49" s="77" t="s">
        <v>94</v>
      </c>
      <c r="E49" s="15" t="s">
        <v>95</v>
      </c>
      <c r="F49" s="16" t="s">
        <v>96</v>
      </c>
      <c r="G49" s="38">
        <f t="shared" ref="G49:G61" si="5">H49+I49</f>
        <v>3000000</v>
      </c>
      <c r="H49" s="38">
        <v>3000000</v>
      </c>
      <c r="I49" s="38"/>
      <c r="J49" s="38"/>
    </row>
    <row r="50" spans="1:10" s="48" customFormat="1" ht="46.8" x14ac:dyDescent="0.3">
      <c r="A50" s="13" t="s">
        <v>97</v>
      </c>
      <c r="B50" s="13" t="s">
        <v>98</v>
      </c>
      <c r="C50" s="13" t="s">
        <v>93</v>
      </c>
      <c r="D50" s="77" t="s">
        <v>99</v>
      </c>
      <c r="E50" s="15" t="s">
        <v>78</v>
      </c>
      <c r="F50" s="16" t="s">
        <v>175</v>
      </c>
      <c r="G50" s="38">
        <f t="shared" si="5"/>
        <v>5000</v>
      </c>
      <c r="H50" s="38">
        <v>5000</v>
      </c>
      <c r="I50" s="38"/>
      <c r="J50" s="38"/>
    </row>
    <row r="51" spans="1:10" s="48" customFormat="1" ht="46.8" x14ac:dyDescent="0.3">
      <c r="A51" s="13" t="s">
        <v>25</v>
      </c>
      <c r="B51" s="13" t="s">
        <v>52</v>
      </c>
      <c r="C51" s="13" t="s">
        <v>27</v>
      </c>
      <c r="D51" s="14" t="s">
        <v>62</v>
      </c>
      <c r="E51" s="15" t="s">
        <v>170</v>
      </c>
      <c r="F51" s="16" t="s">
        <v>201</v>
      </c>
      <c r="G51" s="38">
        <f t="shared" si="5"/>
        <v>287200</v>
      </c>
      <c r="H51" s="38">
        <v>287200</v>
      </c>
      <c r="I51" s="38"/>
      <c r="J51" s="38"/>
    </row>
    <row r="52" spans="1:10" s="48" customFormat="1" ht="46.8" x14ac:dyDescent="0.3">
      <c r="A52" s="13" t="s">
        <v>25</v>
      </c>
      <c r="B52" s="13" t="s">
        <v>52</v>
      </c>
      <c r="C52" s="13" t="s">
        <v>27</v>
      </c>
      <c r="D52" s="14" t="s">
        <v>62</v>
      </c>
      <c r="E52" s="15" t="s">
        <v>78</v>
      </c>
      <c r="F52" s="16" t="s">
        <v>178</v>
      </c>
      <c r="G52" s="38">
        <f t="shared" si="5"/>
        <v>343400</v>
      </c>
      <c r="H52" s="38">
        <v>343400</v>
      </c>
      <c r="I52" s="38"/>
      <c r="J52" s="38"/>
    </row>
    <row r="53" spans="1:10" s="48" customFormat="1" ht="46.8" x14ac:dyDescent="0.3">
      <c r="A53" s="13" t="s">
        <v>111</v>
      </c>
      <c r="B53" s="13" t="s">
        <v>112</v>
      </c>
      <c r="C53" s="13" t="s">
        <v>27</v>
      </c>
      <c r="D53" s="29" t="s">
        <v>113</v>
      </c>
      <c r="E53" s="15" t="s">
        <v>78</v>
      </c>
      <c r="F53" s="16" t="s">
        <v>180</v>
      </c>
      <c r="G53" s="38">
        <f>H53+I53</f>
        <v>707500</v>
      </c>
      <c r="H53" s="38">
        <v>707500</v>
      </c>
      <c r="I53" s="38"/>
      <c r="J53" s="38"/>
    </row>
    <row r="54" spans="1:10" s="48" customFormat="1" ht="62.4" x14ac:dyDescent="0.3">
      <c r="A54" s="13" t="s">
        <v>260</v>
      </c>
      <c r="B54" s="13" t="s">
        <v>26</v>
      </c>
      <c r="C54" s="13" t="s">
        <v>27</v>
      </c>
      <c r="D54" s="80" t="s">
        <v>16</v>
      </c>
      <c r="E54" s="15" t="s">
        <v>185</v>
      </c>
      <c r="F54" s="16" t="s">
        <v>209</v>
      </c>
      <c r="G54" s="38">
        <f>H54+I54</f>
        <v>200000</v>
      </c>
      <c r="H54" s="38">
        <v>200000</v>
      </c>
      <c r="I54" s="38"/>
      <c r="J54" s="38"/>
    </row>
    <row r="55" spans="1:10" s="48" customFormat="1" ht="62.4" x14ac:dyDescent="0.3">
      <c r="A55" s="13" t="s">
        <v>100</v>
      </c>
      <c r="B55" s="13" t="s">
        <v>101</v>
      </c>
      <c r="C55" s="13" t="s">
        <v>29</v>
      </c>
      <c r="D55" s="14" t="s">
        <v>102</v>
      </c>
      <c r="E55" s="15" t="s">
        <v>78</v>
      </c>
      <c r="F55" s="16" t="s">
        <v>175</v>
      </c>
      <c r="G55" s="38">
        <f t="shared" si="5"/>
        <v>3300000</v>
      </c>
      <c r="H55" s="38">
        <v>3300000</v>
      </c>
      <c r="I55" s="38"/>
      <c r="J55" s="38"/>
    </row>
    <row r="56" spans="1:10" s="48" customFormat="1" ht="62.4" x14ac:dyDescent="0.3">
      <c r="A56" s="13" t="s">
        <v>103</v>
      </c>
      <c r="B56" s="13" t="s">
        <v>104</v>
      </c>
      <c r="C56" s="13" t="s">
        <v>105</v>
      </c>
      <c r="D56" s="14" t="s">
        <v>106</v>
      </c>
      <c r="E56" s="15" t="s">
        <v>78</v>
      </c>
      <c r="F56" s="16" t="s">
        <v>175</v>
      </c>
      <c r="G56" s="38">
        <f t="shared" si="5"/>
        <v>1000000</v>
      </c>
      <c r="H56" s="38">
        <v>1000000</v>
      </c>
      <c r="I56" s="38"/>
      <c r="J56" s="38"/>
    </row>
    <row r="57" spans="1:10" s="48" customFormat="1" ht="46.8" x14ac:dyDescent="0.3">
      <c r="A57" s="13" t="s">
        <v>107</v>
      </c>
      <c r="B57" s="13" t="s">
        <v>108</v>
      </c>
      <c r="C57" s="13" t="s">
        <v>93</v>
      </c>
      <c r="D57" s="14" t="s">
        <v>109</v>
      </c>
      <c r="E57" s="15" t="s">
        <v>78</v>
      </c>
      <c r="F57" s="16" t="s">
        <v>175</v>
      </c>
      <c r="G57" s="38">
        <f t="shared" si="5"/>
        <v>71000</v>
      </c>
      <c r="H57" s="38">
        <v>71000</v>
      </c>
      <c r="I57" s="38"/>
      <c r="J57" s="38"/>
    </row>
    <row r="58" spans="1:10" s="48" customFormat="1" ht="46.8" x14ac:dyDescent="0.3">
      <c r="A58" s="13" t="s">
        <v>167</v>
      </c>
      <c r="B58" s="13" t="s">
        <v>168</v>
      </c>
      <c r="C58" s="13" t="s">
        <v>128</v>
      </c>
      <c r="D58" s="78" t="s">
        <v>169</v>
      </c>
      <c r="E58" s="15" t="s">
        <v>78</v>
      </c>
      <c r="F58" s="16" t="s">
        <v>175</v>
      </c>
      <c r="G58" s="38">
        <f t="shared" si="5"/>
        <v>497600</v>
      </c>
      <c r="H58" s="38">
        <v>497600</v>
      </c>
      <c r="I58" s="38"/>
      <c r="J58" s="38"/>
    </row>
    <row r="59" spans="1:10" s="48" customFormat="1" ht="46.8" x14ac:dyDescent="0.3">
      <c r="A59" s="13" t="s">
        <v>110</v>
      </c>
      <c r="B59" s="13" t="s">
        <v>80</v>
      </c>
      <c r="C59" s="13" t="s">
        <v>81</v>
      </c>
      <c r="D59" s="79" t="s">
        <v>82</v>
      </c>
      <c r="E59" s="15" t="s">
        <v>78</v>
      </c>
      <c r="F59" s="16" t="s">
        <v>175</v>
      </c>
      <c r="G59" s="38">
        <f t="shared" si="5"/>
        <v>51425600</v>
      </c>
      <c r="H59" s="38">
        <f>16425600+35000000</f>
        <v>51425600</v>
      </c>
      <c r="I59" s="38"/>
      <c r="J59" s="38"/>
    </row>
    <row r="60" spans="1:10" s="48" customFormat="1" ht="62.4" x14ac:dyDescent="0.3">
      <c r="A60" s="13" t="s">
        <v>110</v>
      </c>
      <c r="B60" s="13" t="s">
        <v>80</v>
      </c>
      <c r="C60" s="13" t="s">
        <v>81</v>
      </c>
      <c r="D60" s="14" t="s">
        <v>82</v>
      </c>
      <c r="E60" s="15" t="s">
        <v>95</v>
      </c>
      <c r="F60" s="16" t="s">
        <v>181</v>
      </c>
      <c r="G60" s="38">
        <f t="shared" si="5"/>
        <v>6622800</v>
      </c>
      <c r="H60" s="38">
        <v>6622800</v>
      </c>
      <c r="I60" s="38"/>
      <c r="J60" s="38"/>
    </row>
    <row r="61" spans="1:10" s="48" customFormat="1" ht="31.2" x14ac:dyDescent="0.3">
      <c r="A61" s="57" t="s">
        <v>254</v>
      </c>
      <c r="B61" s="57" t="s">
        <v>233</v>
      </c>
      <c r="C61" s="57" t="s">
        <v>234</v>
      </c>
      <c r="D61" s="58" t="s">
        <v>267</v>
      </c>
      <c r="E61" s="34" t="s">
        <v>266</v>
      </c>
      <c r="F61" s="60" t="s">
        <v>235</v>
      </c>
      <c r="G61" s="38">
        <f t="shared" si="5"/>
        <v>278500</v>
      </c>
      <c r="H61" s="38">
        <v>278500</v>
      </c>
      <c r="I61" s="38"/>
      <c r="J61" s="38"/>
    </row>
    <row r="62" spans="1:10" s="48" customFormat="1" ht="15.6" x14ac:dyDescent="0.3">
      <c r="A62" s="50" t="s">
        <v>210</v>
      </c>
      <c r="B62" s="51" t="s">
        <v>211</v>
      </c>
      <c r="C62" s="51" t="s">
        <v>211</v>
      </c>
      <c r="D62" s="111" t="s">
        <v>212</v>
      </c>
      <c r="E62" s="112"/>
      <c r="F62" s="16"/>
      <c r="G62" s="37">
        <f>G63</f>
        <v>378300</v>
      </c>
      <c r="H62" s="37">
        <f t="shared" ref="H62:J63" si="6">H63</f>
        <v>378300</v>
      </c>
      <c r="I62" s="37">
        <f t="shared" si="6"/>
        <v>0</v>
      </c>
      <c r="J62" s="37">
        <f t="shared" si="6"/>
        <v>0</v>
      </c>
    </row>
    <row r="63" spans="1:10" s="48" customFormat="1" ht="15.6" x14ac:dyDescent="0.3">
      <c r="A63" s="50" t="s">
        <v>213</v>
      </c>
      <c r="B63" s="51" t="s">
        <v>211</v>
      </c>
      <c r="C63" s="51" t="s">
        <v>211</v>
      </c>
      <c r="D63" s="111" t="s">
        <v>212</v>
      </c>
      <c r="E63" s="112"/>
      <c r="F63" s="16"/>
      <c r="G63" s="37">
        <f>SUM(G64:G66)</f>
        <v>378300</v>
      </c>
      <c r="H63" s="37">
        <f>SUM(H64:H66)</f>
        <v>378300</v>
      </c>
      <c r="I63" s="37">
        <f t="shared" si="6"/>
        <v>0</v>
      </c>
      <c r="J63" s="37">
        <f t="shared" si="6"/>
        <v>0</v>
      </c>
    </row>
    <row r="64" spans="1:10" s="48" customFormat="1" ht="46.8" x14ac:dyDescent="0.3">
      <c r="A64" s="23" t="s">
        <v>214</v>
      </c>
      <c r="B64" s="16" t="s">
        <v>76</v>
      </c>
      <c r="C64" s="16" t="s">
        <v>27</v>
      </c>
      <c r="D64" s="18" t="s">
        <v>77</v>
      </c>
      <c r="E64" s="15" t="s">
        <v>78</v>
      </c>
      <c r="F64" s="20" t="s">
        <v>174</v>
      </c>
      <c r="G64" s="38">
        <f>H64+I64</f>
        <v>263600</v>
      </c>
      <c r="H64" s="38">
        <f>278000-14400</f>
        <v>263600</v>
      </c>
      <c r="I64" s="38"/>
      <c r="J64" s="38"/>
    </row>
    <row r="65" spans="1:10" s="48" customFormat="1" ht="62.4" x14ac:dyDescent="0.3">
      <c r="A65" s="23" t="s">
        <v>214</v>
      </c>
      <c r="B65" s="16" t="s">
        <v>76</v>
      </c>
      <c r="C65" s="16" t="s">
        <v>27</v>
      </c>
      <c r="D65" s="18" t="s">
        <v>77</v>
      </c>
      <c r="E65" s="75" t="s">
        <v>251</v>
      </c>
      <c r="F65" s="60" t="s">
        <v>276</v>
      </c>
      <c r="G65" s="38">
        <f t="shared" ref="G65:G66" si="7">H65+I65</f>
        <v>14400</v>
      </c>
      <c r="H65" s="38">
        <v>14400</v>
      </c>
      <c r="I65" s="38"/>
      <c r="J65" s="38"/>
    </row>
    <row r="66" spans="1:10" s="48" customFormat="1" ht="31.2" x14ac:dyDescent="0.3">
      <c r="A66" s="57" t="s">
        <v>250</v>
      </c>
      <c r="B66" s="57" t="s">
        <v>233</v>
      </c>
      <c r="C66" s="57" t="s">
        <v>234</v>
      </c>
      <c r="D66" s="58" t="s">
        <v>267</v>
      </c>
      <c r="E66" s="34" t="s">
        <v>266</v>
      </c>
      <c r="F66" s="60" t="s">
        <v>235</v>
      </c>
      <c r="G66" s="38">
        <f t="shared" si="7"/>
        <v>100300</v>
      </c>
      <c r="H66" s="38">
        <v>100300</v>
      </c>
      <c r="I66" s="38"/>
      <c r="J66" s="38"/>
    </row>
    <row r="67" spans="1:10" s="17" customFormat="1" ht="15.6" x14ac:dyDescent="0.3">
      <c r="A67" s="26" t="s">
        <v>129</v>
      </c>
      <c r="B67" s="26"/>
      <c r="C67" s="26"/>
      <c r="D67" s="103" t="s">
        <v>149</v>
      </c>
      <c r="E67" s="104"/>
      <c r="F67" s="27"/>
      <c r="G67" s="37">
        <f>G68</f>
        <v>2477400</v>
      </c>
      <c r="H67" s="37">
        <f>H68</f>
        <v>2202400</v>
      </c>
      <c r="I67" s="37">
        <f>I68</f>
        <v>275000</v>
      </c>
      <c r="J67" s="37">
        <f>J68</f>
        <v>0</v>
      </c>
    </row>
    <row r="68" spans="1:10" s="17" customFormat="1" ht="15.6" x14ac:dyDescent="0.3">
      <c r="A68" s="26" t="s">
        <v>130</v>
      </c>
      <c r="B68" s="26"/>
      <c r="C68" s="26"/>
      <c r="D68" s="103" t="s">
        <v>149</v>
      </c>
      <c r="E68" s="104"/>
      <c r="F68" s="27"/>
      <c r="G68" s="37">
        <f>SUM(G69:G75)</f>
        <v>2477400</v>
      </c>
      <c r="H68" s="37">
        <f>SUM(H69:H75)</f>
        <v>2202400</v>
      </c>
      <c r="I68" s="37">
        <f>SUM(I69:I73)</f>
        <v>275000</v>
      </c>
      <c r="J68" s="37">
        <f>SUM(J69:J73)</f>
        <v>0</v>
      </c>
    </row>
    <row r="69" spans="1:10" s="28" customFormat="1" ht="46.8" x14ac:dyDescent="0.3">
      <c r="A69" s="13" t="s">
        <v>219</v>
      </c>
      <c r="B69" s="13" t="s">
        <v>220</v>
      </c>
      <c r="C69" s="13" t="s">
        <v>221</v>
      </c>
      <c r="D69" s="14" t="s">
        <v>222</v>
      </c>
      <c r="E69" s="34" t="s">
        <v>150</v>
      </c>
      <c r="F69" s="20" t="s">
        <v>200</v>
      </c>
      <c r="G69" s="38">
        <f>H69+I69</f>
        <v>275000</v>
      </c>
      <c r="H69" s="38"/>
      <c r="I69" s="38">
        <v>275000</v>
      </c>
      <c r="J69" s="38"/>
    </row>
    <row r="70" spans="1:10" s="17" customFormat="1" ht="62.4" x14ac:dyDescent="0.3">
      <c r="A70" s="23" t="s">
        <v>207</v>
      </c>
      <c r="B70" s="16">
        <v>3140</v>
      </c>
      <c r="C70" s="13" t="s">
        <v>27</v>
      </c>
      <c r="D70" s="14" t="s">
        <v>16</v>
      </c>
      <c r="E70" s="15" t="s">
        <v>171</v>
      </c>
      <c r="F70" s="16" t="s">
        <v>209</v>
      </c>
      <c r="G70" s="38">
        <f>H70+I70</f>
        <v>150000</v>
      </c>
      <c r="H70" s="38">
        <v>150000</v>
      </c>
      <c r="I70" s="38"/>
      <c r="J70" s="38"/>
    </row>
    <row r="71" spans="1:10" s="17" customFormat="1" ht="46.8" x14ac:dyDescent="0.3">
      <c r="A71" s="13" t="s">
        <v>132</v>
      </c>
      <c r="B71" s="13" t="s">
        <v>133</v>
      </c>
      <c r="C71" s="13" t="s">
        <v>134</v>
      </c>
      <c r="D71" s="14" t="s">
        <v>135</v>
      </c>
      <c r="E71" s="34" t="s">
        <v>150</v>
      </c>
      <c r="F71" s="20" t="s">
        <v>200</v>
      </c>
      <c r="G71" s="38">
        <f t="shared" ref="G71:G73" si="8">H71+I71</f>
        <v>295000</v>
      </c>
      <c r="H71" s="38">
        <f>95000+200000</f>
        <v>295000</v>
      </c>
      <c r="I71" s="38"/>
      <c r="J71" s="38"/>
    </row>
    <row r="72" spans="1:10" s="17" customFormat="1" ht="46.8" x14ac:dyDescent="0.3">
      <c r="A72" s="13" t="s">
        <v>136</v>
      </c>
      <c r="B72" s="13" t="s">
        <v>137</v>
      </c>
      <c r="C72" s="13" t="s">
        <v>134</v>
      </c>
      <c r="D72" s="14" t="s">
        <v>138</v>
      </c>
      <c r="E72" s="34" t="s">
        <v>150</v>
      </c>
      <c r="F72" s="16" t="s">
        <v>200</v>
      </c>
      <c r="G72" s="38">
        <f t="shared" si="8"/>
        <v>49000</v>
      </c>
      <c r="H72" s="38">
        <v>49000</v>
      </c>
      <c r="I72" s="38"/>
      <c r="J72" s="38"/>
    </row>
    <row r="73" spans="1:10" s="17" customFormat="1" ht="46.8" x14ac:dyDescent="0.3">
      <c r="A73" s="13" t="s">
        <v>139</v>
      </c>
      <c r="B73" s="13" t="s">
        <v>140</v>
      </c>
      <c r="C73" s="13" t="s">
        <v>141</v>
      </c>
      <c r="D73" s="14" t="s">
        <v>142</v>
      </c>
      <c r="E73" s="33" t="s">
        <v>150</v>
      </c>
      <c r="F73" s="20" t="s">
        <v>200</v>
      </c>
      <c r="G73" s="38">
        <f t="shared" si="8"/>
        <v>941400</v>
      </c>
      <c r="H73" s="38">
        <f>191400+500000+60000+190000</f>
        <v>941400</v>
      </c>
      <c r="I73" s="38"/>
      <c r="J73" s="38"/>
    </row>
    <row r="74" spans="1:10" s="17" customFormat="1" ht="46.8" x14ac:dyDescent="0.3">
      <c r="A74" s="13" t="s">
        <v>143</v>
      </c>
      <c r="B74" s="13" t="s">
        <v>144</v>
      </c>
      <c r="C74" s="13" t="s">
        <v>145</v>
      </c>
      <c r="D74" s="14" t="s">
        <v>146</v>
      </c>
      <c r="E74" s="33" t="s">
        <v>150</v>
      </c>
      <c r="F74" s="20" t="s">
        <v>200</v>
      </c>
      <c r="G74" s="38">
        <f t="shared" ref="G74:G75" si="9">H74+I74</f>
        <v>600000</v>
      </c>
      <c r="H74" s="38">
        <v>600000</v>
      </c>
      <c r="I74" s="38"/>
      <c r="J74" s="38"/>
    </row>
    <row r="75" spans="1:10" s="17" customFormat="1" ht="31.2" x14ac:dyDescent="0.3">
      <c r="A75" s="57" t="s">
        <v>249</v>
      </c>
      <c r="B75" s="57" t="s">
        <v>233</v>
      </c>
      <c r="C75" s="57" t="s">
        <v>234</v>
      </c>
      <c r="D75" s="58" t="s">
        <v>267</v>
      </c>
      <c r="E75" s="34" t="s">
        <v>266</v>
      </c>
      <c r="F75" s="60" t="s">
        <v>235</v>
      </c>
      <c r="G75" s="38">
        <f t="shared" si="9"/>
        <v>167000</v>
      </c>
      <c r="H75" s="38">
        <v>167000</v>
      </c>
      <c r="I75" s="38"/>
      <c r="J75" s="38"/>
    </row>
    <row r="76" spans="1:10" s="48" customFormat="1" ht="15.6" x14ac:dyDescent="0.3">
      <c r="A76" s="26" t="s">
        <v>22</v>
      </c>
      <c r="B76" s="26"/>
      <c r="C76" s="26"/>
      <c r="D76" s="103" t="s">
        <v>157</v>
      </c>
      <c r="E76" s="104"/>
      <c r="F76" s="27"/>
      <c r="G76" s="37">
        <f>G77</f>
        <v>6669300</v>
      </c>
      <c r="H76" s="37">
        <f>H77</f>
        <v>6669300</v>
      </c>
      <c r="I76" s="37"/>
      <c r="J76" s="37"/>
    </row>
    <row r="77" spans="1:10" s="49" customFormat="1" ht="15.6" x14ac:dyDescent="0.3">
      <c r="A77" s="26" t="s">
        <v>23</v>
      </c>
      <c r="B77" s="26"/>
      <c r="C77" s="26"/>
      <c r="D77" s="103" t="s">
        <v>157</v>
      </c>
      <c r="E77" s="104"/>
      <c r="F77" s="27"/>
      <c r="G77" s="37">
        <f>SUM(G78:G82)</f>
        <v>6669300</v>
      </c>
      <c r="H77" s="37">
        <f>SUM(H78:H82)</f>
        <v>6669300</v>
      </c>
      <c r="I77" s="37"/>
      <c r="J77" s="37"/>
    </row>
    <row r="78" spans="1:10" s="49" customFormat="1" ht="46.8" x14ac:dyDescent="0.3">
      <c r="A78" s="13" t="s">
        <v>41</v>
      </c>
      <c r="B78" s="13" t="s">
        <v>42</v>
      </c>
      <c r="C78" s="13" t="s">
        <v>27</v>
      </c>
      <c r="D78" s="14" t="s">
        <v>43</v>
      </c>
      <c r="E78" s="15" t="s">
        <v>172</v>
      </c>
      <c r="F78" s="16" t="s">
        <v>201</v>
      </c>
      <c r="G78" s="38">
        <f t="shared" ref="G78:G82" si="10">H78+I78</f>
        <v>1029300</v>
      </c>
      <c r="H78" s="38">
        <v>1029300</v>
      </c>
      <c r="I78" s="38"/>
      <c r="J78" s="38"/>
    </row>
    <row r="79" spans="1:10" s="48" customFormat="1" ht="46.8" x14ac:dyDescent="0.3">
      <c r="A79" s="13" t="s">
        <v>114</v>
      </c>
      <c r="B79" s="13" t="s">
        <v>115</v>
      </c>
      <c r="C79" s="13" t="s">
        <v>37</v>
      </c>
      <c r="D79" s="14" t="s">
        <v>116</v>
      </c>
      <c r="E79" s="15" t="s">
        <v>163</v>
      </c>
      <c r="F79" s="16" t="s">
        <v>189</v>
      </c>
      <c r="G79" s="38">
        <f t="shared" si="10"/>
        <v>1400000</v>
      </c>
      <c r="H79" s="38">
        <v>1400000</v>
      </c>
      <c r="I79" s="38"/>
      <c r="J79" s="38"/>
    </row>
    <row r="80" spans="1:10" s="48" customFormat="1" ht="46.8" x14ac:dyDescent="0.3">
      <c r="A80" s="13" t="s">
        <v>118</v>
      </c>
      <c r="B80" s="13" t="s">
        <v>117</v>
      </c>
      <c r="C80" s="13" t="s">
        <v>37</v>
      </c>
      <c r="D80" s="14" t="s">
        <v>119</v>
      </c>
      <c r="E80" s="15" t="s">
        <v>163</v>
      </c>
      <c r="F80" s="16" t="s">
        <v>189</v>
      </c>
      <c r="G80" s="38">
        <f t="shared" si="10"/>
        <v>990000</v>
      </c>
      <c r="H80" s="38">
        <v>990000</v>
      </c>
      <c r="I80" s="38"/>
      <c r="J80" s="38"/>
    </row>
    <row r="81" spans="1:10" s="48" customFormat="1" ht="46.8" x14ac:dyDescent="0.3">
      <c r="A81" s="13" t="s">
        <v>35</v>
      </c>
      <c r="B81" s="13" t="s">
        <v>36</v>
      </c>
      <c r="C81" s="13" t="s">
        <v>37</v>
      </c>
      <c r="D81" s="21" t="s">
        <v>63</v>
      </c>
      <c r="E81" s="15" t="s">
        <v>163</v>
      </c>
      <c r="F81" s="16" t="s">
        <v>189</v>
      </c>
      <c r="G81" s="38">
        <f t="shared" si="10"/>
        <v>3185000</v>
      </c>
      <c r="H81" s="38">
        <v>3185000</v>
      </c>
      <c r="I81" s="38"/>
      <c r="J81" s="38"/>
    </row>
    <row r="82" spans="1:10" s="48" customFormat="1" ht="31.2" x14ac:dyDescent="0.3">
      <c r="A82" s="57" t="s">
        <v>248</v>
      </c>
      <c r="B82" s="57" t="s">
        <v>233</v>
      </c>
      <c r="C82" s="57" t="s">
        <v>234</v>
      </c>
      <c r="D82" s="58" t="s">
        <v>267</v>
      </c>
      <c r="E82" s="34" t="s">
        <v>266</v>
      </c>
      <c r="F82" s="60" t="s">
        <v>235</v>
      </c>
      <c r="G82" s="61">
        <f t="shared" si="10"/>
        <v>65000</v>
      </c>
      <c r="H82" s="38">
        <v>65000</v>
      </c>
      <c r="I82" s="38"/>
      <c r="J82" s="38"/>
    </row>
    <row r="83" spans="1:10" s="48" customFormat="1" ht="15.6" x14ac:dyDescent="0.3">
      <c r="A83" s="55" t="s">
        <v>12</v>
      </c>
      <c r="B83" s="55"/>
      <c r="C83" s="55"/>
      <c r="D83" s="109" t="s">
        <v>151</v>
      </c>
      <c r="E83" s="110"/>
      <c r="F83" s="67"/>
      <c r="G83" s="56">
        <f>G84</f>
        <v>177493168.18000001</v>
      </c>
      <c r="H83" s="56">
        <f>H84</f>
        <v>163624069</v>
      </c>
      <c r="I83" s="56">
        <f>I84</f>
        <v>13869099.18</v>
      </c>
      <c r="J83" s="56">
        <f>J84</f>
        <v>13484725</v>
      </c>
    </row>
    <row r="84" spans="1:10" s="49" customFormat="1" ht="15.6" x14ac:dyDescent="0.3">
      <c r="A84" s="55" t="s">
        <v>13</v>
      </c>
      <c r="B84" s="55"/>
      <c r="C84" s="55"/>
      <c r="D84" s="109" t="s">
        <v>151</v>
      </c>
      <c r="E84" s="110"/>
      <c r="F84" s="67"/>
      <c r="G84" s="56">
        <f>SUM(G85:G99)</f>
        <v>177493168.18000001</v>
      </c>
      <c r="H84" s="56">
        <f t="shared" ref="H84:J84" si="11">SUM(H85:H99)</f>
        <v>163624069</v>
      </c>
      <c r="I84" s="56">
        <f t="shared" si="11"/>
        <v>13869099.18</v>
      </c>
      <c r="J84" s="56">
        <f t="shared" si="11"/>
        <v>13484725</v>
      </c>
    </row>
    <row r="85" spans="1:10" s="49" customFormat="1" ht="46.8" x14ac:dyDescent="0.3">
      <c r="A85" s="57" t="s">
        <v>237</v>
      </c>
      <c r="B85" s="57" t="s">
        <v>228</v>
      </c>
      <c r="C85" s="57" t="s">
        <v>229</v>
      </c>
      <c r="D85" s="70" t="s">
        <v>230</v>
      </c>
      <c r="E85" s="71" t="s">
        <v>231</v>
      </c>
      <c r="F85" s="60" t="s">
        <v>232</v>
      </c>
      <c r="G85" s="61">
        <f>H85+I85</f>
        <v>50000</v>
      </c>
      <c r="H85" s="61">
        <v>50000</v>
      </c>
      <c r="I85" s="61"/>
      <c r="J85" s="56"/>
    </row>
    <row r="86" spans="1:10" s="49" customFormat="1" ht="46.8" x14ac:dyDescent="0.3">
      <c r="A86" s="57" t="s">
        <v>292</v>
      </c>
      <c r="B86" s="16">
        <v>6011</v>
      </c>
      <c r="C86" s="23" t="s">
        <v>293</v>
      </c>
      <c r="D86" s="18" t="s">
        <v>294</v>
      </c>
      <c r="E86" s="66" t="s">
        <v>264</v>
      </c>
      <c r="F86" s="60" t="s">
        <v>279</v>
      </c>
      <c r="G86" s="61">
        <f>H86+I86</f>
        <v>319069</v>
      </c>
      <c r="H86" s="61">
        <v>319069</v>
      </c>
      <c r="I86" s="61"/>
      <c r="J86" s="56"/>
    </row>
    <row r="87" spans="1:10" s="28" customFormat="1" ht="78" x14ac:dyDescent="0.3">
      <c r="A87" s="13" t="s">
        <v>292</v>
      </c>
      <c r="B87" s="16">
        <v>6011</v>
      </c>
      <c r="C87" s="23" t="s">
        <v>293</v>
      </c>
      <c r="D87" s="18" t="s">
        <v>294</v>
      </c>
      <c r="E87" s="34" t="s">
        <v>295</v>
      </c>
      <c r="F87" s="16" t="s">
        <v>296</v>
      </c>
      <c r="G87" s="38">
        <f>H87+I87</f>
        <v>1660017</v>
      </c>
      <c r="H87" s="38"/>
      <c r="I87" s="38">
        <v>1660017</v>
      </c>
      <c r="J87" s="38">
        <v>1660017</v>
      </c>
    </row>
    <row r="88" spans="1:10" s="48" customFormat="1" ht="46.8" x14ac:dyDescent="0.3">
      <c r="A88" s="57" t="s">
        <v>120</v>
      </c>
      <c r="B88" s="57" t="s">
        <v>121</v>
      </c>
      <c r="C88" s="57" t="s">
        <v>20</v>
      </c>
      <c r="D88" s="64" t="s">
        <v>122</v>
      </c>
      <c r="E88" s="15" t="s">
        <v>206</v>
      </c>
      <c r="F88" s="16" t="s">
        <v>204</v>
      </c>
      <c r="G88" s="61">
        <f>H88+I88</f>
        <v>7515287</v>
      </c>
      <c r="H88" s="61">
        <v>300000</v>
      </c>
      <c r="I88" s="61">
        <v>7215287</v>
      </c>
      <c r="J88" s="61">
        <v>7215287</v>
      </c>
    </row>
    <row r="89" spans="1:10" s="48" customFormat="1" ht="46.8" x14ac:dyDescent="0.3">
      <c r="A89" s="57" t="s">
        <v>31</v>
      </c>
      <c r="B89" s="57" t="s">
        <v>54</v>
      </c>
      <c r="C89" s="57" t="s">
        <v>20</v>
      </c>
      <c r="D89" s="58" t="s">
        <v>55</v>
      </c>
      <c r="E89" s="66" t="s">
        <v>264</v>
      </c>
      <c r="F89" s="60" t="s">
        <v>279</v>
      </c>
      <c r="G89" s="61">
        <f t="shared" ref="G89:G97" si="12">H89+I89</f>
        <v>1720000</v>
      </c>
      <c r="H89" s="61">
        <v>1720000</v>
      </c>
      <c r="I89" s="61"/>
      <c r="J89" s="61"/>
    </row>
    <row r="90" spans="1:10" s="17" customFormat="1" ht="78" x14ac:dyDescent="0.3">
      <c r="A90" s="13" t="s">
        <v>31</v>
      </c>
      <c r="B90" s="13" t="s">
        <v>54</v>
      </c>
      <c r="C90" s="13" t="s">
        <v>20</v>
      </c>
      <c r="D90" s="14" t="s">
        <v>55</v>
      </c>
      <c r="E90" s="34" t="s">
        <v>297</v>
      </c>
      <c r="F90" s="16" t="s">
        <v>298</v>
      </c>
      <c r="G90" s="38">
        <f t="shared" si="12"/>
        <v>1095000</v>
      </c>
      <c r="H90" s="38"/>
      <c r="I90" s="38">
        <v>1095000</v>
      </c>
      <c r="J90" s="38">
        <v>1095000</v>
      </c>
    </row>
    <row r="91" spans="1:10" s="48" customFormat="1" ht="46.8" x14ac:dyDescent="0.3">
      <c r="A91" s="57" t="s">
        <v>19</v>
      </c>
      <c r="B91" s="57" t="s">
        <v>53</v>
      </c>
      <c r="C91" s="57" t="s">
        <v>20</v>
      </c>
      <c r="D91" s="65" t="s">
        <v>30</v>
      </c>
      <c r="E91" s="66" t="s">
        <v>264</v>
      </c>
      <c r="F91" s="60" t="s">
        <v>279</v>
      </c>
      <c r="G91" s="61">
        <f t="shared" si="12"/>
        <v>85600500</v>
      </c>
      <c r="H91" s="61">
        <f>84160000+401000+200000</f>
        <v>84761000</v>
      </c>
      <c r="I91" s="61">
        <v>839500</v>
      </c>
      <c r="J91" s="61">
        <v>839500</v>
      </c>
    </row>
    <row r="92" spans="1:10" s="17" customFormat="1" ht="62.4" x14ac:dyDescent="0.3">
      <c r="A92" s="13" t="s">
        <v>303</v>
      </c>
      <c r="B92" s="13" t="s">
        <v>299</v>
      </c>
      <c r="C92" s="23" t="s">
        <v>241</v>
      </c>
      <c r="D92" s="18" t="s">
        <v>300</v>
      </c>
      <c r="E92" s="15" t="s">
        <v>156</v>
      </c>
      <c r="F92" s="16" t="s">
        <v>176</v>
      </c>
      <c r="G92" s="38">
        <f t="shared" si="12"/>
        <v>47400</v>
      </c>
      <c r="H92" s="38">
        <v>47400</v>
      </c>
      <c r="I92" s="38"/>
      <c r="J92" s="38"/>
    </row>
    <row r="93" spans="1:10" s="48" customFormat="1" ht="46.8" x14ac:dyDescent="0.3">
      <c r="A93" s="57" t="s">
        <v>304</v>
      </c>
      <c r="B93" s="57" t="s">
        <v>56</v>
      </c>
      <c r="C93" s="57" t="s">
        <v>32</v>
      </c>
      <c r="D93" s="58" t="s">
        <v>33</v>
      </c>
      <c r="E93" s="66" t="s">
        <v>264</v>
      </c>
      <c r="F93" s="60" t="s">
        <v>279</v>
      </c>
      <c r="G93" s="61">
        <f t="shared" si="12"/>
        <v>30000000</v>
      </c>
      <c r="H93" s="61">
        <v>30000000</v>
      </c>
      <c r="I93" s="61"/>
      <c r="J93" s="61"/>
    </row>
    <row r="94" spans="1:10" s="48" customFormat="1" ht="31.2" x14ac:dyDescent="0.3">
      <c r="A94" s="57" t="s">
        <v>238</v>
      </c>
      <c r="B94" s="57" t="s">
        <v>233</v>
      </c>
      <c r="C94" s="57" t="s">
        <v>234</v>
      </c>
      <c r="D94" s="58" t="s">
        <v>267</v>
      </c>
      <c r="E94" s="34" t="s">
        <v>266</v>
      </c>
      <c r="F94" s="60" t="s">
        <v>235</v>
      </c>
      <c r="G94" s="61">
        <f t="shared" si="12"/>
        <v>524300</v>
      </c>
      <c r="H94" s="61">
        <v>488300</v>
      </c>
      <c r="I94" s="61">
        <v>36000</v>
      </c>
      <c r="J94" s="61">
        <v>36000</v>
      </c>
    </row>
    <row r="95" spans="1:10" s="48" customFormat="1" ht="46.8" x14ac:dyDescent="0.3">
      <c r="A95" s="57" t="s">
        <v>305</v>
      </c>
      <c r="B95" s="23" t="s">
        <v>301</v>
      </c>
      <c r="C95" s="23" t="s">
        <v>21</v>
      </c>
      <c r="D95" s="18" t="s">
        <v>302</v>
      </c>
      <c r="E95" s="59" t="s">
        <v>239</v>
      </c>
      <c r="F95" s="60" t="s">
        <v>278</v>
      </c>
      <c r="G95" s="61">
        <f t="shared" si="12"/>
        <v>2060000</v>
      </c>
      <c r="H95" s="61"/>
      <c r="I95" s="61">
        <v>2060000</v>
      </c>
      <c r="J95" s="61">
        <v>2060000</v>
      </c>
    </row>
    <row r="96" spans="1:10" s="17" customFormat="1" ht="93.6" x14ac:dyDescent="0.3">
      <c r="A96" s="23" t="s">
        <v>307</v>
      </c>
      <c r="B96" s="23" t="s">
        <v>306</v>
      </c>
      <c r="C96" s="23" t="s">
        <v>21</v>
      </c>
      <c r="D96" s="18" t="s">
        <v>308</v>
      </c>
      <c r="E96" s="34" t="s">
        <v>295</v>
      </c>
      <c r="F96" s="16" t="s">
        <v>296</v>
      </c>
      <c r="G96" s="38">
        <f t="shared" si="12"/>
        <v>384374.18</v>
      </c>
      <c r="H96" s="38"/>
      <c r="I96" s="38">
        <v>384374.18</v>
      </c>
      <c r="J96" s="38"/>
    </row>
    <row r="97" spans="1:10" s="48" customFormat="1" ht="46.8" x14ac:dyDescent="0.3">
      <c r="A97" s="57" t="s">
        <v>188</v>
      </c>
      <c r="B97" s="57" t="s">
        <v>34</v>
      </c>
      <c r="C97" s="57" t="s">
        <v>21</v>
      </c>
      <c r="D97" s="64" t="s">
        <v>51</v>
      </c>
      <c r="E97" s="59" t="s">
        <v>239</v>
      </c>
      <c r="F97" s="60" t="s">
        <v>278</v>
      </c>
      <c r="G97" s="61">
        <f t="shared" si="12"/>
        <v>43320000</v>
      </c>
      <c r="H97" s="61">
        <v>43320000</v>
      </c>
      <c r="I97" s="61"/>
      <c r="J97" s="61"/>
    </row>
    <row r="98" spans="1:10" s="48" customFormat="1" ht="46.8" x14ac:dyDescent="0.3">
      <c r="A98" s="60">
        <v>1218110</v>
      </c>
      <c r="B98" s="60">
        <v>8110</v>
      </c>
      <c r="C98" s="62" t="s">
        <v>165</v>
      </c>
      <c r="D98" s="63" t="s">
        <v>166</v>
      </c>
      <c r="E98" s="59" t="s">
        <v>156</v>
      </c>
      <c r="F98" s="60" t="s">
        <v>176</v>
      </c>
      <c r="G98" s="61">
        <f>H98+I98</f>
        <v>2997221</v>
      </c>
      <c r="H98" s="61">
        <f>2527200+91100</f>
        <v>2618300</v>
      </c>
      <c r="I98" s="61">
        <v>378921</v>
      </c>
      <c r="J98" s="61">
        <v>378921</v>
      </c>
    </row>
    <row r="99" spans="1:10" s="17" customFormat="1" ht="78" x14ac:dyDescent="0.3">
      <c r="A99" s="13" t="s">
        <v>322</v>
      </c>
      <c r="B99" s="13" t="s">
        <v>158</v>
      </c>
      <c r="C99" s="23" t="s">
        <v>85</v>
      </c>
      <c r="D99" s="18" t="s">
        <v>159</v>
      </c>
      <c r="E99" s="24" t="s">
        <v>265</v>
      </c>
      <c r="F99" s="60" t="s">
        <v>277</v>
      </c>
      <c r="G99" s="38">
        <f>H99+I99</f>
        <v>200000</v>
      </c>
      <c r="H99" s="38"/>
      <c r="I99" s="38">
        <v>200000</v>
      </c>
      <c r="J99" s="38">
        <v>200000</v>
      </c>
    </row>
    <row r="100" spans="1:10" s="48" customFormat="1" ht="15.6" x14ac:dyDescent="0.3">
      <c r="A100" s="51" t="s">
        <v>243</v>
      </c>
      <c r="B100" s="51" t="s">
        <v>211</v>
      </c>
      <c r="C100" s="51" t="s">
        <v>211</v>
      </c>
      <c r="D100" s="107" t="s">
        <v>244</v>
      </c>
      <c r="E100" s="108"/>
      <c r="F100" s="60"/>
      <c r="G100" s="37">
        <f>G101</f>
        <v>160368947.63</v>
      </c>
      <c r="H100" s="37">
        <f t="shared" ref="H100:J100" si="13">H101</f>
        <v>46300</v>
      </c>
      <c r="I100" s="37">
        <f t="shared" si="13"/>
        <v>160322647.63</v>
      </c>
      <c r="J100" s="37">
        <f t="shared" si="13"/>
        <v>160322647.63</v>
      </c>
    </row>
    <row r="101" spans="1:10" s="48" customFormat="1" ht="15.6" x14ac:dyDescent="0.3">
      <c r="A101" s="51" t="s">
        <v>245</v>
      </c>
      <c r="B101" s="51" t="s">
        <v>211</v>
      </c>
      <c r="C101" s="51" t="s">
        <v>211</v>
      </c>
      <c r="D101" s="107" t="s">
        <v>244</v>
      </c>
      <c r="E101" s="108"/>
      <c r="F101" s="60"/>
      <c r="G101" s="37">
        <f>SUM(G102:G108)</f>
        <v>160368947.63</v>
      </c>
      <c r="H101" s="37">
        <f t="shared" ref="H101:J101" si="14">SUM(H102:H108)</f>
        <v>46300</v>
      </c>
      <c r="I101" s="37">
        <f t="shared" si="14"/>
        <v>160322647.63</v>
      </c>
      <c r="J101" s="37">
        <f t="shared" si="14"/>
        <v>160322647.63</v>
      </c>
    </row>
    <row r="102" spans="1:10" s="48" customFormat="1" ht="46.8" x14ac:dyDescent="0.3">
      <c r="A102" s="16">
        <v>1511300</v>
      </c>
      <c r="B102" s="23" t="s">
        <v>309</v>
      </c>
      <c r="C102" s="23" t="s">
        <v>290</v>
      </c>
      <c r="D102" s="18" t="s">
        <v>310</v>
      </c>
      <c r="E102" s="59" t="s">
        <v>156</v>
      </c>
      <c r="F102" s="60" t="s">
        <v>176</v>
      </c>
      <c r="G102" s="38">
        <f t="shared" ref="G102:G106" si="15">H102+I102</f>
        <v>87018800</v>
      </c>
      <c r="H102" s="37"/>
      <c r="I102" s="61">
        <f>83518800+3500000</f>
        <v>87018800</v>
      </c>
      <c r="J102" s="61">
        <f>83518800+3500000</f>
        <v>87018800</v>
      </c>
    </row>
    <row r="103" spans="1:10" s="48" customFormat="1" ht="46.8" x14ac:dyDescent="0.3">
      <c r="A103" s="16">
        <v>1512171</v>
      </c>
      <c r="B103" s="23" t="s">
        <v>311</v>
      </c>
      <c r="C103" s="23" t="s">
        <v>74</v>
      </c>
      <c r="D103" s="18" t="s">
        <v>312</v>
      </c>
      <c r="E103" s="59" t="s">
        <v>156</v>
      </c>
      <c r="F103" s="60" t="s">
        <v>176</v>
      </c>
      <c r="G103" s="38">
        <f t="shared" si="15"/>
        <v>550000</v>
      </c>
      <c r="H103" s="37"/>
      <c r="I103" s="61">
        <v>550000</v>
      </c>
      <c r="J103" s="61">
        <v>550000</v>
      </c>
    </row>
    <row r="104" spans="1:10" s="48" customFormat="1" ht="46.8" x14ac:dyDescent="0.3">
      <c r="A104" s="16">
        <v>1516091</v>
      </c>
      <c r="B104" s="23" t="s">
        <v>313</v>
      </c>
      <c r="C104" s="23" t="s">
        <v>241</v>
      </c>
      <c r="D104" s="18" t="s">
        <v>314</v>
      </c>
      <c r="E104" s="66" t="s">
        <v>264</v>
      </c>
      <c r="F104" s="60" t="s">
        <v>279</v>
      </c>
      <c r="G104" s="38">
        <f t="shared" si="15"/>
        <v>30226232.009999998</v>
      </c>
      <c r="H104" s="37"/>
      <c r="I104" s="61">
        <f>14033601.01+10981383+4148102+926970+136176</f>
        <v>30226232.009999998</v>
      </c>
      <c r="J104" s="61">
        <f>14033601.01+10981383+4148102+926970+136176</f>
        <v>30226232.009999998</v>
      </c>
    </row>
    <row r="105" spans="1:10" s="48" customFormat="1" ht="46.8" x14ac:dyDescent="0.3">
      <c r="A105" s="16">
        <v>1517368</v>
      </c>
      <c r="B105" s="23" t="s">
        <v>315</v>
      </c>
      <c r="C105" s="23" t="s">
        <v>21</v>
      </c>
      <c r="D105" s="18" t="s">
        <v>316</v>
      </c>
      <c r="E105" s="59" t="s">
        <v>156</v>
      </c>
      <c r="F105" s="60" t="s">
        <v>176</v>
      </c>
      <c r="G105" s="38">
        <f t="shared" si="15"/>
        <v>15815727.619999999</v>
      </c>
      <c r="H105" s="37"/>
      <c r="I105" s="61">
        <v>15815727.619999999</v>
      </c>
      <c r="J105" s="61">
        <v>15815727.619999999</v>
      </c>
    </row>
    <row r="106" spans="1:10" s="17" customFormat="1" ht="62.4" x14ac:dyDescent="0.3">
      <c r="A106" s="16">
        <v>1517370</v>
      </c>
      <c r="B106" s="23" t="s">
        <v>317</v>
      </c>
      <c r="C106" s="23" t="s">
        <v>21</v>
      </c>
      <c r="D106" s="18" t="s">
        <v>318</v>
      </c>
      <c r="E106" s="82" t="s">
        <v>319</v>
      </c>
      <c r="F106" s="16" t="s">
        <v>320</v>
      </c>
      <c r="G106" s="38">
        <f t="shared" si="15"/>
        <v>19920588</v>
      </c>
      <c r="H106" s="37"/>
      <c r="I106" s="38">
        <v>19920588</v>
      </c>
      <c r="J106" s="38">
        <v>19920588</v>
      </c>
    </row>
    <row r="107" spans="1:10" s="48" customFormat="1" ht="31.2" x14ac:dyDescent="0.3">
      <c r="A107" s="16">
        <v>1517520</v>
      </c>
      <c r="B107" s="16">
        <v>7520</v>
      </c>
      <c r="C107" s="16">
        <v>460</v>
      </c>
      <c r="D107" s="58" t="s">
        <v>267</v>
      </c>
      <c r="E107" s="34" t="s">
        <v>266</v>
      </c>
      <c r="F107" s="60" t="s">
        <v>235</v>
      </c>
      <c r="G107" s="38">
        <f t="shared" ref="G107:G108" si="16">H107+I107</f>
        <v>46300</v>
      </c>
      <c r="H107" s="61">
        <v>46300</v>
      </c>
      <c r="I107" s="61"/>
      <c r="J107" s="61"/>
    </row>
    <row r="108" spans="1:10" s="48" customFormat="1" ht="46.8" x14ac:dyDescent="0.3">
      <c r="A108" s="23" t="s">
        <v>321</v>
      </c>
      <c r="B108" s="23" t="s">
        <v>256</v>
      </c>
      <c r="C108" s="23" t="s">
        <v>165</v>
      </c>
      <c r="D108" s="18" t="s">
        <v>166</v>
      </c>
      <c r="E108" s="59" t="s">
        <v>156</v>
      </c>
      <c r="F108" s="60" t="s">
        <v>176</v>
      </c>
      <c r="G108" s="38">
        <f t="shared" si="16"/>
        <v>6791300</v>
      </c>
      <c r="H108" s="61"/>
      <c r="I108" s="61">
        <v>6791300</v>
      </c>
      <c r="J108" s="61">
        <v>6791300</v>
      </c>
    </row>
    <row r="109" spans="1:10" s="17" customFormat="1" ht="33" customHeight="1" x14ac:dyDescent="0.3">
      <c r="A109" s="26" t="s">
        <v>38</v>
      </c>
      <c r="B109" s="26"/>
      <c r="C109" s="26"/>
      <c r="D109" s="103" t="s">
        <v>152</v>
      </c>
      <c r="E109" s="104"/>
      <c r="F109" s="27"/>
      <c r="G109" s="37">
        <f>G110</f>
        <v>21674600</v>
      </c>
      <c r="H109" s="37">
        <f>H110</f>
        <v>21674600</v>
      </c>
      <c r="I109" s="37">
        <f>I110</f>
        <v>0</v>
      </c>
      <c r="J109" s="37">
        <f>J110</f>
        <v>0</v>
      </c>
    </row>
    <row r="110" spans="1:10" s="28" customFormat="1" ht="33" customHeight="1" x14ac:dyDescent="0.3">
      <c r="A110" s="26" t="s">
        <v>39</v>
      </c>
      <c r="B110" s="26"/>
      <c r="C110" s="26"/>
      <c r="D110" s="103" t="s">
        <v>152</v>
      </c>
      <c r="E110" s="104"/>
      <c r="F110" s="27"/>
      <c r="G110" s="37">
        <f>SUM(G111:G114)</f>
        <v>21674600</v>
      </c>
      <c r="H110" s="37">
        <f>SUM(H111:H114)</f>
        <v>21674600</v>
      </c>
      <c r="I110" s="37">
        <f>SUM(I113:I114)</f>
        <v>0</v>
      </c>
      <c r="J110" s="37">
        <f>SUM(J113:J114)</f>
        <v>0</v>
      </c>
    </row>
    <row r="111" spans="1:10" s="28" customFormat="1" ht="109.2" x14ac:dyDescent="0.3">
      <c r="A111" s="23" t="s">
        <v>240</v>
      </c>
      <c r="B111" s="16">
        <v>6090</v>
      </c>
      <c r="C111" s="23" t="s">
        <v>241</v>
      </c>
      <c r="D111" s="18" t="s">
        <v>242</v>
      </c>
      <c r="E111" s="18" t="s">
        <v>205</v>
      </c>
      <c r="F111" s="25" t="s">
        <v>208</v>
      </c>
      <c r="G111" s="38">
        <f t="shared" ref="G111:G112" si="17">H111+I111</f>
        <v>1500000</v>
      </c>
      <c r="H111" s="38">
        <v>1500000</v>
      </c>
      <c r="I111" s="37"/>
      <c r="J111" s="37"/>
    </row>
    <row r="112" spans="1:10" s="28" customFormat="1" ht="31.2" x14ac:dyDescent="0.3">
      <c r="A112" s="16">
        <v>3117520</v>
      </c>
      <c r="B112" s="16">
        <v>7520</v>
      </c>
      <c r="C112" s="16">
        <v>460</v>
      </c>
      <c r="D112" s="58" t="s">
        <v>267</v>
      </c>
      <c r="E112" s="34" t="s">
        <v>266</v>
      </c>
      <c r="F112" s="60" t="s">
        <v>235</v>
      </c>
      <c r="G112" s="38">
        <f t="shared" si="17"/>
        <v>8600</v>
      </c>
      <c r="H112" s="38">
        <v>8600</v>
      </c>
      <c r="I112" s="37"/>
      <c r="J112" s="37"/>
    </row>
    <row r="113" spans="1:10" s="28" customFormat="1" ht="46.8" x14ac:dyDescent="0.3">
      <c r="A113" s="13" t="s">
        <v>40</v>
      </c>
      <c r="B113" s="13" t="s">
        <v>34</v>
      </c>
      <c r="C113" s="13" t="s">
        <v>21</v>
      </c>
      <c r="D113" s="29" t="s">
        <v>51</v>
      </c>
      <c r="E113" s="15" t="s">
        <v>239</v>
      </c>
      <c r="F113" s="60" t="s">
        <v>278</v>
      </c>
      <c r="G113" s="38">
        <f>H113+I113</f>
        <v>20021000</v>
      </c>
      <c r="H113" s="38">
        <v>20021000</v>
      </c>
      <c r="I113" s="38"/>
      <c r="J113" s="38"/>
    </row>
    <row r="114" spans="1:10" s="17" customFormat="1" ht="78" x14ac:dyDescent="0.3">
      <c r="A114" s="13" t="s">
        <v>191</v>
      </c>
      <c r="B114" s="13" t="s">
        <v>158</v>
      </c>
      <c r="C114" s="13" t="s">
        <v>85</v>
      </c>
      <c r="D114" s="21" t="s">
        <v>159</v>
      </c>
      <c r="E114" s="24" t="s">
        <v>261</v>
      </c>
      <c r="F114" s="60" t="s">
        <v>277</v>
      </c>
      <c r="G114" s="38">
        <f>H114+I114</f>
        <v>145000</v>
      </c>
      <c r="H114" s="38">
        <v>145000</v>
      </c>
      <c r="I114" s="38"/>
      <c r="J114" s="38"/>
    </row>
    <row r="115" spans="1:10" s="17" customFormat="1" ht="15.6" x14ac:dyDescent="0.3">
      <c r="A115" s="26" t="s">
        <v>194</v>
      </c>
      <c r="B115" s="26"/>
      <c r="C115" s="26"/>
      <c r="D115" s="103" t="s">
        <v>192</v>
      </c>
      <c r="E115" s="104"/>
      <c r="F115" s="16"/>
      <c r="G115" s="37">
        <f>G116</f>
        <v>11594300</v>
      </c>
      <c r="H115" s="37">
        <f>H116</f>
        <v>8284300</v>
      </c>
      <c r="I115" s="37">
        <f>I116</f>
        <v>3310000</v>
      </c>
      <c r="J115" s="37">
        <f>J116</f>
        <v>3310000</v>
      </c>
    </row>
    <row r="116" spans="1:10" s="17" customFormat="1" ht="15.6" x14ac:dyDescent="0.3">
      <c r="A116" s="26" t="s">
        <v>193</v>
      </c>
      <c r="B116" s="26"/>
      <c r="C116" s="26"/>
      <c r="D116" s="103" t="s">
        <v>192</v>
      </c>
      <c r="E116" s="104"/>
      <c r="F116" s="16"/>
      <c r="G116" s="37">
        <f>SUM(G117:G122)</f>
        <v>11594300</v>
      </c>
      <c r="H116" s="37">
        <f>SUM(H117:H122)</f>
        <v>8284300</v>
      </c>
      <c r="I116" s="37">
        <f t="shared" ref="I116:J116" si="18">SUM(I117:I122)</f>
        <v>3310000</v>
      </c>
      <c r="J116" s="37">
        <f t="shared" si="18"/>
        <v>3310000</v>
      </c>
    </row>
    <row r="117" spans="1:10" s="17" customFormat="1" ht="31.2" x14ac:dyDescent="0.3">
      <c r="A117" s="16">
        <v>3717520</v>
      </c>
      <c r="B117" s="16">
        <v>7520</v>
      </c>
      <c r="C117" s="16">
        <v>460</v>
      </c>
      <c r="D117" s="58" t="s">
        <v>267</v>
      </c>
      <c r="E117" s="34" t="s">
        <v>266</v>
      </c>
      <c r="F117" s="60" t="s">
        <v>235</v>
      </c>
      <c r="G117" s="38">
        <f>H117+I117</f>
        <v>92500</v>
      </c>
      <c r="H117" s="38">
        <v>92500</v>
      </c>
      <c r="I117" s="37"/>
      <c r="J117" s="37"/>
    </row>
    <row r="118" spans="1:10" s="17" customFormat="1" ht="93.6" x14ac:dyDescent="0.3">
      <c r="A118" s="16">
        <v>3719770</v>
      </c>
      <c r="B118" s="52">
        <v>9770</v>
      </c>
      <c r="C118" s="23" t="s">
        <v>131</v>
      </c>
      <c r="D118" s="83" t="s">
        <v>195</v>
      </c>
      <c r="E118" s="15" t="s">
        <v>226</v>
      </c>
      <c r="F118" s="60" t="s">
        <v>281</v>
      </c>
      <c r="G118" s="38">
        <f>H118+I118</f>
        <v>1760700</v>
      </c>
      <c r="H118" s="38">
        <v>1760700</v>
      </c>
      <c r="I118" s="38"/>
      <c r="J118" s="38"/>
    </row>
    <row r="119" spans="1:10" s="17" customFormat="1" ht="31.2" x14ac:dyDescent="0.3">
      <c r="A119" s="16">
        <v>3719770</v>
      </c>
      <c r="B119" s="52">
        <v>9770</v>
      </c>
      <c r="C119" s="23" t="s">
        <v>131</v>
      </c>
      <c r="D119" s="83" t="s">
        <v>195</v>
      </c>
      <c r="E119" s="18" t="s">
        <v>227</v>
      </c>
      <c r="F119" s="60" t="s">
        <v>282</v>
      </c>
      <c r="G119" s="38">
        <f>H119+I119</f>
        <v>500000</v>
      </c>
      <c r="H119" s="38">
        <v>500000</v>
      </c>
      <c r="I119" s="38"/>
      <c r="J119" s="38"/>
    </row>
    <row r="120" spans="1:10" s="17" customFormat="1" ht="46.8" x14ac:dyDescent="0.3">
      <c r="A120" s="16">
        <v>3719770</v>
      </c>
      <c r="B120" s="52">
        <v>9770</v>
      </c>
      <c r="C120" s="23" t="s">
        <v>131</v>
      </c>
      <c r="D120" s="83" t="s">
        <v>195</v>
      </c>
      <c r="E120" s="15" t="s">
        <v>78</v>
      </c>
      <c r="F120" s="16" t="s">
        <v>175</v>
      </c>
      <c r="G120" s="38">
        <f>H120+I120</f>
        <v>2241100</v>
      </c>
      <c r="H120" s="38">
        <f>2251200-10100</f>
        <v>2241100</v>
      </c>
      <c r="I120" s="38"/>
      <c r="J120" s="38"/>
    </row>
    <row r="121" spans="1:10" s="17" customFormat="1" ht="78" x14ac:dyDescent="0.3">
      <c r="A121" s="16">
        <v>3719800</v>
      </c>
      <c r="B121" s="52">
        <v>9800</v>
      </c>
      <c r="C121" s="23" t="s">
        <v>131</v>
      </c>
      <c r="D121" s="81" t="s">
        <v>286</v>
      </c>
      <c r="E121" s="15" t="s">
        <v>285</v>
      </c>
      <c r="F121" s="60" t="s">
        <v>277</v>
      </c>
      <c r="G121" s="38">
        <f t="shared" ref="G121:G122" si="19">H121+I121</f>
        <v>4000000</v>
      </c>
      <c r="H121" s="38">
        <v>1690000</v>
      </c>
      <c r="I121" s="38">
        <v>2310000</v>
      </c>
      <c r="J121" s="38">
        <v>2310000</v>
      </c>
    </row>
    <row r="122" spans="1:10" s="17" customFormat="1" ht="46.8" x14ac:dyDescent="0.3">
      <c r="A122" s="16">
        <v>3719800</v>
      </c>
      <c r="B122" s="52">
        <v>9800</v>
      </c>
      <c r="C122" s="23" t="s">
        <v>131</v>
      </c>
      <c r="D122" s="81" t="s">
        <v>286</v>
      </c>
      <c r="E122" s="15" t="s">
        <v>283</v>
      </c>
      <c r="F122" s="60" t="s">
        <v>284</v>
      </c>
      <c r="G122" s="38">
        <f t="shared" si="19"/>
        <v>3000000</v>
      </c>
      <c r="H122" s="38">
        <v>2000000</v>
      </c>
      <c r="I122" s="38">
        <v>1000000</v>
      </c>
      <c r="J122" s="38">
        <v>1000000</v>
      </c>
    </row>
    <row r="123" spans="1:10" s="17" customFormat="1" ht="15.6" x14ac:dyDescent="0.3">
      <c r="A123" s="27"/>
      <c r="B123" s="27"/>
      <c r="C123" s="27"/>
      <c r="D123" s="105" t="s">
        <v>224</v>
      </c>
      <c r="E123" s="106"/>
      <c r="F123" s="27"/>
      <c r="G123" s="37">
        <f>G15+G32+G46+G62+G67+G76+G83+G109+G115+G101</f>
        <v>579590431.80999994</v>
      </c>
      <c r="H123" s="37">
        <f>H15+H32+H46+H62+H67+H76+H83+H109+H115+H101</f>
        <v>383944469</v>
      </c>
      <c r="I123" s="37">
        <f>I15+I32+I46+I62+I67+I76+I83+I109+I115+I101</f>
        <v>195645962.81</v>
      </c>
      <c r="J123" s="37">
        <f>J15+J32+J46+J62+J67+J76+J83+J109+J115+J101</f>
        <v>194086588.63</v>
      </c>
    </row>
    <row r="124" spans="1:10" s="28" customFormat="1" ht="46.8" x14ac:dyDescent="0.3">
      <c r="A124" s="16">
        <v>1</v>
      </c>
      <c r="B124" s="53"/>
      <c r="C124" s="53"/>
      <c r="D124" s="54"/>
      <c r="E124" s="15" t="s">
        <v>28</v>
      </c>
      <c r="F124" s="16" t="s">
        <v>182</v>
      </c>
      <c r="G124" s="38">
        <f>G42</f>
        <v>300000</v>
      </c>
      <c r="H124" s="38">
        <f>H42</f>
        <v>300000</v>
      </c>
      <c r="I124" s="38"/>
      <c r="J124" s="38"/>
    </row>
    <row r="125" spans="1:10" s="17" customFormat="1" ht="46.8" x14ac:dyDescent="0.3">
      <c r="A125" s="16">
        <v>2</v>
      </c>
      <c r="B125" s="53"/>
      <c r="C125" s="53"/>
      <c r="D125" s="54"/>
      <c r="E125" s="15" t="s">
        <v>206</v>
      </c>
      <c r="F125" s="16" t="s">
        <v>204</v>
      </c>
      <c r="G125" s="38">
        <f>G88</f>
        <v>7515287</v>
      </c>
      <c r="H125" s="38">
        <f>H88</f>
        <v>300000</v>
      </c>
      <c r="I125" s="38">
        <f>I88</f>
        <v>7215287</v>
      </c>
      <c r="J125" s="38">
        <f>J88</f>
        <v>7215287</v>
      </c>
    </row>
    <row r="126" spans="1:10" s="17" customFormat="1" ht="62.4" x14ac:dyDescent="0.3">
      <c r="A126" s="16">
        <v>3</v>
      </c>
      <c r="B126" s="53"/>
      <c r="C126" s="53"/>
      <c r="D126" s="54"/>
      <c r="E126" s="15" t="s">
        <v>95</v>
      </c>
      <c r="F126" s="16" t="s">
        <v>183</v>
      </c>
      <c r="G126" s="38">
        <f>G49+G60+G34</f>
        <v>10077800</v>
      </c>
      <c r="H126" s="38">
        <f>H49+H60+H34</f>
        <v>10077800</v>
      </c>
      <c r="I126" s="38">
        <f>I49+I60+I34</f>
        <v>0</v>
      </c>
      <c r="J126" s="38">
        <f>J49+J60+J34</f>
        <v>0</v>
      </c>
    </row>
    <row r="127" spans="1:10" s="17" customFormat="1" ht="46.8" x14ac:dyDescent="0.3">
      <c r="A127" s="16">
        <v>4</v>
      </c>
      <c r="B127" s="53"/>
      <c r="C127" s="53"/>
      <c r="D127" s="54"/>
      <c r="E127" s="15" t="s">
        <v>78</v>
      </c>
      <c r="F127" s="16" t="s">
        <v>175</v>
      </c>
      <c r="G127" s="38">
        <f>G22+G43+G48+G50+G52+G53+G55+G56+G57+G58+G59+G64+G120</f>
        <v>68816800</v>
      </c>
      <c r="H127" s="38">
        <f>H22+H43+H48+H50+H52+H53+H55+H56+H57+H58+H59+H64+H120</f>
        <v>68816800</v>
      </c>
      <c r="I127" s="38">
        <f>I22+I43+I48+I50+I52+I53+I55+I56+I57+I58+I59+I64+I120</f>
        <v>0</v>
      </c>
      <c r="J127" s="38">
        <f>J22+J43+J48+J50+J52+J53+J55+J56+J57+J58+J59+J64+J120</f>
        <v>0</v>
      </c>
    </row>
    <row r="128" spans="1:10" s="17" customFormat="1" ht="46.8" x14ac:dyDescent="0.3">
      <c r="A128" s="16">
        <v>5</v>
      </c>
      <c r="B128" s="53"/>
      <c r="C128" s="53"/>
      <c r="D128" s="68"/>
      <c r="E128" s="15" t="s">
        <v>223</v>
      </c>
      <c r="F128" s="16" t="s">
        <v>173</v>
      </c>
      <c r="G128" s="38">
        <f>G17+G18+G19+G20+G25</f>
        <v>63060300</v>
      </c>
      <c r="H128" s="38">
        <f>H17+H18+H19+H20+H25</f>
        <v>58097600</v>
      </c>
      <c r="I128" s="38">
        <f>I17+I18+I19+I20+I25</f>
        <v>4962700</v>
      </c>
      <c r="J128" s="38">
        <f>J17+J18+J19+J20+J25</f>
        <v>4962700</v>
      </c>
    </row>
    <row r="129" spans="1:10" s="17" customFormat="1" ht="46.8" x14ac:dyDescent="0.3">
      <c r="A129" s="16">
        <v>6</v>
      </c>
      <c r="B129" s="53"/>
      <c r="C129" s="53"/>
      <c r="D129" s="68"/>
      <c r="E129" s="15" t="s">
        <v>123</v>
      </c>
      <c r="F129" s="16" t="s">
        <v>177</v>
      </c>
      <c r="G129" s="38">
        <f>G35+G36+G39+G40</f>
        <v>28659566</v>
      </c>
      <c r="H129" s="38">
        <f t="shared" ref="H129:J129" si="20">H35+H36+H39+H40</f>
        <v>24482200</v>
      </c>
      <c r="I129" s="38">
        <f t="shared" si="20"/>
        <v>4177366</v>
      </c>
      <c r="J129" s="38">
        <f t="shared" si="20"/>
        <v>4177366</v>
      </c>
    </row>
    <row r="130" spans="1:10" s="17" customFormat="1" ht="46.8" x14ac:dyDescent="0.3">
      <c r="A130" s="16">
        <v>7</v>
      </c>
      <c r="B130" s="53"/>
      <c r="C130" s="53"/>
      <c r="D130" s="54"/>
      <c r="E130" s="15" t="s">
        <v>164</v>
      </c>
      <c r="F130" s="16" t="s">
        <v>176</v>
      </c>
      <c r="G130" s="38">
        <f>G26+G92+G98+G99+G45+G102+G103+G105+G108</f>
        <v>121337098.62</v>
      </c>
      <c r="H130" s="38">
        <f t="shared" ref="H130:J130" si="21">H26+H92+H98+H99+H45+H102+H103+H105+H108</f>
        <v>3487700</v>
      </c>
      <c r="I130" s="38">
        <f t="shared" si="21"/>
        <v>117849398.62</v>
      </c>
      <c r="J130" s="38">
        <f t="shared" si="21"/>
        <v>117849398.62</v>
      </c>
    </row>
    <row r="131" spans="1:10" s="17" customFormat="1" ht="124.8" x14ac:dyDescent="0.3">
      <c r="A131" s="16">
        <v>8</v>
      </c>
      <c r="B131" s="53"/>
      <c r="C131" s="53"/>
      <c r="D131" s="54"/>
      <c r="E131" s="24" t="s">
        <v>198</v>
      </c>
      <c r="F131" s="16" t="s">
        <v>199</v>
      </c>
      <c r="G131" s="38">
        <f>G27</f>
        <v>2083400</v>
      </c>
      <c r="H131" s="38">
        <f>H27</f>
        <v>2083400</v>
      </c>
      <c r="I131" s="38">
        <f>I27</f>
        <v>0</v>
      </c>
      <c r="J131" s="38">
        <f>J27</f>
        <v>0</v>
      </c>
    </row>
    <row r="132" spans="1:10" s="17" customFormat="1" ht="62.4" x14ac:dyDescent="0.3">
      <c r="A132" s="16">
        <v>9</v>
      </c>
      <c r="B132" s="53"/>
      <c r="C132" s="53"/>
      <c r="D132" s="54"/>
      <c r="E132" s="82" t="s">
        <v>319</v>
      </c>
      <c r="F132" s="16" t="s">
        <v>320</v>
      </c>
      <c r="G132" s="38">
        <f>G106</f>
        <v>19920588</v>
      </c>
      <c r="H132" s="38">
        <f t="shared" ref="H132:J132" si="22">H106</f>
        <v>0</v>
      </c>
      <c r="I132" s="38">
        <f t="shared" si="22"/>
        <v>19920588</v>
      </c>
      <c r="J132" s="38">
        <f t="shared" si="22"/>
        <v>19920588</v>
      </c>
    </row>
    <row r="133" spans="1:10" s="17" customFormat="1" ht="46.8" x14ac:dyDescent="0.3">
      <c r="A133" s="16">
        <v>10</v>
      </c>
      <c r="B133" s="53"/>
      <c r="C133" s="53"/>
      <c r="D133" s="54"/>
      <c r="E133" s="24" t="s">
        <v>160</v>
      </c>
      <c r="F133" s="16" t="s">
        <v>162</v>
      </c>
      <c r="G133" s="38">
        <f>G37</f>
        <v>200000</v>
      </c>
      <c r="H133" s="38">
        <f>H37</f>
        <v>200000</v>
      </c>
      <c r="I133" s="38"/>
      <c r="J133" s="38"/>
    </row>
    <row r="134" spans="1:10" s="17" customFormat="1" ht="46.8" x14ac:dyDescent="0.3">
      <c r="A134" s="16">
        <v>11</v>
      </c>
      <c r="B134" s="53"/>
      <c r="C134" s="53"/>
      <c r="D134" s="54"/>
      <c r="E134" s="34" t="s">
        <v>185</v>
      </c>
      <c r="F134" s="16" t="s">
        <v>209</v>
      </c>
      <c r="G134" s="38">
        <f>G41+G70+G54</f>
        <v>4988400</v>
      </c>
      <c r="H134" s="38">
        <f>H41+H70+H54</f>
        <v>4988400</v>
      </c>
      <c r="I134" s="38">
        <f>I41+I70</f>
        <v>0</v>
      </c>
      <c r="J134" s="38">
        <f>J41+J70</f>
        <v>0</v>
      </c>
    </row>
    <row r="135" spans="1:10" s="17" customFormat="1" ht="46.8" x14ac:dyDescent="0.3">
      <c r="A135" s="16">
        <v>12</v>
      </c>
      <c r="B135" s="53"/>
      <c r="C135" s="53"/>
      <c r="D135" s="54"/>
      <c r="E135" s="34" t="s">
        <v>150</v>
      </c>
      <c r="F135" s="20" t="s">
        <v>200</v>
      </c>
      <c r="G135" s="38">
        <f>G69+G71+G72+G73+G74</f>
        <v>2160400</v>
      </c>
      <c r="H135" s="38">
        <f>H69+H71+H72+H73+H74</f>
        <v>1885400</v>
      </c>
      <c r="I135" s="38">
        <f>I69+I71+I72+I73+I74</f>
        <v>275000</v>
      </c>
      <c r="J135" s="38">
        <f>J69+J71+J72+J73</f>
        <v>0</v>
      </c>
    </row>
    <row r="136" spans="1:10" s="17" customFormat="1" ht="46.8" x14ac:dyDescent="0.3">
      <c r="A136" s="16">
        <v>13</v>
      </c>
      <c r="B136" s="53"/>
      <c r="C136" s="53"/>
      <c r="D136" s="54"/>
      <c r="E136" s="15" t="s">
        <v>172</v>
      </c>
      <c r="F136" s="16" t="s">
        <v>201</v>
      </c>
      <c r="G136" s="38">
        <f>G51+G78</f>
        <v>1316500</v>
      </c>
      <c r="H136" s="38">
        <f>H51+H78</f>
        <v>1316500</v>
      </c>
      <c r="I136" s="38">
        <f>I51+I78</f>
        <v>0</v>
      </c>
      <c r="J136" s="38">
        <f>J51+J78</f>
        <v>0</v>
      </c>
    </row>
    <row r="137" spans="1:10" s="17" customFormat="1" ht="46.8" x14ac:dyDescent="0.3">
      <c r="A137" s="16">
        <v>14</v>
      </c>
      <c r="B137" s="53"/>
      <c r="C137" s="53"/>
      <c r="D137" s="54"/>
      <c r="E137" s="15" t="s">
        <v>163</v>
      </c>
      <c r="F137" s="16" t="s">
        <v>189</v>
      </c>
      <c r="G137" s="38">
        <f>G79+G80+G81</f>
        <v>5575000</v>
      </c>
      <c r="H137" s="38">
        <f>H79+H80+H81</f>
        <v>5575000</v>
      </c>
      <c r="I137" s="38">
        <f>I79+I80+I81</f>
        <v>0</v>
      </c>
      <c r="J137" s="38">
        <f>J79+J80+J81</f>
        <v>0</v>
      </c>
    </row>
    <row r="138" spans="1:10" s="17" customFormat="1" ht="62.4" x14ac:dyDescent="0.3">
      <c r="A138" s="16">
        <v>15</v>
      </c>
      <c r="B138" s="53"/>
      <c r="C138" s="53"/>
      <c r="D138" s="54"/>
      <c r="E138" s="15" t="s">
        <v>187</v>
      </c>
      <c r="F138" s="16" t="s">
        <v>186</v>
      </c>
      <c r="G138" s="38">
        <f>G38</f>
        <v>15000</v>
      </c>
      <c r="H138" s="38">
        <f>H38</f>
        <v>15000</v>
      </c>
      <c r="I138" s="38">
        <f>I38</f>
        <v>0</v>
      </c>
      <c r="J138" s="38">
        <f>J38</f>
        <v>0</v>
      </c>
    </row>
    <row r="139" spans="1:10" s="17" customFormat="1" ht="62.4" x14ac:dyDescent="0.3">
      <c r="A139" s="16">
        <v>16</v>
      </c>
      <c r="B139" s="53"/>
      <c r="C139" s="53"/>
      <c r="D139" s="54"/>
      <c r="E139" s="24" t="s">
        <v>190</v>
      </c>
      <c r="F139" s="16" t="s">
        <v>202</v>
      </c>
      <c r="G139" s="38">
        <f>G29</f>
        <v>2270000</v>
      </c>
      <c r="H139" s="38">
        <f>H29</f>
        <v>2270000</v>
      </c>
      <c r="I139" s="38">
        <f>I29</f>
        <v>0</v>
      </c>
      <c r="J139" s="38">
        <f>J29</f>
        <v>0</v>
      </c>
    </row>
    <row r="140" spans="1:10" s="17" customFormat="1" ht="78" x14ac:dyDescent="0.3">
      <c r="A140" s="16">
        <v>17</v>
      </c>
      <c r="B140" s="53"/>
      <c r="C140" s="53"/>
      <c r="D140" s="54"/>
      <c r="E140" s="34" t="s">
        <v>295</v>
      </c>
      <c r="F140" s="16" t="s">
        <v>296</v>
      </c>
      <c r="G140" s="38">
        <f>G87+G96</f>
        <v>2044391.18</v>
      </c>
      <c r="H140" s="38">
        <f>H87+H96</f>
        <v>0</v>
      </c>
      <c r="I140" s="38">
        <f>I87+I96</f>
        <v>2044391.18</v>
      </c>
      <c r="J140" s="38">
        <f>J87+J96</f>
        <v>1660017</v>
      </c>
    </row>
    <row r="141" spans="1:10" s="17" customFormat="1" ht="109.2" x14ac:dyDescent="0.3">
      <c r="A141" s="16">
        <v>18</v>
      </c>
      <c r="B141" s="53"/>
      <c r="C141" s="53"/>
      <c r="D141" s="54"/>
      <c r="E141" s="18" t="s">
        <v>205</v>
      </c>
      <c r="F141" s="25" t="s">
        <v>268</v>
      </c>
      <c r="G141" s="38">
        <f>G111</f>
        <v>1500000</v>
      </c>
      <c r="H141" s="38">
        <f>H111</f>
        <v>1500000</v>
      </c>
      <c r="I141" s="38">
        <f>J141</f>
        <v>0</v>
      </c>
      <c r="J141" s="38"/>
    </row>
    <row r="142" spans="1:10" s="17" customFormat="1" ht="46.8" x14ac:dyDescent="0.3">
      <c r="A142" s="16">
        <v>19</v>
      </c>
      <c r="B142" s="53"/>
      <c r="C142" s="53"/>
      <c r="D142" s="54"/>
      <c r="E142" s="15" t="s">
        <v>231</v>
      </c>
      <c r="F142" s="60" t="s">
        <v>232</v>
      </c>
      <c r="G142" s="38">
        <f>G85</f>
        <v>50000</v>
      </c>
      <c r="H142" s="38">
        <f>H85</f>
        <v>50000</v>
      </c>
      <c r="I142" s="38"/>
      <c r="J142" s="38"/>
    </row>
    <row r="143" spans="1:10" s="17" customFormat="1" ht="78" x14ac:dyDescent="0.3">
      <c r="A143" s="16">
        <v>20</v>
      </c>
      <c r="B143" s="72"/>
      <c r="C143" s="53"/>
      <c r="D143" s="54"/>
      <c r="E143" s="15" t="s">
        <v>218</v>
      </c>
      <c r="F143" s="60" t="s">
        <v>246</v>
      </c>
      <c r="G143" s="73">
        <f>H143+I143</f>
        <v>900000</v>
      </c>
      <c r="H143" s="73"/>
      <c r="I143" s="73">
        <f>I31</f>
        <v>900000</v>
      </c>
      <c r="J143" s="73">
        <f>J31</f>
        <v>0</v>
      </c>
    </row>
    <row r="144" spans="1:10" s="17" customFormat="1" ht="78" x14ac:dyDescent="0.3">
      <c r="A144" s="20">
        <v>21</v>
      </c>
      <c r="B144" s="72"/>
      <c r="C144" s="72"/>
      <c r="D144" s="84"/>
      <c r="E144" s="33" t="s">
        <v>297</v>
      </c>
      <c r="F144" s="20" t="s">
        <v>298</v>
      </c>
      <c r="G144" s="73">
        <f>G90</f>
        <v>1095000</v>
      </c>
      <c r="H144" s="73">
        <f t="shared" ref="H144:J144" si="23">H90</f>
        <v>0</v>
      </c>
      <c r="I144" s="73">
        <f t="shared" si="23"/>
        <v>1095000</v>
      </c>
      <c r="J144" s="73">
        <f t="shared" si="23"/>
        <v>1095000</v>
      </c>
    </row>
    <row r="145" spans="1:10" s="17" customFormat="1" ht="31.2" x14ac:dyDescent="0.3">
      <c r="A145" s="16">
        <v>22</v>
      </c>
      <c r="B145" s="53"/>
      <c r="C145" s="53"/>
      <c r="D145" s="54"/>
      <c r="E145" s="34" t="s">
        <v>266</v>
      </c>
      <c r="F145" s="60" t="s">
        <v>235</v>
      </c>
      <c r="G145" s="38">
        <f>H145+I145</f>
        <v>3845800</v>
      </c>
      <c r="H145" s="38">
        <f>H24+H44+H61+H66+H75+H82+H94+H107+H112+H117</f>
        <v>3275800</v>
      </c>
      <c r="I145" s="38">
        <f t="shared" ref="I145:J145" si="24">I24+I44+I61+I66+I75+I82+I94+I107+I112+I117</f>
        <v>570000</v>
      </c>
      <c r="J145" s="38">
        <f t="shared" si="24"/>
        <v>570000</v>
      </c>
    </row>
    <row r="146" spans="1:10" s="17" customFormat="1" ht="62.4" x14ac:dyDescent="0.3">
      <c r="A146" s="25">
        <v>23</v>
      </c>
      <c r="B146" s="85"/>
      <c r="C146" s="85"/>
      <c r="D146" s="86"/>
      <c r="E146" s="87" t="s">
        <v>259</v>
      </c>
      <c r="F146" s="88" t="s">
        <v>276</v>
      </c>
      <c r="G146" s="89">
        <f>G65</f>
        <v>14400</v>
      </c>
      <c r="H146" s="89">
        <f>H65</f>
        <v>14400</v>
      </c>
      <c r="I146" s="89"/>
      <c r="J146" s="89"/>
    </row>
    <row r="147" spans="1:10" s="17" customFormat="1" ht="78" x14ac:dyDescent="0.3">
      <c r="A147" s="16">
        <v>24</v>
      </c>
      <c r="B147" s="53"/>
      <c r="C147" s="53"/>
      <c r="D147" s="54"/>
      <c r="E147" s="24" t="s">
        <v>265</v>
      </c>
      <c r="F147" s="16" t="s">
        <v>277</v>
      </c>
      <c r="G147" s="38">
        <f>G28+G30+G114+G121+96000000</f>
        <v>100748700</v>
      </c>
      <c r="H147" s="38">
        <f>H28+H30+H114+H121+96000000</f>
        <v>98238200</v>
      </c>
      <c r="I147" s="38">
        <f>I28+I30+I114+I121</f>
        <v>2510500</v>
      </c>
      <c r="J147" s="38">
        <f>J28+J30+J114+J121</f>
        <v>2510500</v>
      </c>
    </row>
    <row r="148" spans="1:10" s="17" customFormat="1" ht="46.8" x14ac:dyDescent="0.3">
      <c r="A148" s="16">
        <v>25</v>
      </c>
      <c r="B148" s="53"/>
      <c r="C148" s="53"/>
      <c r="D148" s="54"/>
      <c r="E148" s="34" t="s">
        <v>239</v>
      </c>
      <c r="F148" s="16" t="s">
        <v>278</v>
      </c>
      <c r="G148" s="38">
        <f>G95+G97+G113</f>
        <v>65401000</v>
      </c>
      <c r="H148" s="38">
        <f>H95+H97+H113</f>
        <v>63341000</v>
      </c>
      <c r="I148" s="38">
        <f>I95+I97+I113</f>
        <v>2060000</v>
      </c>
      <c r="J148" s="38">
        <f>J95+J97+J113</f>
        <v>2060000</v>
      </c>
    </row>
    <row r="149" spans="1:10" s="17" customFormat="1" ht="46.8" x14ac:dyDescent="0.3">
      <c r="A149" s="16">
        <v>26</v>
      </c>
      <c r="B149" s="53"/>
      <c r="C149" s="53"/>
      <c r="D149" s="54"/>
      <c r="E149" s="66" t="s">
        <v>264</v>
      </c>
      <c r="F149" s="60" t="s">
        <v>279</v>
      </c>
      <c r="G149" s="38">
        <f>G23+G86+G89+G91+G93+G104</f>
        <v>155934301.00999999</v>
      </c>
      <c r="H149" s="38">
        <f t="shared" ref="H149:J149" si="25">H23+H86+H89+H91+H93+H104</f>
        <v>124868569</v>
      </c>
      <c r="I149" s="38">
        <f>I23+I86+I89+I91+I93+I104</f>
        <v>31065732.009999998</v>
      </c>
      <c r="J149" s="38">
        <f t="shared" si="25"/>
        <v>31065732.009999998</v>
      </c>
    </row>
    <row r="150" spans="1:10" s="17" customFormat="1" ht="46.8" x14ac:dyDescent="0.3">
      <c r="A150" s="16">
        <v>27</v>
      </c>
      <c r="B150" s="53"/>
      <c r="C150" s="53"/>
      <c r="D150" s="54"/>
      <c r="E150" s="22" t="s">
        <v>263</v>
      </c>
      <c r="F150" s="60" t="s">
        <v>280</v>
      </c>
      <c r="G150" s="38">
        <f>G21</f>
        <v>500000</v>
      </c>
      <c r="H150" s="38">
        <f>H21</f>
        <v>500000</v>
      </c>
      <c r="I150" s="38">
        <f>I21</f>
        <v>0</v>
      </c>
      <c r="J150" s="38">
        <f>J21</f>
        <v>0</v>
      </c>
    </row>
    <row r="151" spans="1:10" s="17" customFormat="1" ht="93.6" x14ac:dyDescent="0.3">
      <c r="A151" s="16">
        <v>28</v>
      </c>
      <c r="B151" s="53"/>
      <c r="C151" s="53"/>
      <c r="D151" s="54"/>
      <c r="E151" s="15" t="s">
        <v>226</v>
      </c>
      <c r="F151" s="60" t="s">
        <v>281</v>
      </c>
      <c r="G151" s="38">
        <f t="shared" ref="G151:J152" si="26">G118</f>
        <v>1760700</v>
      </c>
      <c r="H151" s="38">
        <f t="shared" si="26"/>
        <v>1760700</v>
      </c>
      <c r="I151" s="38">
        <f t="shared" si="26"/>
        <v>0</v>
      </c>
      <c r="J151" s="38">
        <f t="shared" si="26"/>
        <v>0</v>
      </c>
    </row>
    <row r="152" spans="1:10" s="17" customFormat="1" ht="31.2" x14ac:dyDescent="0.3">
      <c r="A152" s="16">
        <v>29</v>
      </c>
      <c r="B152" s="53"/>
      <c r="C152" s="53"/>
      <c r="D152" s="54"/>
      <c r="E152" s="18" t="s">
        <v>247</v>
      </c>
      <c r="F152" s="60" t="s">
        <v>282</v>
      </c>
      <c r="G152" s="38">
        <f t="shared" si="26"/>
        <v>500000</v>
      </c>
      <c r="H152" s="38">
        <f t="shared" si="26"/>
        <v>500000</v>
      </c>
      <c r="I152" s="38">
        <f t="shared" si="26"/>
        <v>0</v>
      </c>
      <c r="J152" s="38">
        <f t="shared" si="26"/>
        <v>0</v>
      </c>
    </row>
    <row r="153" spans="1:10" s="17" customFormat="1" ht="46.8" x14ac:dyDescent="0.3">
      <c r="A153" s="16">
        <v>30</v>
      </c>
      <c r="B153" s="53"/>
      <c r="C153" s="53"/>
      <c r="D153" s="54"/>
      <c r="E153" s="18" t="s">
        <v>283</v>
      </c>
      <c r="F153" s="60" t="s">
        <v>284</v>
      </c>
      <c r="G153" s="38">
        <f>G122</f>
        <v>3000000</v>
      </c>
      <c r="H153" s="38">
        <f t="shared" ref="H153:J153" si="27">H122</f>
        <v>2000000</v>
      </c>
      <c r="I153" s="38">
        <f t="shared" si="27"/>
        <v>1000000</v>
      </c>
      <c r="J153" s="38">
        <f t="shared" si="27"/>
        <v>1000000</v>
      </c>
    </row>
    <row r="154" spans="1:10" s="69" customFormat="1" ht="17.399999999999999" x14ac:dyDescent="0.3">
      <c r="A154" s="92" t="s">
        <v>225</v>
      </c>
      <c r="B154" s="93"/>
      <c r="C154" s="93"/>
      <c r="D154" s="93"/>
      <c r="E154" s="93"/>
      <c r="F154" s="94"/>
      <c r="G154" s="74">
        <f>H154+I154</f>
        <v>675590431.80999994</v>
      </c>
      <c r="H154" s="74">
        <f>SUM(H124:H153)</f>
        <v>479944469</v>
      </c>
      <c r="I154" s="74">
        <f t="shared" ref="I154:J154" si="28">SUM(I124:I153)</f>
        <v>195645962.81</v>
      </c>
      <c r="J154" s="74">
        <f t="shared" si="28"/>
        <v>194086588.63</v>
      </c>
    </row>
    <row r="155" spans="1:10" s="17" customFormat="1" ht="7.2" customHeight="1" x14ac:dyDescent="0.3">
      <c r="A155" s="36"/>
      <c r="B155" s="36"/>
      <c r="C155" s="36"/>
      <c r="D155" s="35"/>
      <c r="E155" s="45"/>
      <c r="F155" s="46"/>
      <c r="G155" s="47"/>
      <c r="H155" s="47"/>
      <c r="I155" s="47"/>
      <c r="J155" s="47"/>
    </row>
    <row r="156" spans="1:10" s="17" customFormat="1" ht="15.6" x14ac:dyDescent="0.3">
      <c r="A156" s="30"/>
      <c r="B156" s="36"/>
      <c r="C156" s="30"/>
      <c r="D156" s="17" t="s">
        <v>216</v>
      </c>
      <c r="E156" s="12"/>
      <c r="F156" s="36" t="s">
        <v>217</v>
      </c>
      <c r="G156" s="36"/>
      <c r="H156" s="36"/>
      <c r="I156" s="36"/>
      <c r="J156" s="36"/>
    </row>
    <row r="157" spans="1:10" s="17" customFormat="1" ht="15.6" x14ac:dyDescent="0.3">
      <c r="A157" s="9"/>
      <c r="B157" s="1"/>
      <c r="C157" s="9"/>
      <c r="D157" s="2"/>
      <c r="E157" s="12"/>
      <c r="F157" s="1" t="s">
        <v>215</v>
      </c>
      <c r="G157" s="40">
        <f>G123-G154</f>
        <v>-96000000</v>
      </c>
      <c r="H157" s="40">
        <f t="shared" ref="H157:J157" si="29">H123-H154</f>
        <v>-96000000</v>
      </c>
      <c r="I157" s="40">
        <f t="shared" si="29"/>
        <v>0</v>
      </c>
      <c r="J157" s="40">
        <f t="shared" si="29"/>
        <v>0</v>
      </c>
    </row>
    <row r="158" spans="1:10" ht="15.6" x14ac:dyDescent="0.3">
      <c r="E158" s="12"/>
      <c r="G158" s="40"/>
      <c r="H158" s="40"/>
      <c r="I158" s="40"/>
      <c r="J158" s="40"/>
    </row>
    <row r="159" spans="1:10" x14ac:dyDescent="0.3">
      <c r="B159" s="9"/>
    </row>
    <row r="160" spans="1:10" ht="15.6" x14ac:dyDescent="0.3">
      <c r="E160" s="12"/>
      <c r="G160" s="11"/>
      <c r="H160" s="11"/>
      <c r="I160" s="11"/>
      <c r="J160" s="11"/>
    </row>
    <row r="161" spans="7:10" x14ac:dyDescent="0.3">
      <c r="G161" s="40"/>
      <c r="H161" s="40"/>
      <c r="I161" s="40"/>
      <c r="J161" s="40"/>
    </row>
    <row r="162" spans="7:10" x14ac:dyDescent="0.3">
      <c r="G162" s="11"/>
      <c r="H162" s="11"/>
      <c r="I162" s="11"/>
      <c r="J162" s="11"/>
    </row>
    <row r="164" spans="7:10" x14ac:dyDescent="0.3">
      <c r="G164" s="11"/>
      <c r="H164" s="11"/>
      <c r="I164" s="11"/>
      <c r="J164" s="11"/>
    </row>
    <row r="165" spans="7:10" x14ac:dyDescent="0.3">
      <c r="G165" s="11"/>
      <c r="H165" s="11"/>
      <c r="I165" s="11"/>
      <c r="J165" s="11"/>
    </row>
  </sheetData>
  <mergeCells count="40">
    <mergeCell ref="D100:E100"/>
    <mergeCell ref="D101:E101"/>
    <mergeCell ref="D33:E33"/>
    <mergeCell ref="D46:E46"/>
    <mergeCell ref="D47:E47"/>
    <mergeCell ref="D83:E83"/>
    <mergeCell ref="D77:E77"/>
    <mergeCell ref="D84:E84"/>
    <mergeCell ref="D62:E62"/>
    <mergeCell ref="D63:E63"/>
    <mergeCell ref="D67:E67"/>
    <mergeCell ref="D68:E68"/>
    <mergeCell ref="D76:E76"/>
    <mergeCell ref="D123:E123"/>
    <mergeCell ref="D116:E116"/>
    <mergeCell ref="D110:E110"/>
    <mergeCell ref="D109:E109"/>
    <mergeCell ref="D115:E115"/>
    <mergeCell ref="B12:B13"/>
    <mergeCell ref="C12:C13"/>
    <mergeCell ref="D12:D13"/>
    <mergeCell ref="D16:E16"/>
    <mergeCell ref="D32:E32"/>
    <mergeCell ref="D15:E15"/>
    <mergeCell ref="H1:J1"/>
    <mergeCell ref="H2:J2"/>
    <mergeCell ref="H3:J3"/>
    <mergeCell ref="H4:J4"/>
    <mergeCell ref="A154:F154"/>
    <mergeCell ref="H6:J6"/>
    <mergeCell ref="H7:J7"/>
    <mergeCell ref="H8:J8"/>
    <mergeCell ref="H9:J9"/>
    <mergeCell ref="F12:F13"/>
    <mergeCell ref="G12:G13"/>
    <mergeCell ref="H12:H13"/>
    <mergeCell ref="I12:J12"/>
    <mergeCell ref="A10:J10"/>
    <mergeCell ref="E12:E13"/>
    <mergeCell ref="A12:A13"/>
  </mergeCells>
  <pageMargins left="0.39370078740157483" right="0.39370078740157483" top="0.59055118110236227" bottom="0.39370078740157483" header="0.51181102362204722" footer="0.51181102362204722"/>
  <pageSetup paperSize="9" scale="39" fitToWidth="6" fitToHeight="6" orientation="landscape" r:id="rId1"/>
  <headerFooter differentFirst="1">
    <oddHeader>&amp;C&amp;P</oddHeader>
  </headerFooter>
  <rowBreaks count="1" manualBreakCount="1">
    <brk id="8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2025-01-29T07:54:04Z</dcterms:modified>
</cp:coreProperties>
</file>