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HARE\0-Старые данные\SHARE\Бюджет 2025\УТОЧНЕННЯ\02_НАСТУПНЕ\на сайт\"/>
    </mc:Choice>
  </mc:AlternateContent>
  <bookViews>
    <workbookView xWindow="0" yWindow="0" windowWidth="23040" windowHeight="9396"/>
  </bookViews>
  <sheets>
    <sheet name="Аркуш1" sheetId="1" r:id="rId1"/>
  </sheets>
  <definedNames>
    <definedName name="_xlnm.Print_Titles" localSheetId="0">Аркуш1!$5:$5</definedName>
    <definedName name="_xlnm.Print_Area" localSheetId="0">Аркуш1!$A$1:$K$131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 i="1" l="1"/>
  <c r="G64" i="1"/>
  <c r="G62" i="1"/>
  <c r="G60" i="1"/>
  <c r="E70" i="1" l="1"/>
  <c r="D71" i="1"/>
  <c r="D55" i="1"/>
  <c r="E34" i="1"/>
  <c r="E8" i="1" l="1"/>
  <c r="E72" i="1" l="1"/>
  <c r="F24" i="1"/>
  <c r="F52" i="1"/>
  <c r="E52" i="1"/>
  <c r="E51" i="1" s="1"/>
  <c r="D75" i="1"/>
  <c r="D76" i="1"/>
  <c r="D70" i="1"/>
  <c r="D8" i="1" l="1"/>
  <c r="E7" i="1"/>
  <c r="D7" i="1" s="1"/>
  <c r="D79" i="1" l="1"/>
  <c r="F78" i="1"/>
  <c r="D78" i="1" s="1"/>
  <c r="G106" i="1"/>
  <c r="D116" i="1"/>
  <c r="D80" i="1" l="1"/>
  <c r="F34" i="1"/>
  <c r="K6" i="1" l="1"/>
  <c r="J6" i="1"/>
  <c r="H6" i="1"/>
  <c r="F11" i="1"/>
  <c r="D13" i="1"/>
  <c r="D96" i="1" l="1"/>
  <c r="F95" i="1"/>
  <c r="F94" i="1" s="1"/>
  <c r="D95" i="1" l="1"/>
  <c r="F66" i="1"/>
  <c r="F59" i="1" s="1"/>
  <c r="D69" i="1"/>
  <c r="D38" i="1"/>
  <c r="G35" i="1"/>
  <c r="D29" i="1" l="1"/>
  <c r="D28" i="1"/>
  <c r="D93" i="1"/>
  <c r="E10" i="1" l="1"/>
  <c r="G9" i="1" l="1"/>
  <c r="E103" i="1"/>
  <c r="E117" i="1"/>
  <c r="I92" i="1" l="1"/>
  <c r="I27" i="1" l="1"/>
  <c r="I6" i="1" s="1"/>
  <c r="G27" i="1"/>
  <c r="G6" i="1" s="1"/>
  <c r="F72" i="1" l="1"/>
  <c r="D74" i="1"/>
  <c r="D73" i="1"/>
  <c r="D72" i="1" l="1"/>
  <c r="K105" i="1" l="1"/>
  <c r="J105" i="1"/>
  <c r="F105" i="1"/>
  <c r="E105" i="1"/>
  <c r="I106" i="1"/>
  <c r="D109" i="1"/>
  <c r="D111" i="1" l="1"/>
  <c r="D115" i="1" l="1"/>
  <c r="D104" i="1" l="1"/>
  <c r="D103" i="1"/>
  <c r="F83" i="1" l="1"/>
  <c r="E83" i="1"/>
  <c r="E89" i="1"/>
  <c r="D91" i="1"/>
  <c r="E77" i="1" l="1"/>
  <c r="E64" i="1"/>
  <c r="E62" i="1"/>
  <c r="E60" i="1"/>
  <c r="E9" i="1"/>
  <c r="E14" i="1"/>
  <c r="D14" i="1" s="1"/>
  <c r="D15" i="1"/>
  <c r="J51" i="1"/>
  <c r="D57" i="1"/>
  <c r="D98" i="1" l="1"/>
  <c r="K97" i="1"/>
  <c r="K94" i="1" s="1"/>
  <c r="D94" i="1" s="1"/>
  <c r="D97" i="1" l="1"/>
  <c r="F102" i="1"/>
  <c r="J102" i="1"/>
  <c r="K102" i="1"/>
  <c r="E102" i="1"/>
  <c r="D122" i="1"/>
  <c r="H121" i="1"/>
  <c r="I121" i="1"/>
  <c r="I105" i="1" s="1"/>
  <c r="G121" i="1"/>
  <c r="D114" i="1"/>
  <c r="D118" i="1"/>
  <c r="D120" i="1"/>
  <c r="G119" i="1"/>
  <c r="D119" i="1" s="1"/>
  <c r="G105" i="1"/>
  <c r="H106" i="1"/>
  <c r="D112" i="1"/>
  <c r="D110" i="1"/>
  <c r="H77" i="1"/>
  <c r="I77" i="1"/>
  <c r="J77" i="1"/>
  <c r="K77" i="1"/>
  <c r="D90" i="1"/>
  <c r="D87" i="1"/>
  <c r="D88" i="1"/>
  <c r="D84" i="1"/>
  <c r="D85" i="1"/>
  <c r="F86" i="1"/>
  <c r="D81" i="1"/>
  <c r="D82" i="1"/>
  <c r="H105" i="1" l="1"/>
  <c r="H102" i="1" s="1"/>
  <c r="D106" i="1"/>
  <c r="I102" i="1"/>
  <c r="G102" i="1"/>
  <c r="F77" i="1"/>
  <c r="D117" i="1"/>
  <c r="D121" i="1"/>
  <c r="D27" i="1" l="1"/>
  <c r="I30" i="1"/>
  <c r="H59" i="1"/>
  <c r="J59" i="1"/>
  <c r="K59" i="1"/>
  <c r="D61" i="1"/>
  <c r="D63" i="1"/>
  <c r="D65" i="1"/>
  <c r="D68" i="1"/>
  <c r="E66" i="1"/>
  <c r="E59" i="1" s="1"/>
  <c r="D64" i="1"/>
  <c r="D62" i="1"/>
  <c r="K51" i="1"/>
  <c r="H51" i="1"/>
  <c r="G51" i="1"/>
  <c r="D56" i="1"/>
  <c r="F51" i="1"/>
  <c r="D54" i="1"/>
  <c r="H34" i="1"/>
  <c r="E16" i="1"/>
  <c r="D16" i="1" s="1"/>
  <c r="D17" i="1"/>
  <c r="F49" i="1"/>
  <c r="I123" i="1" l="1"/>
  <c r="D67" i="1"/>
  <c r="G59" i="1"/>
  <c r="D66" i="1"/>
  <c r="D60" i="1"/>
  <c r="I125" i="1" l="1"/>
  <c r="I127" i="1"/>
  <c r="I129" i="1" s="1"/>
  <c r="D59" i="1"/>
  <c r="K30" i="1" l="1"/>
  <c r="K123" i="1" s="1"/>
  <c r="J30" i="1"/>
  <c r="J123" i="1" s="1"/>
  <c r="E30" i="1"/>
  <c r="G47" i="1"/>
  <c r="D46" i="1"/>
  <c r="G45" i="1"/>
  <c r="D45" i="1" s="1"/>
  <c r="G41" i="1" l="1"/>
  <c r="G39" i="1"/>
  <c r="D37" i="1"/>
  <c r="G34" i="1"/>
  <c r="G31" i="1"/>
  <c r="F31" i="1"/>
  <c r="F30" i="1" l="1"/>
  <c r="E24" i="1"/>
  <c r="D26" i="1"/>
  <c r="E21" i="1" l="1"/>
  <c r="D23" i="1"/>
  <c r="F18" i="1"/>
  <c r="F6" i="1" s="1"/>
  <c r="F123" i="1" s="1"/>
  <c r="E20" i="1"/>
  <c r="E18" i="1" s="1"/>
  <c r="D20" i="1" l="1"/>
  <c r="E12" i="1" l="1"/>
  <c r="E11" i="1" s="1"/>
  <c r="E6" i="1" s="1"/>
  <c r="D92" i="1" l="1"/>
  <c r="D44" i="1" l="1"/>
  <c r="D53" i="1" l="1"/>
  <c r="E100" i="1" l="1"/>
  <c r="E99" i="1" s="1"/>
  <c r="E123" i="1" s="1"/>
  <c r="D105" i="1" l="1"/>
  <c r="G86" i="1" l="1"/>
  <c r="G77" i="1" s="1"/>
  <c r="D32" i="1"/>
  <c r="D39" i="1"/>
  <c r="D48" i="1"/>
  <c r="D47" i="1"/>
  <c r="H30" i="1"/>
  <c r="H123" i="1" s="1"/>
  <c r="G43" i="1"/>
  <c r="G30" i="1" s="1"/>
  <c r="G123" i="1" s="1"/>
  <c r="D42" i="1"/>
  <c r="D41" i="1"/>
  <c r="D34" i="1"/>
  <c r="D33" i="1"/>
  <c r="D35" i="1"/>
  <c r="D36" i="1"/>
  <c r="D40" i="1"/>
  <c r="H124" i="1" l="1"/>
  <c r="H127" i="1"/>
  <c r="H128" i="1" s="1"/>
  <c r="D10" i="1"/>
  <c r="D12" i="1"/>
  <c r="D19" i="1"/>
  <c r="D22" i="1"/>
  <c r="D25" i="1"/>
  <c r="D30" i="1"/>
  <c r="D31" i="1"/>
  <c r="D43" i="1"/>
  <c r="D49" i="1"/>
  <c r="D50" i="1"/>
  <c r="D51" i="1"/>
  <c r="D52" i="1"/>
  <c r="D58" i="1"/>
  <c r="D77" i="1"/>
  <c r="D83" i="1"/>
  <c r="D86" i="1"/>
  <c r="D89" i="1"/>
  <c r="D99" i="1"/>
  <c r="D100" i="1"/>
  <c r="D101" i="1"/>
  <c r="D102" i="1"/>
  <c r="D107" i="1"/>
  <c r="D108" i="1"/>
  <c r="D113" i="1"/>
  <c r="D21" i="1" l="1"/>
  <c r="D24" i="1"/>
  <c r="D18" i="1"/>
  <c r="D11" i="1"/>
  <c r="D9" i="1"/>
  <c r="D123" i="1" l="1"/>
  <c r="G127" i="1"/>
  <c r="G129" i="1"/>
  <c r="E124" i="1"/>
  <c r="E127" i="1"/>
  <c r="E129" i="1"/>
  <c r="J124" i="1"/>
  <c r="J127" i="1"/>
  <c r="J128" i="1" s="1"/>
  <c r="K125" i="1"/>
  <c r="K127" i="1"/>
  <c r="K128" i="1" s="1"/>
  <c r="F127" i="1"/>
  <c r="F129" i="1"/>
  <c r="G124" i="1"/>
  <c r="F125" i="1"/>
  <c r="D6" i="1"/>
  <c r="D127" i="1" l="1"/>
  <c r="D128" i="1"/>
  <c r="D124" i="1"/>
  <c r="D129" i="1"/>
  <c r="D125" i="1"/>
</calcChain>
</file>

<file path=xl/sharedStrings.xml><?xml version="1.0" encoding="utf-8"?>
<sst xmlns="http://schemas.openxmlformats.org/spreadsheetml/2006/main" count="265" uniqueCount="227">
  <si>
    <t>1.</t>
  </si>
  <si>
    <t>Виконавчий комітет</t>
  </si>
  <si>
    <t>2.</t>
  </si>
  <si>
    <t>Управління освіти</t>
  </si>
  <si>
    <t>3.</t>
  </si>
  <si>
    <t>Управління соціальної політики</t>
  </si>
  <si>
    <t>Управління капітального будівництва</t>
  </si>
  <si>
    <t>Фінансове управління</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</si>
  <si>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</si>
  <si>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4.</t>
  </si>
  <si>
    <t>5.</t>
  </si>
  <si>
    <t>РАЗОМ пропозиції на уточнення</t>
  </si>
  <si>
    <t>РАЗОМ</t>
  </si>
  <si>
    <t>№</t>
  </si>
  <si>
    <t>1.1.</t>
  </si>
  <si>
    <t>2111</t>
  </si>
  <si>
    <t>2010</t>
  </si>
  <si>
    <t>Багатопрофільна стаціонарна медична допомога населенню</t>
  </si>
  <si>
    <t>7520</t>
  </si>
  <si>
    <t>Реалізація Національної програми інформатизації</t>
  </si>
  <si>
    <t>Заходи із запобігання та ліквідації надзвичайних ситуацій та наслідків стихійного лиха</t>
  </si>
  <si>
    <t>1.2.</t>
  </si>
  <si>
    <t>1.3.</t>
  </si>
  <si>
    <t>1.4.</t>
  </si>
  <si>
    <t>1.5.</t>
  </si>
  <si>
    <t>1.6.</t>
  </si>
  <si>
    <t>2.1.</t>
  </si>
  <si>
    <t>2.2.</t>
  </si>
  <si>
    <t>4.4.</t>
  </si>
  <si>
    <t>2.3.</t>
  </si>
  <si>
    <t>2.4.</t>
  </si>
  <si>
    <t>2.5.</t>
  </si>
  <si>
    <t>2.6.</t>
  </si>
  <si>
    <t>2.7.</t>
  </si>
  <si>
    <t>2.8.</t>
  </si>
  <si>
    <t>3.1.</t>
  </si>
  <si>
    <t>3.2.</t>
  </si>
  <si>
    <t>Відділ комунального господарства та благоустрою</t>
  </si>
  <si>
    <t>Експлуатація та технічне обслуговування житлового фонду</t>
  </si>
  <si>
    <t>Забезпечення надійної та безперебійної експлуатації ліфтів</t>
  </si>
  <si>
    <t>Організація благоустрою населених пунктів</t>
  </si>
  <si>
    <t>4.1.</t>
  </si>
  <si>
    <t>4.2.</t>
  </si>
  <si>
    <t>4.3.</t>
  </si>
  <si>
    <t>Будівництво об'єктів житлово-комунального господарства</t>
  </si>
  <si>
    <t>6.</t>
  </si>
  <si>
    <t xml:space="preserve"> </t>
  </si>
  <si>
    <t xml:space="preserve"> Первинна медична допомога населенню, що надається центрами первинної медичної (медико-санітарної) допомоги</t>
  </si>
  <si>
    <t>Заходи та роботи з територіальної оборони</t>
  </si>
  <si>
    <t>8240</t>
  </si>
  <si>
    <t>7.</t>
  </si>
  <si>
    <t>7.1.</t>
  </si>
  <si>
    <t>Управління комунальної власності та земельних відносин</t>
  </si>
  <si>
    <t>Додаток до висновку</t>
  </si>
  <si>
    <t>Перерозподіл коштів</t>
  </si>
  <si>
    <t>ЗФ</t>
  </si>
  <si>
    <t>Передача коштів ЗФ до БР</t>
  </si>
  <si>
    <t>Надання дошкільної освіти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</si>
  <si>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</si>
  <si>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</si>
  <si>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за рахунок доходів/субвенцій</t>
  </si>
  <si>
    <t>Надання позашкільної освіти закладами позашкільної освіти, заходи із позашкільної роботи з дітьми</t>
  </si>
  <si>
    <t>Розвиток здібностей у дітей та молоді з фізичної культури та спорту комунальними дитячо-юнацькими спортивними школами</t>
  </si>
  <si>
    <t>Прередача коштів ЗФ до БР</t>
  </si>
  <si>
    <t>Субвенція з місцевого бюджету державному бюджету на виконання програм соціально-економічного розвитку регіонів</t>
  </si>
  <si>
    <t>Інші заходи у сфері соціального захисту і соціального забезпечення</t>
  </si>
  <si>
    <t>Начальник фінансового управління</t>
  </si>
  <si>
    <t>Ольга ЯКОВЕНКО</t>
  </si>
  <si>
    <t>Пропозиції  щодо внесення змін до видаткової частини бюджету Чорноморської міської територіальної громади на 2025 рік</t>
  </si>
  <si>
    <t>в т.ч. загальний фонд</t>
  </si>
  <si>
    <t>Розподіл джерел фінансування:</t>
  </si>
  <si>
    <t>за рахунок коштів субвенцій та дотації з бюджетів всіх рівнів</t>
  </si>
  <si>
    <t>за рахунок коштів бюджету Чорноморської міської територіальної громади</t>
  </si>
  <si>
    <t>КНП "Чорноморська лікарня" - придбання медикаментів</t>
  </si>
  <si>
    <t xml:space="preserve">КНП "Чорноморський міський центр первинної медико-санітарної допомоги" - Придбання медичних фармацевтичних холодильників (3шт.) та їх валідація, електронних реєстраторів температури, термосумки (виконання вимог наказів МОЗ щодо умов зберігання, транспортування та приймання вакцин) </t>
  </si>
  <si>
    <t>№2168 від 17.02.25</t>
  </si>
  <si>
    <t>№1736 від 07.02.25</t>
  </si>
  <si>
    <t>№2055 від 14.02.25</t>
  </si>
  <si>
    <t>КУ "Муніципальна варта" - придбання комп'ютерної техники, оплата послуг моніторингу GPS-навігації</t>
  </si>
  <si>
    <t>8210</t>
  </si>
  <si>
    <t>Муніципальні формування з охорони громадського порядку</t>
  </si>
  <si>
    <t>Оплата праці працівників в зв'язку з продовженням воєнного стану</t>
  </si>
  <si>
    <t>№2058 від 14.02.25</t>
  </si>
  <si>
    <t>Перерозподіл видатків на придбання комп'ютерної техніки та оплати моніторингу GPS-навігації</t>
  </si>
  <si>
    <t>8230</t>
  </si>
  <si>
    <t>Інші заходи громадського порядку та безпеки</t>
  </si>
  <si>
    <t>Забезпечення пальним автомобілі громадських формувань, які патрулюють територію Чорноморської міської територіальної громади</t>
  </si>
  <si>
    <t>№2147 від 17.02.25</t>
  </si>
  <si>
    <t>Придбання та установлення камер відеоспостереження</t>
  </si>
  <si>
    <t>розр.</t>
  </si>
  <si>
    <t>№1751 від 06.02.25</t>
  </si>
  <si>
    <t>Придбання шаф холодильних для облаштування приміщень харчоблоків</t>
  </si>
  <si>
    <t>Капітальний ремонт харчоблоків Чорноморських ліцеїв / виготовлення проектно-кошторисної документації</t>
  </si>
  <si>
    <t>Забезпечення діяльності центрів професійного розвитку педагогічних працівників</t>
  </si>
  <si>
    <t>Капітальний ремонт підвальних приміщень житлового будинку з влаштуванням найпростішого укриття для розміщення дітей та персоналу ЗДО № 6 "Сонечко", розташованого за адресою: Одеська область, Одеський район, м.Чорноморськ, проспект Миру, 15-Б/52-Н - виготовлення проектно-кошторисної документації</t>
  </si>
  <si>
    <t>Інша діяльність у сфері житлово-комунального господарства</t>
  </si>
  <si>
    <t>6090</t>
  </si>
  <si>
    <t>Нерозподілені видатки</t>
  </si>
  <si>
    <t>1.7.</t>
  </si>
  <si>
    <t>Дотаткової дотації з ДБ</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</si>
  <si>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</si>
  <si>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№1197 від 28.01.25</t>
  </si>
  <si>
    <t>Капітальний ремонт нежитлового, вбудовано-прибудованого приміщення, розташованого за адресою: м.Чорноморськ, вул.Віталія Шума, 21/251-С</t>
  </si>
  <si>
    <t>№1721 від 07.02.25</t>
  </si>
  <si>
    <t>Оплата реєстраційних послуг (придбання авто)</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</si>
  <si>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</si>
  <si>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№1580 від 04.02.25</t>
  </si>
  <si>
    <t>3.3.</t>
  </si>
  <si>
    <t>Відділ культури</t>
  </si>
  <si>
    <t>Надання спеціалізованої освіти мистецькими школами</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</si>
  <si>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</si>
  <si>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</si>
  <si>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</si>
  <si>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№684 від 15.01.25</t>
  </si>
  <si>
    <t>Виготовлення та встановлення на території Палацу культури м.Чорноморська меморіальної дошки Курочкіній Світлані Володимирівні, хореографу зразкового танцювального ансамблю "Дана" та керівнику народного танцювального ансамблю "Полундра"</t>
  </si>
  <si>
    <t>1.8.</t>
  </si>
  <si>
    <t>за рахунок залишку коштів ЗФ</t>
  </si>
  <si>
    <t>Громадський бюджет</t>
  </si>
  <si>
    <t>Капітальний ремонт зовнішнього освітлення на Алеї Пам'яті в парку Приморський з установкою семи сталевих оцинкованих опор висотою 4м та 16 світлодіодних світильників</t>
  </si>
  <si>
    <t>№1520 від 03.02.25</t>
  </si>
  <si>
    <t>Капітальний ремонт, заміна каналізаційних випусків багатоквартирного будинку за адресою: м.Чорноморськ, вул.Олександрійська, 24</t>
  </si>
  <si>
    <t>№1976 від 13.02.25</t>
  </si>
  <si>
    <t>№438 від 10.01.25</t>
  </si>
  <si>
    <t>Реконструкція теплової мережі на ділянці від камери МК10 до палацу спорту "Юність" в м.Чорноморськ Одеського району Одеської області</t>
  </si>
  <si>
    <t>Реконструкція вводу  теплової мережі  до житлового будинку №4-Б по вул.  Корабельній  у м. Чорноморськ Одеського району Одеської області</t>
  </si>
  <si>
    <t>№761 від 16.01.25</t>
  </si>
  <si>
    <t>Інші заходи, пов`язані з економічною діяльністю</t>
  </si>
  <si>
    <t xml:space="preserve">КП "Чорноморськводоканал" - фінансова підтримка </t>
  </si>
  <si>
    <t>№1410 від 31.01.25</t>
  </si>
  <si>
    <t>Оплата послуг з адміністрування програмного забезпечення, для отримання та аналізу даних з відкритих джерел та візуалізацію актуального місця розташування сформованих земельних ділянок, їх меж, розмірів, правового статусу, інформації щодо власників або користувачів земельних ділянок, виявлення земель, що не використовуються, або використовуються без правовстановлюючих документів, або не за цільовим призначенням в межах Чорноморської міської територіальної громади</t>
  </si>
  <si>
    <t>№523 від 29.01.25</t>
  </si>
  <si>
    <t>№393, 394 від 22.01.25</t>
  </si>
  <si>
    <t>№253 від 16.01.25</t>
  </si>
  <si>
    <t>№791 від 12.02.25</t>
  </si>
  <si>
    <t>№758 від 11.02.25</t>
  </si>
  <si>
    <t>№813 від 13.02.25</t>
  </si>
  <si>
    <t>Міська цільова програма підтримки Територіального управління Державного бюро розслідувань, розташованого у місті Миколаєві, на 2025 рік</t>
  </si>
  <si>
    <t>№647 від 05.02.25</t>
  </si>
  <si>
    <t>№745 від 11.02.25</t>
  </si>
  <si>
    <t>Управління Служби Безпеки України в Одеській області</t>
  </si>
  <si>
    <t>Міська програма «Здоров'я населення Чорноморської міської територіальної громади на 2021-2025 роки»</t>
  </si>
  <si>
    <t>№5810 від 20.12.24</t>
  </si>
  <si>
    <t>№262 від 16.01.25</t>
  </si>
  <si>
    <t>6015</t>
  </si>
  <si>
    <t>розп.ЧМГ від 30.01.25 №29</t>
  </si>
  <si>
    <t>8.</t>
  </si>
  <si>
    <t>8.1.</t>
  </si>
  <si>
    <t>3.4.</t>
  </si>
  <si>
    <t>6030</t>
  </si>
  <si>
    <t>Олександрівська с/а - поточний ремонт доріг</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</si>
  <si>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 за рахунок субвенції / розп.ЧМГ від 14.02.2025 № 48</t>
  </si>
  <si>
    <t>КП "МУЖКГ" - фінансова підтримка</t>
  </si>
  <si>
    <t>Інші субвенції з місцевого бюджету</t>
  </si>
  <si>
    <t>№755 від 11.02.25</t>
  </si>
  <si>
    <t>Матеріально-технічна підтримка військової частини А4638</t>
  </si>
  <si>
    <t>Головне управління Національної поліції України (матеріально-технічне забезпечення поліцейського офіцеру громади)</t>
  </si>
  <si>
    <t>Відділ молоді та спорту</t>
  </si>
  <si>
    <t>0160</t>
  </si>
  <si>
    <r>
      <t>Керівництво і управління у відповідній сфері у містах (місті Києві), селищах, селах, територіальних громадах /</t>
    </r>
    <r>
      <rPr>
        <sz val="12"/>
        <color theme="1"/>
        <rFont val="Times New Roman"/>
        <family val="1"/>
        <charset val="204"/>
      </rPr>
      <t xml:space="preserve"> придбання кондиціонеру</t>
    </r>
  </si>
  <si>
    <t>6.1.</t>
  </si>
  <si>
    <t>6.2.</t>
  </si>
  <si>
    <t>6.3.</t>
  </si>
  <si>
    <t>6.4.</t>
  </si>
  <si>
    <t>6.5.</t>
  </si>
  <si>
    <t>9.</t>
  </si>
  <si>
    <t>9.1.</t>
  </si>
  <si>
    <t>9.2.</t>
  </si>
  <si>
    <t>СФ (БР)</t>
  </si>
  <si>
    <t>№2270 від 19.02.25</t>
  </si>
  <si>
    <t>Перерозподіл видатків на придбання техніки для військової частини</t>
  </si>
  <si>
    <t>Зменшення видатків (за результатами фактично укладених договорів)</t>
  </si>
  <si>
    <t>№2212 від 18.02.25</t>
  </si>
  <si>
    <r>
      <t xml:space="preserve">Забезпечення молодіжними центрами соціального становлення та розвитку молоді та інші заходи у сфері  молодіжної політики / </t>
    </r>
    <r>
      <rPr>
        <sz val="12"/>
        <color theme="1"/>
        <rFont val="Times New Roman"/>
        <family val="1"/>
        <charset val="204"/>
      </rPr>
      <t>придбання предметів, матеріалів, обладнання та інвентарю</t>
    </r>
  </si>
  <si>
    <t>5.1.</t>
  </si>
  <si>
    <t>5.2.</t>
  </si>
  <si>
    <t>КП "МУЖКГ" - зменшення видатків за фактично укладеними договорами</t>
  </si>
  <si>
    <t>№729 від 10.02.25</t>
  </si>
  <si>
    <r>
      <t xml:space="preserve">Монтажні та пусконалагоджувальні роботи по ліфту в/п 630-1000 кг на 20 зупинок в будівлі за адресою: Одеська область, м.Чорноморськ, вул.Парусна, 18, 4 під'їзд / </t>
    </r>
    <r>
      <rPr>
        <b/>
        <sz val="12"/>
        <color theme="1"/>
        <rFont val="Times New Roman"/>
        <family val="1"/>
        <charset val="204"/>
      </rPr>
      <t>за рахунок субвенції з обласного бюджету Одеської області на виконання інвестиційних проектів</t>
    </r>
  </si>
  <si>
    <t>Міська цільова програма «Поліцейський офіцер громади» Чорноморської  міської територіальної  громади на 2025 рік</t>
  </si>
  <si>
    <t xml:space="preserve">         спеціальний фонд (БР)</t>
  </si>
  <si>
    <t>Матеріально-технічна підтримка військової частини 1472 (23 загін Морської охорони Державної прикордонної служби України)</t>
  </si>
  <si>
    <t>Матеріально-технічна підтримка військової частини 3012 Національної гвардії України</t>
  </si>
  <si>
    <t>Матеріально-технічне забезпечення військової частини 3033 Національної гвардії України / перерозподіл коштів на поточні видатки</t>
  </si>
  <si>
    <t>Матеріально-технічна підтримка військової частини 3073
(Центр спеціального призначення "Омега" Національної гвардії України)</t>
  </si>
  <si>
    <t>Матеріально-технічна підтримка військової частини А5057 (Оперативно-тактичне угруповання "Донецьк")</t>
  </si>
  <si>
    <t>Матеріально-технічна підтримка військової частини А9938  (3 прикордонний загін імені Героя України полковника Євгенія Пікуса Східного регіонального управління Державної прикордонної служби України)</t>
  </si>
  <si>
    <t>Департамент патрульної поліції Управління патрульної поліції в Одеській області (забезпечення охорони державного кордону підрозділом "Хижак" Управління патрульної поліції в Одеській області спільно з Державною прикордонною службою)</t>
  </si>
  <si>
    <t>Територіальне управління Державного бюро розслідувань у м.Миколаєві</t>
  </si>
  <si>
    <t>КУ "ІРЦ"</t>
  </si>
  <si>
    <t>Виплата муніципальної адресної допомоги працівникам закладів та установ Чорноморської міської ради Одеського району Одеської області окремих галузей</t>
  </si>
  <si>
    <t>№2382 від 21.02.25</t>
  </si>
  <si>
    <t>Забезпечення безбар'єрного доступу для осіб з обмеженими можливостями (придбання та встановлення підйомного похилого обладнання)</t>
  </si>
  <si>
    <t>7.2.</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</si>
  <si>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</si>
  <si>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</si>
  <si>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Капітальний ремонт приміщень (санвузлів лівого крила з першого по четвертий поверх) адміністративної будівлі виконавчого комітету Чорноморської міської ради Одеського району Одеської області за адресою: /Одеська область, м.Чорноморськ, проспект Миру, 33 (з урахуванням виготовлення проектно-кошторисної документації та технічного нагляду)</t>
  </si>
  <si>
    <t>№1712 від 07.02.25</t>
  </si>
  <si>
    <t>КНП "Чорноморський міський центр первинної медико-санітарної допомоги" - Капітальний ремонт з утепленням покрівлі нежитлової будівлі відділення сімейної медицини за адресою: вул.Перемоги, 64, селище Олександрівка, м.Чорноморськ (виготовлення проектно-кошторисної документації)</t>
  </si>
  <si>
    <t>№ 2543 від 25.02.25</t>
  </si>
  <si>
    <t>Субвенція з місцевого бюджету державному бюджету на виконання програм соціально-економічного розвитку регіонів (резерв коштів)</t>
  </si>
  <si>
    <t>Придбання та встановлення пандусів (інших технічних засобів) для безперешкодного доступу осіб з інвалідністю та інших маломобільних груп населення до комунальних закладів загальної середньої освіти</t>
  </si>
  <si>
    <t>0180</t>
  </si>
  <si>
    <t>'Інша діяльність у сфері державного управління</t>
  </si>
  <si>
    <t>№2521 від 25.02.25</t>
  </si>
  <si>
    <t>Придбання предметів, матеріалів, обладнання та інвентарю</t>
  </si>
  <si>
    <t>1.9.</t>
  </si>
  <si>
    <t>4.5.</t>
  </si>
  <si>
    <t>Інші заходи в галузі культури і мистецтва</t>
  </si>
  <si>
    <t>5.3.</t>
  </si>
  <si>
    <t>5.4.</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</si>
  <si>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</si>
  <si>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</si>
  <si>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№2504 від 24.02.25</t>
  </si>
  <si>
    <t>№2503 від 24.02.25</t>
  </si>
  <si>
    <t>№2544 від 25.02.25</t>
  </si>
  <si>
    <t>№2529 від 25.02.25</t>
  </si>
  <si>
    <t>№2574 від 26.02.25</t>
  </si>
  <si>
    <t>Придбання подарункової продукції для проведення міських культурно-мистецьких заходів</t>
  </si>
  <si>
    <t>№2597 від 26.02.25</t>
  </si>
  <si>
    <t>Придбання сувенірної продукції для учасників акції "Молодь в місті, молодь для міста"</t>
  </si>
  <si>
    <t>№ 947 від 20.02.25</t>
  </si>
  <si>
    <t>Капітальний ремонт вхідної групи з улаштуванням пандусу для маломобільної групи населення в гуртожитку за адресою: Одеська область, Одеський район, м.Чорноморськ, вул.Олександрійська, 16</t>
  </si>
  <si>
    <t>№2629 від 26.02.25</t>
  </si>
  <si>
    <t>Виконавчий комітет - придбання комп'ютерної техніки та обладнання (серверне обладнання для функціонування геоінформаційних систем (ГІС) громади та локальної системи оприлюднення відкритих даних, ксерокопіювального апарату зі сканером формату А3 для оцифрування документів до електронного архіву)</t>
  </si>
  <si>
    <t>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в гуртожитку за адресою: Одеська область, Одеський район, м.Чорноморськ, вул.Олександрійська, 16 - виконання експертизи проектно-кошторисної документації</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</si>
  <si>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 Чорноморський морський фаховий коледж ОНМУ</t>
  </si>
  <si>
    <t>Відокремлений підрозділ санітарної охорони територій та на видах транспорту Державної установи "Одеський обласний центр контролю та профілактики хвороб МОЗ України"</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</si>
</sst>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b/>
      <sz val="14"/>
      <color theme="1"/>
      <name val="Times New Roman"/>
      <family val="1"/>
      <charset val="204"/>
    </font>
    <font>
      <sz val="12"/>
      <name val="Times New Roman"/>
      <family val="1"/>
      <charset val="204"/>
    </font>
    <font>
      <sz val="14"/>
      <color theme="1"/>
      <name val="Times New Roman"/>
      <family val="1"/>
      <charset val="204"/>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134">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wrapText="1"/>
    </xf>
    <xf numFmtId="4" fontId="1"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1" fillId="3" borderId="1" xfId="0" applyNumberFormat="1" applyFont="1" applyFill="1" applyBorder="1" applyAlignment="1">
      <alignment horizontal="center" vertical="center" wrapText="1"/>
    </xf>
    <xf numFmtId="0" fontId="1" fillId="3" borderId="0" xfId="0" applyFont="1" applyFill="1" applyAlignment="1">
      <alignment vertical="center"/>
    </xf>
    <xf numFmtId="4" fontId="2" fillId="3" borderId="1" xfId="0" applyNumberFormat="1" applyFont="1" applyFill="1" applyBorder="1" applyAlignment="1">
      <alignment horizontal="center" vertical="center" wrapText="1"/>
    </xf>
    <xf numFmtId="0" fontId="2" fillId="3" borderId="0" xfId="0" applyFont="1" applyFill="1" applyAlignment="1">
      <alignment vertical="center"/>
    </xf>
    <xf numFmtId="0" fontId="1" fillId="0" borderId="0" xfId="0" applyFont="1" applyAlignment="1">
      <alignment horizontal="center" wrapText="1"/>
    </xf>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xf>
    <xf numFmtId="0" fontId="2" fillId="0" borderId="0" xfId="0" applyFont="1" applyAlignment="1">
      <alignment horizontal="left" wrapText="1"/>
    </xf>
    <xf numFmtId="4" fontId="2" fillId="0" borderId="0" xfId="0" applyNumberFormat="1" applyFont="1" applyAlignment="1">
      <alignment horizontal="center" vertical="center"/>
    </xf>
    <xf numFmtId="0" fontId="2" fillId="0" borderId="0" xfId="0" applyFont="1"/>
    <xf numFmtId="4" fontId="1"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applyAlignment="1">
      <alignment vertical="center"/>
    </xf>
    <xf numFmtId="0" fontId="2" fillId="3"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 fontId="4" fillId="0" borderId="0" xfId="0" applyNumberFormat="1" applyFont="1" applyAlignment="1">
      <alignment vertical="center"/>
    </xf>
    <xf numFmtId="0" fontId="4" fillId="0" borderId="0" xfId="0" applyFont="1" applyAlignment="1">
      <alignment vertical="center"/>
    </xf>
    <xf numFmtId="4" fontId="4" fillId="2" borderId="3" xfId="0" applyNumberFormat="1" applyFont="1" applyFill="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2" fillId="2" borderId="3"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1" fillId="3" borderId="3" xfId="0" applyNumberFormat="1"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2" fillId="3" borderId="2" xfId="0" applyNumberFormat="1" applyFont="1" applyFill="1" applyBorder="1" applyAlignment="1">
      <alignment horizontal="center" vertical="center" wrapText="1"/>
    </xf>
    <xf numFmtId="4" fontId="2" fillId="0" borderId="3"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2" borderId="4"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4" fontId="4" fillId="2" borderId="7" xfId="0" applyNumberFormat="1" applyFont="1" applyFill="1" applyBorder="1" applyAlignment="1">
      <alignment horizontal="center" vertical="center" wrapText="1"/>
    </xf>
    <xf numFmtId="4" fontId="2" fillId="0" borderId="7" xfId="0" applyNumberFormat="1" applyFont="1" applyBorder="1" applyAlignment="1">
      <alignment horizontal="center" vertical="center" wrapText="1"/>
    </xf>
    <xf numFmtId="4" fontId="2" fillId="2" borderId="7"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1" fillId="0" borderId="3" xfId="0" applyFont="1" applyBorder="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1"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wrapText="1"/>
    </xf>
    <xf numFmtId="4" fontId="2" fillId="3" borderId="7" xfId="0" applyNumberFormat="1" applyFont="1" applyFill="1" applyBorder="1" applyAlignment="1">
      <alignment horizontal="center" vertical="center" wrapText="1"/>
    </xf>
    <xf numFmtId="0" fontId="3" fillId="3" borderId="0" xfId="0" applyFont="1" applyFill="1" applyAlignment="1">
      <alignment vertical="center"/>
    </xf>
    <xf numFmtId="4" fontId="1" fillId="0" borderId="0" xfId="0" applyNumberFormat="1" applyFont="1" applyAlignment="1">
      <alignment horizontal="left" wrapText="1"/>
    </xf>
    <xf numFmtId="4" fontId="2" fillId="0" borderId="0" xfId="0" applyNumberFormat="1" applyFont="1" applyAlignment="1">
      <alignment horizontal="left" wrapText="1"/>
    </xf>
    <xf numFmtId="4" fontId="1" fillId="0" borderId="7" xfId="0" applyNumberFormat="1" applyFont="1" applyBorder="1" applyAlignment="1">
      <alignment horizontal="center" vertical="center" wrapText="1"/>
    </xf>
    <xf numFmtId="4" fontId="1" fillId="3" borderId="7" xfId="0" applyNumberFormat="1" applyFont="1" applyFill="1" applyBorder="1" applyAlignment="1">
      <alignment horizontal="center" vertical="center" wrapText="1"/>
    </xf>
    <xf numFmtId="16"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 fontId="2" fillId="0" borderId="3" xfId="0" quotePrefix="1" applyNumberFormat="1" applyFont="1" applyBorder="1" applyAlignment="1">
      <alignment horizontal="center" vertical="center" wrapText="1"/>
    </xf>
    <xf numFmtId="4" fontId="2" fillId="0" borderId="2" xfId="0" quotePrefix="1" applyNumberFormat="1" applyFont="1" applyBorder="1" applyAlignment="1">
      <alignment horizontal="center" vertical="center" wrapText="1"/>
    </xf>
    <xf numFmtId="4" fontId="2" fillId="0" borderId="1" xfId="0" quotePrefix="1" applyNumberFormat="1" applyFont="1" applyBorder="1" applyAlignment="1">
      <alignment horizontal="center" vertical="center" wrapText="1"/>
    </xf>
    <xf numFmtId="16" fontId="2" fillId="0" borderId="3" xfId="0" applyNumberFormat="1" applyFont="1" applyBorder="1" applyAlignment="1">
      <alignment horizontal="center" vertical="center"/>
    </xf>
    <xf numFmtId="49" fontId="2" fillId="3" borderId="1" xfId="0" applyNumberFormat="1" applyFont="1" applyFill="1" applyBorder="1" applyAlignment="1">
      <alignment horizontal="center" vertical="center" wrapText="1"/>
    </xf>
    <xf numFmtId="4" fontId="5" fillId="0" borderId="0" xfId="0" applyNumberFormat="1" applyFont="1" applyAlignment="1">
      <alignment horizontal="center" vertical="center"/>
    </xf>
    <xf numFmtId="4" fontId="1" fillId="0" borderId="0" xfId="0" applyNumberFormat="1" applyFont="1" applyAlignment="1">
      <alignment horizontal="center" wrapText="1"/>
    </xf>
    <xf numFmtId="4" fontId="2" fillId="2" borderId="8" xfId="0" applyNumberFormat="1" applyFont="1" applyFill="1" applyBorder="1" applyAlignment="1">
      <alignment horizontal="center" vertical="center" wrapText="1"/>
    </xf>
    <xf numFmtId="0" fontId="1" fillId="0" borderId="0" xfId="0" applyFont="1" applyAlignment="1">
      <alignment horizontal="left"/>
    </xf>
    <xf numFmtId="0" fontId="3" fillId="0" borderId="0" xfId="0" applyFont="1"/>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2" fillId="2" borderId="1" xfId="0" applyFont="1" applyFill="1" applyBorder="1" applyAlignment="1">
      <alignment horizontal="left" wrapText="1"/>
    </xf>
    <xf numFmtId="49" fontId="1" fillId="0" borderId="1" xfId="0" applyNumberFormat="1" applyFont="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0" fontId="2" fillId="0" borderId="2" xfId="0" quotePrefix="1" applyFont="1" applyBorder="1" applyAlignment="1">
      <alignment horizontal="lef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0" borderId="2" xfId="0" applyFont="1" applyBorder="1" applyAlignment="1">
      <alignment horizontal="left" vertical="center" wrapText="1"/>
    </xf>
    <xf numFmtId="0" fontId="2" fillId="2" borderId="5" xfId="0" applyFont="1" applyFill="1" applyBorder="1" applyAlignment="1">
      <alignment horizontal="left" vertical="center" wrapText="1"/>
    </xf>
    <xf numFmtId="4" fontId="3" fillId="0" borderId="1" xfId="0" applyNumberFormat="1" applyFont="1" applyBorder="1" applyAlignment="1">
      <alignment horizontal="center" wrapText="1"/>
    </xf>
    <xf numFmtId="4" fontId="2" fillId="2" borderId="1" xfId="0" applyNumberFormat="1" applyFont="1" applyFill="1" applyBorder="1" applyAlignment="1">
      <alignment horizont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49" fontId="1" fillId="3" borderId="1" xfId="0" applyNumberFormat="1" applyFont="1" applyFill="1" applyBorder="1" applyAlignment="1">
      <alignment horizontal="center" vertical="center" wrapText="1"/>
    </xf>
    <xf numFmtId="16" fontId="1" fillId="0" borderId="3" xfId="0" applyNumberFormat="1" applyFont="1" applyBorder="1" applyAlignment="1">
      <alignment horizontal="center" vertical="center" wrapText="1"/>
    </xf>
    <xf numFmtId="0" fontId="1" fillId="0" borderId="2" xfId="0" quotePrefix="1" applyFont="1" applyBorder="1" applyAlignment="1">
      <alignment horizontal="left" vertical="center" wrapText="1"/>
    </xf>
    <xf numFmtId="4" fontId="1" fillId="0" borderId="3" xfId="0" quotePrefix="1" applyNumberFormat="1" applyFont="1" applyBorder="1" applyAlignment="1">
      <alignment horizontal="center" vertical="center" wrapText="1"/>
    </xf>
    <xf numFmtId="4" fontId="1" fillId="0" borderId="1" xfId="0" quotePrefix="1" applyNumberFormat="1" applyFont="1" applyBorder="1" applyAlignment="1">
      <alignment horizontal="center" vertical="center" wrapText="1"/>
    </xf>
    <xf numFmtId="4" fontId="1" fillId="0" borderId="2" xfId="0" quotePrefix="1" applyNumberFormat="1" applyFont="1" applyBorder="1" applyAlignment="1">
      <alignment horizontal="center" vertical="center" wrapText="1"/>
    </xf>
    <xf numFmtId="16" fontId="1" fillId="0" borderId="3" xfId="0" applyNumberFormat="1" applyFont="1" applyBorder="1" applyAlignment="1">
      <alignment horizontal="center" vertical="center"/>
    </xf>
    <xf numFmtId="0" fontId="5" fillId="3" borderId="2" xfId="0" quotePrefix="1" applyFont="1" applyFill="1" applyBorder="1" applyAlignment="1">
      <alignment horizontal="left" vertical="center" wrapText="1"/>
    </xf>
    <xf numFmtId="4" fontId="5" fillId="3" borderId="3" xfId="0" quotePrefix="1" applyNumberFormat="1" applyFont="1" applyFill="1" applyBorder="1" applyAlignment="1">
      <alignment horizontal="center" vertical="center" wrapText="1"/>
    </xf>
    <xf numFmtId="4" fontId="5" fillId="3" borderId="1" xfId="0" quotePrefix="1" applyNumberFormat="1" applyFont="1" applyFill="1" applyBorder="1" applyAlignment="1">
      <alignment horizontal="center" vertical="center" wrapText="1"/>
    </xf>
    <xf numFmtId="4" fontId="5" fillId="3" borderId="2" xfId="0" quotePrefix="1"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3" fillId="3" borderId="12"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12" xfId="0" applyFont="1" applyFill="1" applyBorder="1" applyAlignment="1">
      <alignment horizontal="left" vertical="center" wrapText="1"/>
    </xf>
    <xf numFmtId="4" fontId="3" fillId="3" borderId="12" xfId="0" applyNumberFormat="1" applyFont="1" applyFill="1" applyBorder="1" applyAlignment="1">
      <alignment horizontal="center" vertical="center" wrapText="1"/>
    </xf>
    <xf numFmtId="0" fontId="2" fillId="3" borderId="2" xfId="0" quotePrefix="1" applyFont="1" applyFill="1" applyBorder="1" applyAlignment="1">
      <alignment vertical="center" wrapText="1"/>
    </xf>
    <xf numFmtId="4" fontId="1" fillId="0" borderId="3" xfId="0" applyNumberFormat="1" applyFont="1" applyFill="1" applyBorder="1" applyAlignment="1">
      <alignment horizontal="center" vertical="center" wrapText="1"/>
    </xf>
    <xf numFmtId="4" fontId="6" fillId="0" borderId="0" xfId="0" applyNumberFormat="1" applyFont="1" applyAlignment="1">
      <alignment horizontal="left" wrapText="1"/>
    </xf>
    <xf numFmtId="4" fontId="4" fillId="0" borderId="0" xfId="0" applyNumberFormat="1" applyFont="1" applyAlignment="1">
      <alignment horizontal="left" wrapText="1"/>
    </xf>
    <xf numFmtId="4" fontId="4" fillId="0" borderId="0" xfId="0" applyNumberFormat="1" applyFont="1" applyAlignment="1">
      <alignment horizontal="center" wrapText="1"/>
    </xf>
    <xf numFmtId="0" fontId="2" fillId="3" borderId="2" xfId="0" quotePrefix="1" applyFont="1" applyFill="1" applyBorder="1" applyAlignment="1">
      <alignment horizontal="left" vertical="center" wrapText="1"/>
    </xf>
    <xf numFmtId="0" fontId="2" fillId="3" borderId="1" xfId="0" quotePrefix="1" applyFont="1" applyFill="1" applyBorder="1" applyAlignment="1">
      <alignment vertical="center" wrapText="1"/>
    </xf>
    <xf numFmtId="0" fontId="1" fillId="3" borderId="2" xfId="0" quotePrefix="1" applyFont="1" applyFill="1" applyBorder="1" applyAlignment="1">
      <alignment horizontal="left" vertical="center" wrapText="1"/>
    </xf>
    <xf numFmtId="0" fontId="2" fillId="0" borderId="0" xfId="0" applyFont="1" applyAlignment="1">
      <alignment horizontal="center" wrapText="1"/>
    </xf>
    <xf numFmtId="0" fontId="2" fillId="0" borderId="9"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wrapText="1"/>
    </xf>
    <xf numFmtId="0" fontId="2" fillId="0" borderId="11" xfId="0" applyFont="1" applyBorder="1" applyAlignment="1">
      <alignment horizont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0" xfId="0" applyFont="1" applyBorder="1" applyAlignment="1">
      <alignment horizontal="center" wrapText="1"/>
    </xf>
    <xf numFmtId="0" fontId="1" fillId="0" borderId="1" xfId="0" applyFont="1" applyBorder="1" applyAlignment="1">
      <alignment horizont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wrapText="1"/>
    </xf>
  </cellXfs>
  <cellStyles count="1">
    <cellStyle name="Звичайний"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tabSelected="1" view="pageBreakPreview" zoomScale="70" zoomScaleNormal="100" zoomScaleSheetLayoutView="70" workbookViewId="0">
      <pane xSplit="4" ySplit="5" topLeftCell="E115" activePane="bottomRight" state="frozen"/>
      <selection pane="topRight" activeCell="E1" sqref="E1"/>
      <selection pane="bottomLeft" activeCell="A6" sqref="A6"/>
      <selection pane="bottomRight" activeCell="C129" sqref="C129"/>
    </sheetView>
  </sheetViews>
  <sheetFormatPr defaultColWidth="8.88671875" defaultRowHeight="15.6" x14ac:dyDescent="0.3"/>
  <cols>
    <col min="1" max="1" width="5.33203125" style="18" customWidth="1"/>
    <col min="2" max="2" width="9.5546875" style="15" customWidth="1"/>
    <col min="3" max="3" width="64.5546875" style="19" customWidth="1"/>
    <col min="4" max="4" width="18.88671875" style="19" customWidth="1"/>
    <col min="5" max="9" width="19.33203125" style="19" customWidth="1"/>
    <col min="10" max="11" width="17.33203125" style="19" customWidth="1"/>
    <col min="12" max="12" width="16.6640625" style="1" customWidth="1"/>
    <col min="13" max="13" width="10.88671875" style="1" bestFit="1" customWidth="1"/>
    <col min="14" max="16384" width="8.88671875" style="1"/>
  </cols>
  <sheetData>
    <row r="1" spans="1:18" x14ac:dyDescent="0.3">
      <c r="J1" s="73" t="s">
        <v>53</v>
      </c>
    </row>
    <row r="2" spans="1:18" x14ac:dyDescent="0.3">
      <c r="A2" s="120" t="s">
        <v>68</v>
      </c>
      <c r="B2" s="120"/>
      <c r="C2" s="120"/>
      <c r="D2" s="120"/>
      <c r="E2" s="120"/>
      <c r="F2" s="120"/>
      <c r="G2" s="120"/>
      <c r="H2" s="120"/>
      <c r="I2" s="120"/>
      <c r="J2" s="120"/>
      <c r="K2" s="120"/>
    </row>
    <row r="3" spans="1:18" ht="16.2" thickBot="1" x14ac:dyDescent="0.35"/>
    <row r="4" spans="1:18" ht="15.6" customHeight="1" x14ac:dyDescent="0.3">
      <c r="A4" s="125" t="s">
        <v>13</v>
      </c>
      <c r="B4" s="127"/>
      <c r="C4" s="129" t="s">
        <v>46</v>
      </c>
      <c r="D4" s="131" t="s">
        <v>12</v>
      </c>
      <c r="E4" s="123" t="s">
        <v>54</v>
      </c>
      <c r="F4" s="124"/>
      <c r="G4" s="123" t="s">
        <v>116</v>
      </c>
      <c r="H4" s="133"/>
      <c r="I4" s="124"/>
      <c r="J4" s="121" t="s">
        <v>60</v>
      </c>
      <c r="K4" s="122"/>
    </row>
    <row r="5" spans="1:18" s="2" customFormat="1" ht="31.2" x14ac:dyDescent="0.3">
      <c r="A5" s="126"/>
      <c r="B5" s="128"/>
      <c r="C5" s="130"/>
      <c r="D5" s="132"/>
      <c r="E5" s="94" t="s">
        <v>55</v>
      </c>
      <c r="F5" s="95" t="s">
        <v>63</v>
      </c>
      <c r="G5" s="94" t="s">
        <v>55</v>
      </c>
      <c r="H5" s="9" t="s">
        <v>99</v>
      </c>
      <c r="I5" s="95" t="s">
        <v>56</v>
      </c>
      <c r="J5" s="94" t="s">
        <v>55</v>
      </c>
      <c r="K5" s="95" t="s">
        <v>167</v>
      </c>
      <c r="L5" s="3"/>
    </row>
    <row r="6" spans="1:18" s="31" customFormat="1" ht="17.399999999999999" x14ac:dyDescent="0.3">
      <c r="A6" s="49" t="s">
        <v>0</v>
      </c>
      <c r="B6" s="29"/>
      <c r="C6" s="84" t="s">
        <v>1</v>
      </c>
      <c r="D6" s="46">
        <f t="shared" ref="D6:D16" si="0">SUM(E6:K6)</f>
        <v>-17381895</v>
      </c>
      <c r="E6" s="32">
        <f>E7+E9+E11+E14+E16+E18+E21+E24+E27</f>
        <v>-20406525</v>
      </c>
      <c r="F6" s="83">
        <f t="shared" ref="F6:K6" si="1">F9+F11+F14+F16+F18+F21+F24+F27</f>
        <v>997600</v>
      </c>
      <c r="G6" s="32">
        <f t="shared" si="1"/>
        <v>2170830</v>
      </c>
      <c r="H6" s="82">
        <f t="shared" si="1"/>
        <v>0</v>
      </c>
      <c r="I6" s="83">
        <f t="shared" si="1"/>
        <v>-143800</v>
      </c>
      <c r="J6" s="32">
        <f t="shared" si="1"/>
        <v>0</v>
      </c>
      <c r="K6" s="83">
        <f t="shared" si="1"/>
        <v>0</v>
      </c>
      <c r="L6" s="30"/>
    </row>
    <row r="7" spans="1:18" s="6" customFormat="1" x14ac:dyDescent="0.3">
      <c r="A7" s="63" t="s">
        <v>14</v>
      </c>
      <c r="B7" s="64" t="s">
        <v>201</v>
      </c>
      <c r="C7" s="85" t="s">
        <v>202</v>
      </c>
      <c r="D7" s="47">
        <f t="shared" ref="D7:D8" si="2">SUM(E7:K7)</f>
        <v>-276000</v>
      </c>
      <c r="E7" s="65">
        <f>E8</f>
        <v>-276000</v>
      </c>
      <c r="F7" s="66"/>
      <c r="G7" s="65"/>
      <c r="H7" s="67"/>
      <c r="I7" s="66"/>
      <c r="J7" s="65"/>
      <c r="K7" s="66"/>
    </row>
    <row r="8" spans="1:18" s="5" customFormat="1" ht="46.8" x14ac:dyDescent="0.3">
      <c r="A8" s="97"/>
      <c r="B8" s="81" t="s">
        <v>203</v>
      </c>
      <c r="C8" s="98" t="s">
        <v>204</v>
      </c>
      <c r="D8" s="61">
        <f t="shared" si="2"/>
        <v>-276000</v>
      </c>
      <c r="E8" s="99">
        <f>-294000+18000</f>
        <v>-276000</v>
      </c>
      <c r="F8" s="101"/>
      <c r="G8" s="99"/>
      <c r="H8" s="100"/>
      <c r="I8" s="101"/>
      <c r="J8" s="99"/>
      <c r="K8" s="101"/>
    </row>
    <row r="9" spans="1:18" s="6" customFormat="1" x14ac:dyDescent="0.3">
      <c r="A9" s="63" t="s">
        <v>21</v>
      </c>
      <c r="B9" s="64" t="s">
        <v>16</v>
      </c>
      <c r="C9" s="85" t="s">
        <v>17</v>
      </c>
      <c r="D9" s="47">
        <f t="shared" si="0"/>
        <v>5000000</v>
      </c>
      <c r="E9" s="65">
        <f>E10</f>
        <v>2851970</v>
      </c>
      <c r="F9" s="66"/>
      <c r="G9" s="65">
        <f>G10</f>
        <v>2148030</v>
      </c>
      <c r="H9" s="67"/>
      <c r="I9" s="66"/>
      <c r="J9" s="65"/>
      <c r="K9" s="66"/>
    </row>
    <row r="10" spans="1:18" s="5" customFormat="1" ht="46.8" x14ac:dyDescent="0.3">
      <c r="A10" s="97"/>
      <c r="B10" s="81" t="s">
        <v>106</v>
      </c>
      <c r="C10" s="98" t="s">
        <v>73</v>
      </c>
      <c r="D10" s="61">
        <f t="shared" si="0"/>
        <v>5000000</v>
      </c>
      <c r="E10" s="99">
        <f>5000000-G10</f>
        <v>2851970</v>
      </c>
      <c r="F10" s="101"/>
      <c r="G10" s="99">
        <v>2148030</v>
      </c>
      <c r="H10" s="100"/>
      <c r="I10" s="101"/>
      <c r="J10" s="99"/>
      <c r="K10" s="101"/>
    </row>
    <row r="11" spans="1:18" s="6" customFormat="1" ht="31.2" x14ac:dyDescent="0.3">
      <c r="A11" s="52" t="s">
        <v>22</v>
      </c>
      <c r="B11" s="64" t="s">
        <v>15</v>
      </c>
      <c r="C11" s="86" t="s">
        <v>47</v>
      </c>
      <c r="D11" s="47">
        <f t="shared" si="0"/>
        <v>360000</v>
      </c>
      <c r="E11" s="41">
        <f t="shared" ref="E11" si="3">E12</f>
        <v>68000</v>
      </c>
      <c r="F11" s="42">
        <f>F12+F13</f>
        <v>292000</v>
      </c>
      <c r="G11" s="41"/>
      <c r="H11" s="10"/>
      <c r="I11" s="42"/>
      <c r="J11" s="41"/>
      <c r="K11" s="42"/>
    </row>
    <row r="12" spans="1:18" s="5" customFormat="1" ht="78" x14ac:dyDescent="0.3">
      <c r="A12" s="50"/>
      <c r="B12" s="81" t="s">
        <v>75</v>
      </c>
      <c r="C12" s="90" t="s">
        <v>74</v>
      </c>
      <c r="D12" s="61">
        <f t="shared" si="0"/>
        <v>260000</v>
      </c>
      <c r="E12" s="33">
        <f>22400+3600+42000</f>
        <v>68000</v>
      </c>
      <c r="F12" s="34">
        <v>192000</v>
      </c>
      <c r="G12" s="33"/>
      <c r="H12" s="7"/>
      <c r="I12" s="34"/>
      <c r="J12" s="33"/>
      <c r="K12" s="34"/>
      <c r="R12" s="5" t="s">
        <v>46</v>
      </c>
    </row>
    <row r="13" spans="1:18" s="5" customFormat="1" ht="93.6" x14ac:dyDescent="0.3">
      <c r="A13" s="50"/>
      <c r="B13" s="81" t="s">
        <v>76</v>
      </c>
      <c r="C13" s="90" t="s">
        <v>197</v>
      </c>
      <c r="D13" s="61">
        <f t="shared" si="0"/>
        <v>100000</v>
      </c>
      <c r="E13" s="33"/>
      <c r="F13" s="34">
        <v>100000</v>
      </c>
      <c r="G13" s="33"/>
      <c r="H13" s="7"/>
      <c r="I13" s="34"/>
      <c r="J13" s="33"/>
      <c r="K13" s="34"/>
    </row>
    <row r="14" spans="1:18" s="6" customFormat="1" x14ac:dyDescent="0.3">
      <c r="A14" s="52" t="s">
        <v>23</v>
      </c>
      <c r="B14" s="64" t="s">
        <v>148</v>
      </c>
      <c r="C14" s="86" t="s">
        <v>40</v>
      </c>
      <c r="D14" s="47">
        <f t="shared" si="0"/>
        <v>2000000</v>
      </c>
      <c r="E14" s="41">
        <f>E15</f>
        <v>2000000</v>
      </c>
      <c r="F14" s="42"/>
      <c r="G14" s="41"/>
      <c r="H14" s="10"/>
      <c r="I14" s="42"/>
      <c r="J14" s="41"/>
      <c r="K14" s="42"/>
    </row>
    <row r="15" spans="1:18" s="5" customFormat="1" ht="46.8" x14ac:dyDescent="0.3">
      <c r="A15" s="50"/>
      <c r="B15" s="81" t="s">
        <v>196</v>
      </c>
      <c r="C15" s="90" t="s">
        <v>149</v>
      </c>
      <c r="D15" s="61">
        <f t="shared" si="0"/>
        <v>2000000</v>
      </c>
      <c r="E15" s="33">
        <v>2000000</v>
      </c>
      <c r="F15" s="34"/>
      <c r="G15" s="33"/>
      <c r="H15" s="7"/>
      <c r="I15" s="34"/>
      <c r="J15" s="33"/>
      <c r="K15" s="34"/>
    </row>
    <row r="16" spans="1:18" s="6" customFormat="1" x14ac:dyDescent="0.3">
      <c r="A16" s="52" t="s">
        <v>24</v>
      </c>
      <c r="B16" s="64" t="s">
        <v>96</v>
      </c>
      <c r="C16" s="85" t="s">
        <v>95</v>
      </c>
      <c r="D16" s="47">
        <f t="shared" si="0"/>
        <v>-27351245</v>
      </c>
      <c r="E16" s="41">
        <f>E17</f>
        <v>-27351245</v>
      </c>
      <c r="F16" s="42"/>
      <c r="G16" s="41"/>
      <c r="H16" s="10"/>
      <c r="I16" s="42"/>
      <c r="J16" s="41"/>
      <c r="K16" s="42"/>
    </row>
    <row r="17" spans="1:12" s="5" customFormat="1" x14ac:dyDescent="0.3">
      <c r="A17" s="50"/>
      <c r="B17" s="81"/>
      <c r="C17" s="90" t="s">
        <v>97</v>
      </c>
      <c r="D17" s="61">
        <f>-27351245</f>
        <v>-27351245</v>
      </c>
      <c r="E17" s="33">
        <v>-27351245</v>
      </c>
      <c r="F17" s="34"/>
      <c r="G17" s="33"/>
      <c r="H17" s="7"/>
      <c r="I17" s="34"/>
      <c r="J17" s="33"/>
      <c r="K17" s="34"/>
    </row>
    <row r="18" spans="1:12" s="6" customFormat="1" x14ac:dyDescent="0.3">
      <c r="A18" s="52" t="s">
        <v>25</v>
      </c>
      <c r="B18" s="64" t="s">
        <v>18</v>
      </c>
      <c r="C18" s="86" t="s">
        <v>19</v>
      </c>
      <c r="D18" s="47">
        <f t="shared" ref="D18:D52" si="4">SUM(E18:K18)</f>
        <v>230840</v>
      </c>
      <c r="E18" s="41">
        <f>E19+E20</f>
        <v>39240</v>
      </c>
      <c r="F18" s="42">
        <f>F19+F20</f>
        <v>191600</v>
      </c>
      <c r="G18" s="41"/>
      <c r="H18" s="10"/>
      <c r="I18" s="42"/>
      <c r="J18" s="41"/>
      <c r="K18" s="42"/>
    </row>
    <row r="19" spans="1:12" s="5" customFormat="1" ht="93.6" x14ac:dyDescent="0.3">
      <c r="A19" s="50"/>
      <c r="B19" s="96" t="s">
        <v>222</v>
      </c>
      <c r="C19" s="90" t="s">
        <v>223</v>
      </c>
      <c r="D19" s="61">
        <f t="shared" si="4"/>
        <v>191600</v>
      </c>
      <c r="E19" s="33"/>
      <c r="F19" s="34">
        <v>191600</v>
      </c>
      <c r="G19" s="33"/>
      <c r="H19" s="7"/>
      <c r="I19" s="34"/>
      <c r="J19" s="33"/>
      <c r="K19" s="34"/>
    </row>
    <row r="20" spans="1:12" s="5" customFormat="1" ht="46.8" x14ac:dyDescent="0.3">
      <c r="A20" s="50"/>
      <c r="B20" s="81" t="s">
        <v>77</v>
      </c>
      <c r="C20" s="90" t="s">
        <v>78</v>
      </c>
      <c r="D20" s="61">
        <f t="shared" si="4"/>
        <v>39240</v>
      </c>
      <c r="E20" s="33">
        <f>17640+21600</f>
        <v>39240</v>
      </c>
      <c r="F20" s="34"/>
      <c r="G20" s="33"/>
      <c r="H20" s="7"/>
      <c r="I20" s="34"/>
      <c r="J20" s="33"/>
      <c r="K20" s="34"/>
    </row>
    <row r="21" spans="1:12" s="6" customFormat="1" x14ac:dyDescent="0.3">
      <c r="A21" s="52" t="s">
        <v>98</v>
      </c>
      <c r="B21" s="64" t="s">
        <v>79</v>
      </c>
      <c r="C21" s="86" t="s">
        <v>80</v>
      </c>
      <c r="D21" s="47">
        <f t="shared" si="4"/>
        <v>2087710</v>
      </c>
      <c r="E21" s="41">
        <f>E22+E23</f>
        <v>2087710</v>
      </c>
      <c r="F21" s="42"/>
      <c r="G21" s="41"/>
      <c r="H21" s="10"/>
      <c r="I21" s="42"/>
      <c r="J21" s="41"/>
      <c r="K21" s="42"/>
    </row>
    <row r="22" spans="1:12" s="5" customFormat="1" ht="46.8" x14ac:dyDescent="0.3">
      <c r="A22" s="50"/>
      <c r="B22" s="81" t="s">
        <v>82</v>
      </c>
      <c r="C22" s="90" t="s">
        <v>81</v>
      </c>
      <c r="D22" s="61">
        <f t="shared" si="4"/>
        <v>2126950</v>
      </c>
      <c r="E22" s="33">
        <v>2126950</v>
      </c>
      <c r="F22" s="34"/>
      <c r="G22" s="33"/>
      <c r="H22" s="7"/>
      <c r="I22" s="34"/>
      <c r="J22" s="33"/>
      <c r="K22" s="34"/>
    </row>
    <row r="23" spans="1:12" s="5" customFormat="1" ht="46.8" x14ac:dyDescent="0.3">
      <c r="A23" s="50"/>
      <c r="B23" s="81" t="s">
        <v>77</v>
      </c>
      <c r="C23" s="90" t="s">
        <v>83</v>
      </c>
      <c r="D23" s="61">
        <f t="shared" si="4"/>
        <v>-39240</v>
      </c>
      <c r="E23" s="33">
        <v>-39240</v>
      </c>
      <c r="F23" s="34"/>
      <c r="G23" s="33"/>
      <c r="H23" s="7"/>
      <c r="I23" s="34"/>
      <c r="J23" s="33"/>
      <c r="K23" s="34"/>
    </row>
    <row r="24" spans="1:12" s="6" customFormat="1" x14ac:dyDescent="0.3">
      <c r="A24" s="52" t="s">
        <v>115</v>
      </c>
      <c r="B24" s="64" t="s">
        <v>84</v>
      </c>
      <c r="C24" s="86" t="s">
        <v>85</v>
      </c>
      <c r="D24" s="47">
        <f t="shared" si="4"/>
        <v>687800</v>
      </c>
      <c r="E24" s="41">
        <f>E25+E26</f>
        <v>173800</v>
      </c>
      <c r="F24" s="42">
        <f>F25+F26</f>
        <v>514000</v>
      </c>
      <c r="G24" s="41"/>
      <c r="H24" s="10"/>
      <c r="I24" s="42"/>
      <c r="J24" s="41"/>
      <c r="K24" s="42"/>
    </row>
    <row r="25" spans="1:12" s="5" customFormat="1" ht="46.8" x14ac:dyDescent="0.3">
      <c r="A25" s="50"/>
      <c r="B25" s="81" t="s">
        <v>82</v>
      </c>
      <c r="C25" s="89" t="s">
        <v>86</v>
      </c>
      <c r="D25" s="61">
        <f t="shared" si="4"/>
        <v>173800</v>
      </c>
      <c r="E25" s="33">
        <v>173800</v>
      </c>
      <c r="F25" s="34"/>
      <c r="G25" s="33"/>
      <c r="H25" s="7"/>
      <c r="I25" s="34"/>
      <c r="J25" s="33"/>
      <c r="K25" s="34"/>
    </row>
    <row r="26" spans="1:12" s="12" customFormat="1" ht="46.8" x14ac:dyDescent="0.3">
      <c r="A26" s="53"/>
      <c r="B26" s="96" t="s">
        <v>87</v>
      </c>
      <c r="C26" s="89" t="s">
        <v>88</v>
      </c>
      <c r="D26" s="62">
        <f t="shared" si="4"/>
        <v>514000</v>
      </c>
      <c r="E26" s="37"/>
      <c r="F26" s="38">
        <v>514000</v>
      </c>
      <c r="G26" s="37"/>
      <c r="H26" s="11"/>
      <c r="I26" s="38"/>
      <c r="J26" s="37"/>
      <c r="K26" s="38"/>
    </row>
    <row r="27" spans="1:12" s="14" customFormat="1" x14ac:dyDescent="0.3">
      <c r="A27" s="54" t="s">
        <v>205</v>
      </c>
      <c r="B27" s="69" t="s">
        <v>49</v>
      </c>
      <c r="C27" s="88" t="s">
        <v>48</v>
      </c>
      <c r="D27" s="57">
        <f t="shared" si="4"/>
        <v>-121000</v>
      </c>
      <c r="E27" s="39"/>
      <c r="F27" s="40"/>
      <c r="G27" s="39">
        <f>G28</f>
        <v>22800</v>
      </c>
      <c r="H27" s="13"/>
      <c r="I27" s="40">
        <f>I28+I29</f>
        <v>-143800</v>
      </c>
      <c r="J27" s="39"/>
      <c r="K27" s="40"/>
    </row>
    <row r="28" spans="1:12" s="12" customFormat="1" ht="46.8" x14ac:dyDescent="0.3">
      <c r="A28" s="53"/>
      <c r="B28" s="96" t="s">
        <v>168</v>
      </c>
      <c r="C28" s="89" t="s">
        <v>169</v>
      </c>
      <c r="D28" s="62">
        <f>SUM(E28:K28)</f>
        <v>0</v>
      </c>
      <c r="E28" s="37"/>
      <c r="F28" s="38"/>
      <c r="G28" s="37">
        <v>22800</v>
      </c>
      <c r="H28" s="11"/>
      <c r="I28" s="38">
        <v>-22800</v>
      </c>
      <c r="J28" s="37"/>
      <c r="K28" s="38"/>
    </row>
    <row r="29" spans="1:12" s="12" customFormat="1" ht="46.8" x14ac:dyDescent="0.3">
      <c r="A29" s="53"/>
      <c r="B29" s="96" t="s">
        <v>190</v>
      </c>
      <c r="C29" s="89" t="s">
        <v>170</v>
      </c>
      <c r="D29" s="62">
        <f>SUM(E29:K29)</f>
        <v>-121000</v>
      </c>
      <c r="E29" s="37"/>
      <c r="F29" s="38"/>
      <c r="G29" s="37"/>
      <c r="H29" s="11"/>
      <c r="I29" s="38">
        <v>-121000</v>
      </c>
      <c r="J29" s="37"/>
      <c r="K29" s="38"/>
    </row>
    <row r="30" spans="1:12" s="6" customFormat="1" x14ac:dyDescent="0.3">
      <c r="A30" s="51" t="s">
        <v>2</v>
      </c>
      <c r="B30" s="16"/>
      <c r="C30" s="87" t="s">
        <v>3</v>
      </c>
      <c r="D30" s="48">
        <f t="shared" si="4"/>
        <v>14678200</v>
      </c>
      <c r="E30" s="35">
        <f t="shared" ref="E30:K30" si="5">E31+E34+E39+E41+E43+E45+E47+E49</f>
        <v>800000</v>
      </c>
      <c r="F30" s="36">
        <f t="shared" si="5"/>
        <v>1500000</v>
      </c>
      <c r="G30" s="35">
        <f t="shared" si="5"/>
        <v>10374376.890000001</v>
      </c>
      <c r="H30" s="28">
        <f t="shared" si="5"/>
        <v>2003823.11</v>
      </c>
      <c r="I30" s="36">
        <f t="shared" si="5"/>
        <v>0</v>
      </c>
      <c r="J30" s="35">
        <f t="shared" si="5"/>
        <v>0</v>
      </c>
      <c r="K30" s="36">
        <f t="shared" si="5"/>
        <v>0</v>
      </c>
      <c r="L30" s="26"/>
    </row>
    <row r="31" spans="1:12" s="6" customFormat="1" x14ac:dyDescent="0.3">
      <c r="A31" s="52" t="s">
        <v>26</v>
      </c>
      <c r="B31" s="9">
        <v>1010</v>
      </c>
      <c r="C31" s="86" t="s">
        <v>57</v>
      </c>
      <c r="D31" s="47">
        <f t="shared" si="4"/>
        <v>3940500</v>
      </c>
      <c r="E31" s="41"/>
      <c r="F31" s="42">
        <f>F32+F33</f>
        <v>700000</v>
      </c>
      <c r="G31" s="41">
        <f>G32</f>
        <v>3240500</v>
      </c>
      <c r="H31" s="10"/>
      <c r="I31" s="42"/>
      <c r="J31" s="41"/>
      <c r="K31" s="42"/>
    </row>
    <row r="32" spans="1:12" s="5" customFormat="1" ht="46.8" x14ac:dyDescent="0.3">
      <c r="A32" s="50"/>
      <c r="B32" s="8" t="s">
        <v>89</v>
      </c>
      <c r="C32" s="89" t="s">
        <v>189</v>
      </c>
      <c r="D32" s="61">
        <f t="shared" si="4"/>
        <v>3240500</v>
      </c>
      <c r="E32" s="33"/>
      <c r="F32" s="34"/>
      <c r="G32" s="33">
        <v>3240500</v>
      </c>
      <c r="H32" s="7"/>
      <c r="I32" s="34"/>
      <c r="J32" s="33"/>
      <c r="K32" s="34"/>
    </row>
    <row r="33" spans="1:11" s="5" customFormat="1" ht="46.8" x14ac:dyDescent="0.3">
      <c r="A33" s="50"/>
      <c r="B33" s="8" t="s">
        <v>90</v>
      </c>
      <c r="C33" s="89" t="s">
        <v>91</v>
      </c>
      <c r="D33" s="61">
        <f t="shared" si="4"/>
        <v>700000</v>
      </c>
      <c r="E33" s="33"/>
      <c r="F33" s="34">
        <v>700000</v>
      </c>
      <c r="G33" s="33"/>
      <c r="H33" s="7"/>
      <c r="I33" s="34"/>
      <c r="J33" s="33"/>
      <c r="K33" s="34"/>
    </row>
    <row r="34" spans="1:11" s="6" customFormat="1" ht="31.2" x14ac:dyDescent="0.3">
      <c r="A34" s="52" t="s">
        <v>27</v>
      </c>
      <c r="B34" s="9">
        <v>1021</v>
      </c>
      <c r="C34" s="88" t="s">
        <v>58</v>
      </c>
      <c r="D34" s="47">
        <f t="shared" si="4"/>
        <v>8188200</v>
      </c>
      <c r="E34" s="41">
        <f>E35+E36+E37+E38</f>
        <v>800000</v>
      </c>
      <c r="F34" s="42">
        <f>F35+F36+F37+F38</f>
        <v>600000</v>
      </c>
      <c r="G34" s="41">
        <f>G35+G36</f>
        <v>4784376.8899999997</v>
      </c>
      <c r="H34" s="10">
        <f>H35</f>
        <v>2003823.11</v>
      </c>
      <c r="I34" s="42"/>
      <c r="J34" s="41"/>
      <c r="K34" s="42"/>
    </row>
    <row r="35" spans="1:11" s="5" customFormat="1" ht="46.8" x14ac:dyDescent="0.3">
      <c r="A35" s="50"/>
      <c r="B35" s="8" t="s">
        <v>89</v>
      </c>
      <c r="C35" s="89" t="s">
        <v>189</v>
      </c>
      <c r="D35" s="61">
        <f t="shared" si="4"/>
        <v>6788200</v>
      </c>
      <c r="E35" s="33"/>
      <c r="F35" s="34"/>
      <c r="G35" s="33">
        <f>6788200-2003823.11</f>
        <v>4784376.8899999997</v>
      </c>
      <c r="H35" s="7">
        <v>2003823.11</v>
      </c>
      <c r="I35" s="34"/>
      <c r="J35" s="33"/>
      <c r="K35" s="34"/>
    </row>
    <row r="36" spans="1:11" s="5" customFormat="1" ht="46.8" x14ac:dyDescent="0.3">
      <c r="A36" s="50"/>
      <c r="B36" s="8" t="s">
        <v>90</v>
      </c>
      <c r="C36" s="89" t="s">
        <v>91</v>
      </c>
      <c r="D36" s="61">
        <f t="shared" si="4"/>
        <v>800000</v>
      </c>
      <c r="E36" s="33"/>
      <c r="F36" s="34">
        <v>800000</v>
      </c>
      <c r="G36" s="33"/>
      <c r="H36" s="7"/>
      <c r="I36" s="34"/>
      <c r="J36" s="33"/>
      <c r="K36" s="34"/>
    </row>
    <row r="37" spans="1:11" s="5" customFormat="1" ht="46.8" x14ac:dyDescent="0.3">
      <c r="A37" s="50"/>
      <c r="B37" s="8" t="s">
        <v>90</v>
      </c>
      <c r="C37" s="89" t="s">
        <v>92</v>
      </c>
      <c r="D37" s="61">
        <f t="shared" si="4"/>
        <v>-200000</v>
      </c>
      <c r="E37" s="33"/>
      <c r="F37" s="34">
        <v>-200000</v>
      </c>
      <c r="G37" s="33"/>
      <c r="H37" s="7"/>
      <c r="I37" s="34"/>
      <c r="J37" s="33"/>
      <c r="K37" s="34"/>
    </row>
    <row r="38" spans="1:11" s="5" customFormat="1" ht="62.4" x14ac:dyDescent="0.3">
      <c r="A38" s="50"/>
      <c r="B38" s="8" t="s">
        <v>198</v>
      </c>
      <c r="C38" s="89" t="s">
        <v>200</v>
      </c>
      <c r="D38" s="61">
        <f t="shared" si="4"/>
        <v>800000</v>
      </c>
      <c r="E38" s="33">
        <v>800000</v>
      </c>
      <c r="F38" s="34"/>
      <c r="G38" s="33"/>
      <c r="H38" s="7"/>
      <c r="I38" s="34"/>
      <c r="J38" s="33"/>
      <c r="K38" s="34"/>
    </row>
    <row r="39" spans="1:11" s="6" customFormat="1" ht="78" x14ac:dyDescent="0.3">
      <c r="A39" s="52" t="s">
        <v>29</v>
      </c>
      <c r="B39" s="9">
        <v>1022</v>
      </c>
      <c r="C39" s="88" t="s">
        <v>59</v>
      </c>
      <c r="D39" s="47">
        <f t="shared" si="4"/>
        <v>837400</v>
      </c>
      <c r="E39" s="41"/>
      <c r="F39" s="42"/>
      <c r="G39" s="41">
        <f>G40</f>
        <v>837400</v>
      </c>
      <c r="H39" s="10"/>
      <c r="I39" s="42"/>
      <c r="J39" s="41"/>
      <c r="K39" s="42"/>
    </row>
    <row r="40" spans="1:11" s="5" customFormat="1" ht="46.8" x14ac:dyDescent="0.3">
      <c r="A40" s="50"/>
      <c r="B40" s="8" t="s">
        <v>89</v>
      </c>
      <c r="C40" s="89" t="s">
        <v>189</v>
      </c>
      <c r="D40" s="61">
        <f t="shared" si="4"/>
        <v>837400</v>
      </c>
      <c r="E40" s="33"/>
      <c r="F40" s="34"/>
      <c r="G40" s="33">
        <v>837400</v>
      </c>
      <c r="H40" s="7"/>
      <c r="I40" s="34"/>
      <c r="J40" s="33"/>
      <c r="K40" s="34"/>
    </row>
    <row r="41" spans="1:11" s="6" customFormat="1" ht="31.2" x14ac:dyDescent="0.3">
      <c r="A41" s="68" t="s">
        <v>30</v>
      </c>
      <c r="B41" s="9">
        <v>1070</v>
      </c>
      <c r="C41" s="88" t="s">
        <v>61</v>
      </c>
      <c r="D41" s="47">
        <f t="shared" si="4"/>
        <v>793500</v>
      </c>
      <c r="E41" s="41"/>
      <c r="F41" s="42"/>
      <c r="G41" s="41">
        <f>G42</f>
        <v>793500</v>
      </c>
      <c r="H41" s="10"/>
      <c r="I41" s="42"/>
      <c r="J41" s="41"/>
      <c r="K41" s="42"/>
    </row>
    <row r="42" spans="1:11" s="5" customFormat="1" ht="46.8" x14ac:dyDescent="0.3">
      <c r="A42" s="102"/>
      <c r="B42" s="8" t="s">
        <v>89</v>
      </c>
      <c r="C42" s="89" t="s">
        <v>189</v>
      </c>
      <c r="D42" s="61">
        <f t="shared" si="4"/>
        <v>793500</v>
      </c>
      <c r="E42" s="33"/>
      <c r="F42" s="34"/>
      <c r="G42" s="33">
        <v>793500</v>
      </c>
      <c r="H42" s="7"/>
      <c r="I42" s="34"/>
      <c r="J42" s="33"/>
      <c r="K42" s="34"/>
    </row>
    <row r="43" spans="1:11" s="6" customFormat="1" ht="23.4" customHeight="1" x14ac:dyDescent="0.3">
      <c r="A43" s="52" t="s">
        <v>31</v>
      </c>
      <c r="B43" s="9">
        <v>1151</v>
      </c>
      <c r="C43" s="88" t="s">
        <v>188</v>
      </c>
      <c r="D43" s="47">
        <f t="shared" si="4"/>
        <v>100000</v>
      </c>
      <c r="E43" s="41"/>
      <c r="F43" s="42"/>
      <c r="G43" s="41">
        <f>G44</f>
        <v>100000</v>
      </c>
      <c r="H43" s="10"/>
      <c r="I43" s="42"/>
      <c r="J43" s="41"/>
      <c r="K43" s="42"/>
    </row>
    <row r="44" spans="1:11" s="5" customFormat="1" ht="46.8" x14ac:dyDescent="0.3">
      <c r="A44" s="50"/>
      <c r="B44" s="8" t="s">
        <v>89</v>
      </c>
      <c r="C44" s="89" t="s">
        <v>189</v>
      </c>
      <c r="D44" s="61">
        <f t="shared" si="4"/>
        <v>100000</v>
      </c>
      <c r="E44" s="33"/>
      <c r="F44" s="34"/>
      <c r="G44" s="33">
        <v>100000</v>
      </c>
      <c r="H44" s="7"/>
      <c r="I44" s="34"/>
      <c r="J44" s="33"/>
      <c r="K44" s="34"/>
    </row>
    <row r="45" spans="1:11" s="6" customFormat="1" ht="31.2" x14ac:dyDescent="0.3">
      <c r="A45" s="52" t="s">
        <v>32</v>
      </c>
      <c r="B45" s="9">
        <v>1160</v>
      </c>
      <c r="C45" s="88" t="s">
        <v>93</v>
      </c>
      <c r="D45" s="47">
        <f t="shared" si="4"/>
        <v>145600</v>
      </c>
      <c r="E45" s="41"/>
      <c r="F45" s="42"/>
      <c r="G45" s="41">
        <f>G46</f>
        <v>145600</v>
      </c>
      <c r="H45" s="10"/>
      <c r="I45" s="42"/>
      <c r="J45" s="41"/>
      <c r="K45" s="42"/>
    </row>
    <row r="46" spans="1:11" s="5" customFormat="1" ht="46.8" x14ac:dyDescent="0.3">
      <c r="A46" s="50"/>
      <c r="B46" s="8" t="s">
        <v>89</v>
      </c>
      <c r="C46" s="89" t="s">
        <v>189</v>
      </c>
      <c r="D46" s="61">
        <f t="shared" si="4"/>
        <v>145600</v>
      </c>
      <c r="E46" s="33"/>
      <c r="F46" s="34"/>
      <c r="G46" s="33">
        <v>145600</v>
      </c>
      <c r="H46" s="7"/>
      <c r="I46" s="34"/>
      <c r="J46" s="33"/>
      <c r="K46" s="34"/>
    </row>
    <row r="47" spans="1:11" s="6" customFormat="1" ht="46.8" x14ac:dyDescent="0.3">
      <c r="A47" s="52" t="s">
        <v>33</v>
      </c>
      <c r="B47" s="9">
        <v>5031</v>
      </c>
      <c r="C47" s="88" t="s">
        <v>62</v>
      </c>
      <c r="D47" s="47">
        <f t="shared" si="4"/>
        <v>473000</v>
      </c>
      <c r="E47" s="41"/>
      <c r="F47" s="42"/>
      <c r="G47" s="41">
        <f>G48</f>
        <v>473000</v>
      </c>
      <c r="H47" s="10"/>
      <c r="I47" s="42"/>
      <c r="J47" s="41"/>
      <c r="K47" s="42"/>
    </row>
    <row r="48" spans="1:11" s="5" customFormat="1" ht="46.8" x14ac:dyDescent="0.3">
      <c r="A48" s="50"/>
      <c r="B48" s="8" t="s">
        <v>89</v>
      </c>
      <c r="C48" s="89" t="s">
        <v>189</v>
      </c>
      <c r="D48" s="61">
        <f t="shared" si="4"/>
        <v>473000</v>
      </c>
      <c r="E48" s="33"/>
      <c r="F48" s="34"/>
      <c r="G48" s="33">
        <v>473000</v>
      </c>
      <c r="H48" s="7"/>
      <c r="I48" s="34"/>
      <c r="J48" s="33"/>
      <c r="K48" s="34"/>
    </row>
    <row r="49" spans="1:13" s="6" customFormat="1" ht="31.2" x14ac:dyDescent="0.3">
      <c r="A49" s="52" t="s">
        <v>34</v>
      </c>
      <c r="B49" s="9">
        <v>8110</v>
      </c>
      <c r="C49" s="86" t="s">
        <v>20</v>
      </c>
      <c r="D49" s="47">
        <f t="shared" si="4"/>
        <v>200000</v>
      </c>
      <c r="E49" s="41"/>
      <c r="F49" s="42">
        <f>F50</f>
        <v>200000</v>
      </c>
      <c r="G49" s="41"/>
      <c r="H49" s="10"/>
      <c r="I49" s="42"/>
      <c r="J49" s="41"/>
      <c r="K49" s="42"/>
    </row>
    <row r="50" spans="1:13" s="5" customFormat="1" ht="93.6" x14ac:dyDescent="0.3">
      <c r="A50" s="50"/>
      <c r="B50" s="8" t="s">
        <v>90</v>
      </c>
      <c r="C50" s="103" t="s">
        <v>94</v>
      </c>
      <c r="D50" s="61">
        <f t="shared" si="4"/>
        <v>200000</v>
      </c>
      <c r="E50" s="104"/>
      <c r="F50" s="106">
        <v>200000</v>
      </c>
      <c r="G50" s="104"/>
      <c r="H50" s="105"/>
      <c r="I50" s="106"/>
      <c r="J50" s="104"/>
      <c r="K50" s="106"/>
    </row>
    <row r="51" spans="1:13" s="6" customFormat="1" x14ac:dyDescent="0.3">
      <c r="A51" s="51" t="s">
        <v>4</v>
      </c>
      <c r="B51" s="16"/>
      <c r="C51" s="87" t="s">
        <v>5</v>
      </c>
      <c r="D51" s="48">
        <f t="shared" si="4"/>
        <v>1787243</v>
      </c>
      <c r="E51" s="35">
        <f>E52+E56+E58</f>
        <v>191000</v>
      </c>
      <c r="F51" s="36">
        <f>F52+F56+F58</f>
        <v>991625</v>
      </c>
      <c r="G51" s="35">
        <f>G52+G56+G58</f>
        <v>0</v>
      </c>
      <c r="H51" s="28">
        <f>H52+H56+H58</f>
        <v>0</v>
      </c>
      <c r="I51" s="36"/>
      <c r="J51" s="35">
        <f>J52+J56+J57+J58</f>
        <v>604618</v>
      </c>
      <c r="K51" s="36">
        <f>K52+K56+K58</f>
        <v>0</v>
      </c>
      <c r="L51" s="26"/>
    </row>
    <row r="52" spans="1:13" s="6" customFormat="1" ht="78" x14ac:dyDescent="0.3">
      <c r="A52" s="52" t="s">
        <v>35</v>
      </c>
      <c r="B52" s="9">
        <v>3121</v>
      </c>
      <c r="C52" s="86" t="s">
        <v>100</v>
      </c>
      <c r="D52" s="47">
        <f t="shared" si="4"/>
        <v>1182625</v>
      </c>
      <c r="E52" s="41">
        <f>E53+E54+E55</f>
        <v>191000</v>
      </c>
      <c r="F52" s="42">
        <f>F53+F54+F55</f>
        <v>991625</v>
      </c>
      <c r="G52" s="41"/>
      <c r="H52" s="10"/>
      <c r="I52" s="42"/>
      <c r="J52" s="41"/>
      <c r="K52" s="42"/>
    </row>
    <row r="53" spans="1:13" s="5" customFormat="1" ht="46.8" x14ac:dyDescent="0.3">
      <c r="A53" s="50"/>
      <c r="B53" s="8" t="s">
        <v>101</v>
      </c>
      <c r="C53" s="90" t="s">
        <v>102</v>
      </c>
      <c r="D53" s="61">
        <f t="shared" ref="D53:D91" si="6">SUM(E53:K53)</f>
        <v>991625</v>
      </c>
      <c r="E53" s="33"/>
      <c r="F53" s="34">
        <v>991625</v>
      </c>
      <c r="G53" s="33"/>
      <c r="H53" s="7"/>
      <c r="I53" s="34"/>
      <c r="J53" s="33"/>
      <c r="K53" s="34"/>
    </row>
    <row r="54" spans="1:13" s="5" customFormat="1" ht="46.8" x14ac:dyDescent="0.3">
      <c r="A54" s="50"/>
      <c r="B54" s="17" t="s">
        <v>103</v>
      </c>
      <c r="C54" s="90" t="s">
        <v>104</v>
      </c>
      <c r="D54" s="61">
        <f t="shared" si="6"/>
        <v>93000</v>
      </c>
      <c r="E54" s="33">
        <v>93000</v>
      </c>
      <c r="F54" s="34"/>
      <c r="G54" s="33"/>
      <c r="H54" s="7"/>
      <c r="I54" s="34"/>
      <c r="J54" s="33"/>
      <c r="K54" s="34"/>
    </row>
    <row r="55" spans="1:13" s="5" customFormat="1" ht="46.8" x14ac:dyDescent="0.3">
      <c r="A55" s="50"/>
      <c r="B55" s="17" t="s">
        <v>218</v>
      </c>
      <c r="C55" s="89" t="s">
        <v>219</v>
      </c>
      <c r="D55" s="61">
        <f t="shared" si="6"/>
        <v>98000</v>
      </c>
      <c r="E55" s="33">
        <v>98000</v>
      </c>
      <c r="F55" s="34"/>
      <c r="G55" s="33"/>
      <c r="H55" s="7"/>
      <c r="I55" s="34"/>
      <c r="J55" s="33"/>
      <c r="K55" s="34"/>
    </row>
    <row r="56" spans="1:13" s="6" customFormat="1" ht="62.4" x14ac:dyDescent="0.3">
      <c r="A56" s="52" t="s">
        <v>36</v>
      </c>
      <c r="B56" s="27">
        <v>3140</v>
      </c>
      <c r="C56" s="86" t="s">
        <v>105</v>
      </c>
      <c r="D56" s="47">
        <f t="shared" si="6"/>
        <v>1000000</v>
      </c>
      <c r="E56" s="41">
        <v>1000000</v>
      </c>
      <c r="F56" s="42"/>
      <c r="G56" s="41"/>
      <c r="H56" s="10"/>
      <c r="I56" s="42"/>
      <c r="J56" s="41"/>
      <c r="K56" s="42"/>
    </row>
    <row r="57" spans="1:13" s="6" customFormat="1" ht="78" x14ac:dyDescent="0.3">
      <c r="A57" s="52" t="s">
        <v>107</v>
      </c>
      <c r="B57" s="27">
        <v>3193</v>
      </c>
      <c r="C57" s="86" t="s">
        <v>150</v>
      </c>
      <c r="D57" s="47">
        <f t="shared" si="6"/>
        <v>604618</v>
      </c>
      <c r="E57" s="41"/>
      <c r="F57" s="42"/>
      <c r="G57" s="41"/>
      <c r="H57" s="10"/>
      <c r="I57" s="42"/>
      <c r="J57" s="41">
        <v>604618</v>
      </c>
      <c r="K57" s="42"/>
    </row>
    <row r="58" spans="1:13" s="6" customFormat="1" ht="31.2" x14ac:dyDescent="0.3">
      <c r="A58" s="52" t="s">
        <v>147</v>
      </c>
      <c r="B58" s="9">
        <v>3242</v>
      </c>
      <c r="C58" s="86" t="s">
        <v>65</v>
      </c>
      <c r="D58" s="47">
        <f t="shared" si="6"/>
        <v>-1000000</v>
      </c>
      <c r="E58" s="41">
        <v>-1000000</v>
      </c>
      <c r="F58" s="42"/>
      <c r="G58" s="41"/>
      <c r="H58" s="10"/>
      <c r="I58" s="42"/>
      <c r="J58" s="41"/>
      <c r="K58" s="42"/>
    </row>
    <row r="59" spans="1:13" s="6" customFormat="1" x14ac:dyDescent="0.3">
      <c r="A59" s="51" t="s">
        <v>9</v>
      </c>
      <c r="B59" s="16"/>
      <c r="C59" s="87" t="s">
        <v>108</v>
      </c>
      <c r="D59" s="48">
        <f t="shared" si="6"/>
        <v>1810000</v>
      </c>
      <c r="E59" s="35">
        <f>E60+E62+E64+E66+E70</f>
        <v>110000</v>
      </c>
      <c r="F59" s="36">
        <f>F60+F62+F64+F66+F70</f>
        <v>200000</v>
      </c>
      <c r="G59" s="35">
        <f t="shared" ref="G59:K59" si="7">G60+G62+G64+G66</f>
        <v>1500000</v>
      </c>
      <c r="H59" s="28">
        <f t="shared" si="7"/>
        <v>0</v>
      </c>
      <c r="I59" s="36"/>
      <c r="J59" s="35">
        <f t="shared" si="7"/>
        <v>0</v>
      </c>
      <c r="K59" s="36">
        <f t="shared" si="7"/>
        <v>0</v>
      </c>
      <c r="L59" s="26"/>
      <c r="M59" s="26"/>
    </row>
    <row r="60" spans="1:13" s="6" customFormat="1" x14ac:dyDescent="0.3">
      <c r="A60" s="52" t="s">
        <v>41</v>
      </c>
      <c r="B60" s="9">
        <v>1080</v>
      </c>
      <c r="C60" s="86" t="s">
        <v>109</v>
      </c>
      <c r="D60" s="47">
        <f t="shared" si="6"/>
        <v>587600</v>
      </c>
      <c r="E60" s="41">
        <f>E61</f>
        <v>0</v>
      </c>
      <c r="F60" s="42"/>
      <c r="G60" s="41">
        <f>G61</f>
        <v>587600</v>
      </c>
      <c r="H60" s="10"/>
      <c r="I60" s="42"/>
      <c r="J60" s="41"/>
      <c r="K60" s="42"/>
    </row>
    <row r="61" spans="1:13" s="5" customFormat="1" ht="46.8" x14ac:dyDescent="0.3">
      <c r="A61" s="50"/>
      <c r="B61" s="8" t="s">
        <v>89</v>
      </c>
      <c r="C61" s="89" t="s">
        <v>189</v>
      </c>
      <c r="D61" s="61">
        <f t="shared" si="6"/>
        <v>587600</v>
      </c>
      <c r="E61" s="33"/>
      <c r="F61" s="34"/>
      <c r="G61" s="33">
        <v>587600</v>
      </c>
      <c r="H61" s="7"/>
      <c r="I61" s="34"/>
      <c r="J61" s="33"/>
      <c r="K61" s="34"/>
    </row>
    <row r="62" spans="1:13" s="6" customFormat="1" x14ac:dyDescent="0.3">
      <c r="A62" s="52" t="s">
        <v>42</v>
      </c>
      <c r="B62" s="9">
        <v>4030</v>
      </c>
      <c r="C62" s="88" t="s">
        <v>110</v>
      </c>
      <c r="D62" s="47">
        <f t="shared" si="6"/>
        <v>260000</v>
      </c>
      <c r="E62" s="41">
        <f>E63</f>
        <v>0</v>
      </c>
      <c r="F62" s="42"/>
      <c r="G62" s="41">
        <f>G63</f>
        <v>260000</v>
      </c>
      <c r="H62" s="10"/>
      <c r="I62" s="42"/>
      <c r="J62" s="41"/>
      <c r="K62" s="42"/>
    </row>
    <row r="63" spans="1:13" s="5" customFormat="1" ht="46.8" x14ac:dyDescent="0.3">
      <c r="A63" s="50"/>
      <c r="B63" s="8" t="s">
        <v>89</v>
      </c>
      <c r="C63" s="89" t="s">
        <v>189</v>
      </c>
      <c r="D63" s="61">
        <f t="shared" si="6"/>
        <v>260000</v>
      </c>
      <c r="E63" s="33"/>
      <c r="F63" s="34"/>
      <c r="G63" s="33">
        <v>260000</v>
      </c>
      <c r="H63" s="7"/>
      <c r="I63" s="34"/>
      <c r="J63" s="33"/>
      <c r="K63" s="34"/>
    </row>
    <row r="64" spans="1:13" s="6" customFormat="1" x14ac:dyDescent="0.3">
      <c r="A64" s="52" t="s">
        <v>43</v>
      </c>
      <c r="B64" s="9">
        <v>4040</v>
      </c>
      <c r="C64" s="88" t="s">
        <v>111</v>
      </c>
      <c r="D64" s="47">
        <f t="shared" si="6"/>
        <v>136500</v>
      </c>
      <c r="E64" s="41">
        <f>E65</f>
        <v>0</v>
      </c>
      <c r="F64" s="42"/>
      <c r="G64" s="41">
        <f>G65</f>
        <v>136500</v>
      </c>
      <c r="H64" s="10"/>
      <c r="I64" s="42"/>
      <c r="J64" s="41"/>
      <c r="K64" s="42"/>
    </row>
    <row r="65" spans="1:13" s="5" customFormat="1" ht="46.8" x14ac:dyDescent="0.3">
      <c r="A65" s="50"/>
      <c r="B65" s="8" t="s">
        <v>89</v>
      </c>
      <c r="C65" s="89" t="s">
        <v>189</v>
      </c>
      <c r="D65" s="61">
        <f t="shared" si="6"/>
        <v>136500</v>
      </c>
      <c r="E65" s="33"/>
      <c r="F65" s="34"/>
      <c r="G65" s="33">
        <v>136500</v>
      </c>
      <c r="H65" s="7"/>
      <c r="I65" s="34"/>
      <c r="J65" s="33"/>
      <c r="K65" s="34"/>
    </row>
    <row r="66" spans="1:13" s="6" customFormat="1" ht="31.2" x14ac:dyDescent="0.3">
      <c r="A66" s="52" t="s">
        <v>28</v>
      </c>
      <c r="B66" s="9">
        <v>4060</v>
      </c>
      <c r="C66" s="88" t="s">
        <v>112</v>
      </c>
      <c r="D66" s="47">
        <f t="shared" si="6"/>
        <v>745900</v>
      </c>
      <c r="E66" s="41">
        <f>E67+E68</f>
        <v>30000</v>
      </c>
      <c r="F66" s="42">
        <f>F67+F68+F69</f>
        <v>200000</v>
      </c>
      <c r="G66" s="41">
        <f>G67</f>
        <v>515900</v>
      </c>
      <c r="H66" s="10"/>
      <c r="I66" s="42"/>
      <c r="J66" s="41"/>
      <c r="K66" s="42"/>
    </row>
    <row r="67" spans="1:13" s="5" customFormat="1" ht="46.8" x14ac:dyDescent="0.3">
      <c r="A67" s="50"/>
      <c r="B67" s="8" t="s">
        <v>89</v>
      </c>
      <c r="C67" s="89" t="s">
        <v>189</v>
      </c>
      <c r="D67" s="61">
        <f t="shared" si="6"/>
        <v>515900</v>
      </c>
      <c r="E67" s="33"/>
      <c r="F67" s="34"/>
      <c r="G67" s="33">
        <v>515900</v>
      </c>
      <c r="H67" s="7"/>
      <c r="I67" s="34"/>
      <c r="J67" s="33"/>
      <c r="K67" s="34"/>
    </row>
    <row r="68" spans="1:13" s="5" customFormat="1" ht="78" x14ac:dyDescent="0.3">
      <c r="A68" s="50"/>
      <c r="B68" s="8" t="s">
        <v>113</v>
      </c>
      <c r="C68" s="90" t="s">
        <v>114</v>
      </c>
      <c r="D68" s="61">
        <f t="shared" si="6"/>
        <v>30000</v>
      </c>
      <c r="E68" s="33">
        <v>30000</v>
      </c>
      <c r="F68" s="34"/>
      <c r="G68" s="33"/>
      <c r="H68" s="7"/>
      <c r="I68" s="34"/>
      <c r="J68" s="33"/>
      <c r="K68" s="34"/>
    </row>
    <row r="69" spans="1:13" s="5" customFormat="1" ht="46.8" x14ac:dyDescent="0.3">
      <c r="A69" s="50"/>
      <c r="B69" s="8" t="s">
        <v>213</v>
      </c>
      <c r="C69" s="90" t="s">
        <v>191</v>
      </c>
      <c r="D69" s="61">
        <f t="shared" si="6"/>
        <v>200000</v>
      </c>
      <c r="E69" s="33"/>
      <c r="F69" s="34">
        <v>200000</v>
      </c>
      <c r="G69" s="33"/>
      <c r="H69" s="7"/>
      <c r="I69" s="34"/>
      <c r="J69" s="33"/>
      <c r="K69" s="34"/>
    </row>
    <row r="70" spans="1:13" s="6" customFormat="1" x14ac:dyDescent="0.3">
      <c r="A70" s="52" t="s">
        <v>206</v>
      </c>
      <c r="B70" s="9">
        <v>4082</v>
      </c>
      <c r="C70" s="117" t="s">
        <v>207</v>
      </c>
      <c r="D70" s="47">
        <f t="shared" si="6"/>
        <v>80000</v>
      </c>
      <c r="E70" s="41">
        <f>E71</f>
        <v>80000</v>
      </c>
      <c r="F70" s="42"/>
      <c r="G70" s="41"/>
      <c r="H70" s="10"/>
      <c r="I70" s="42"/>
      <c r="J70" s="41"/>
      <c r="K70" s="42"/>
    </row>
    <row r="71" spans="1:13" s="5" customFormat="1" ht="46.8" x14ac:dyDescent="0.3">
      <c r="A71" s="50"/>
      <c r="B71" s="8" t="s">
        <v>216</v>
      </c>
      <c r="C71" s="119" t="s">
        <v>217</v>
      </c>
      <c r="D71" s="61">
        <f t="shared" si="6"/>
        <v>80000</v>
      </c>
      <c r="E71" s="33">
        <v>80000</v>
      </c>
      <c r="F71" s="34"/>
      <c r="G71" s="33"/>
      <c r="H71" s="7"/>
      <c r="I71" s="34"/>
      <c r="J71" s="33"/>
      <c r="K71" s="34"/>
    </row>
    <row r="72" spans="1:13" s="6" customFormat="1" x14ac:dyDescent="0.3">
      <c r="A72" s="51" t="s">
        <v>10</v>
      </c>
      <c r="B72" s="16"/>
      <c r="C72" s="87" t="s">
        <v>156</v>
      </c>
      <c r="D72" s="48">
        <f t="shared" si="6"/>
        <v>98000</v>
      </c>
      <c r="E72" s="35">
        <f>E73+E74+E75+E76</f>
        <v>63000</v>
      </c>
      <c r="F72" s="36">
        <f>F73+F74</f>
        <v>35000</v>
      </c>
      <c r="G72" s="35"/>
      <c r="H72" s="28"/>
      <c r="I72" s="36"/>
      <c r="J72" s="35"/>
      <c r="K72" s="36"/>
      <c r="L72" s="26"/>
      <c r="M72" s="26"/>
    </row>
    <row r="73" spans="1:13" s="6" customFormat="1" ht="46.8" x14ac:dyDescent="0.3">
      <c r="A73" s="52" t="s">
        <v>173</v>
      </c>
      <c r="B73" s="64" t="s">
        <v>157</v>
      </c>
      <c r="C73" s="86" t="s">
        <v>158</v>
      </c>
      <c r="D73" s="47">
        <f t="shared" si="6"/>
        <v>35000</v>
      </c>
      <c r="E73" s="41"/>
      <c r="F73" s="42">
        <v>35000</v>
      </c>
      <c r="G73" s="41"/>
      <c r="H73" s="10"/>
      <c r="I73" s="42"/>
      <c r="J73" s="41"/>
      <c r="K73" s="42"/>
    </row>
    <row r="74" spans="1:13" s="5" customFormat="1" ht="62.4" x14ac:dyDescent="0.3">
      <c r="A74" s="52" t="s">
        <v>174</v>
      </c>
      <c r="B74" s="27">
        <v>3133</v>
      </c>
      <c r="C74" s="88" t="s">
        <v>172</v>
      </c>
      <c r="D74" s="47">
        <f t="shared" si="6"/>
        <v>-35000</v>
      </c>
      <c r="E74" s="41">
        <v>-35000</v>
      </c>
      <c r="F74" s="34"/>
      <c r="G74" s="33"/>
      <c r="H74" s="7"/>
      <c r="I74" s="34"/>
      <c r="J74" s="33"/>
      <c r="K74" s="34"/>
    </row>
    <row r="75" spans="1:13" s="5" customFormat="1" ht="31.2" x14ac:dyDescent="0.3">
      <c r="A75" s="52" t="s">
        <v>208</v>
      </c>
      <c r="B75" s="27">
        <v>5011</v>
      </c>
      <c r="C75" s="118" t="s">
        <v>210</v>
      </c>
      <c r="D75" s="47">
        <f t="shared" si="6"/>
        <v>49000</v>
      </c>
      <c r="E75" s="41">
        <v>49000</v>
      </c>
      <c r="F75" s="34"/>
      <c r="G75" s="33"/>
      <c r="H75" s="7"/>
      <c r="I75" s="34"/>
      <c r="J75" s="33"/>
      <c r="K75" s="34"/>
    </row>
    <row r="76" spans="1:13" s="5" customFormat="1" ht="31.2" x14ac:dyDescent="0.3">
      <c r="A76" s="52" t="s">
        <v>209</v>
      </c>
      <c r="B76" s="27">
        <v>5012</v>
      </c>
      <c r="C76" s="118" t="s">
        <v>211</v>
      </c>
      <c r="D76" s="47">
        <f t="shared" si="6"/>
        <v>49000</v>
      </c>
      <c r="E76" s="41">
        <v>49000</v>
      </c>
      <c r="F76" s="34"/>
      <c r="G76" s="33"/>
      <c r="H76" s="7"/>
      <c r="I76" s="34"/>
      <c r="J76" s="33"/>
      <c r="K76" s="34"/>
    </row>
    <row r="77" spans="1:13" s="6" customFormat="1" x14ac:dyDescent="0.3">
      <c r="A77" s="51" t="s">
        <v>45</v>
      </c>
      <c r="B77" s="16"/>
      <c r="C77" s="87" t="s">
        <v>37</v>
      </c>
      <c r="D77" s="48">
        <f t="shared" si="6"/>
        <v>12584300</v>
      </c>
      <c r="E77" s="35">
        <f>E78+E83+E86+E89+E92</f>
        <v>3900800</v>
      </c>
      <c r="F77" s="36">
        <f t="shared" ref="F77:K77" si="8">F78+F83+F86+F89+F92</f>
        <v>8789500</v>
      </c>
      <c r="G77" s="35">
        <f t="shared" si="8"/>
        <v>0</v>
      </c>
      <c r="H77" s="28">
        <f t="shared" si="8"/>
        <v>0</v>
      </c>
      <c r="I77" s="36">
        <f t="shared" si="8"/>
        <v>-106000</v>
      </c>
      <c r="J77" s="35">
        <f t="shared" si="8"/>
        <v>0</v>
      </c>
      <c r="K77" s="36">
        <f t="shared" si="8"/>
        <v>0</v>
      </c>
      <c r="L77" s="26"/>
      <c r="M77" s="26"/>
    </row>
    <row r="78" spans="1:13" s="6" customFormat="1" x14ac:dyDescent="0.3">
      <c r="A78" s="52" t="s">
        <v>159</v>
      </c>
      <c r="B78" s="9">
        <v>6011</v>
      </c>
      <c r="C78" s="86" t="s">
        <v>38</v>
      </c>
      <c r="D78" s="47">
        <f>SUM(E78:K78)</f>
        <v>2137500</v>
      </c>
      <c r="E78" s="41"/>
      <c r="F78" s="42">
        <f>F79+F80+F81+F82</f>
        <v>2137500</v>
      </c>
      <c r="G78" s="41"/>
      <c r="H78" s="10"/>
      <c r="I78" s="42"/>
      <c r="J78" s="41"/>
      <c r="K78" s="42"/>
    </row>
    <row r="79" spans="1:13" s="12" customFormat="1" ht="124.8" x14ac:dyDescent="0.3">
      <c r="A79" s="53"/>
      <c r="B79" s="8" t="s">
        <v>119</v>
      </c>
      <c r="C79" s="90" t="s">
        <v>224</v>
      </c>
      <c r="D79" s="61">
        <f t="shared" si="6"/>
        <v>43200</v>
      </c>
      <c r="E79" s="37"/>
      <c r="F79" s="38">
        <v>43200</v>
      </c>
      <c r="G79" s="37"/>
      <c r="H79" s="11"/>
      <c r="I79" s="38"/>
      <c r="J79" s="37"/>
      <c r="K79" s="38"/>
    </row>
    <row r="80" spans="1:13" s="12" customFormat="1" ht="62.4" x14ac:dyDescent="0.3">
      <c r="A80" s="53"/>
      <c r="B80" s="17" t="s">
        <v>214</v>
      </c>
      <c r="C80" s="90" t="s">
        <v>221</v>
      </c>
      <c r="D80" s="61">
        <f t="shared" si="6"/>
        <v>600000</v>
      </c>
      <c r="E80" s="37"/>
      <c r="F80" s="38">
        <v>600000</v>
      </c>
      <c r="G80" s="37"/>
      <c r="H80" s="11"/>
      <c r="I80" s="38"/>
      <c r="J80" s="37"/>
      <c r="K80" s="38"/>
    </row>
    <row r="81" spans="1:11" s="12" customFormat="1" ht="46.8" x14ac:dyDescent="0.3">
      <c r="A81" s="53"/>
      <c r="B81" s="17" t="s">
        <v>121</v>
      </c>
      <c r="C81" s="89" t="s">
        <v>120</v>
      </c>
      <c r="D81" s="61">
        <f t="shared" si="6"/>
        <v>94300</v>
      </c>
      <c r="E81" s="37"/>
      <c r="F81" s="38">
        <v>94300</v>
      </c>
      <c r="G81" s="37"/>
      <c r="H81" s="11"/>
      <c r="I81" s="38"/>
      <c r="J81" s="37"/>
      <c r="K81" s="38"/>
    </row>
    <row r="82" spans="1:11" s="12" customFormat="1" ht="46.8" x14ac:dyDescent="0.3">
      <c r="A82" s="53"/>
      <c r="B82" s="17" t="s">
        <v>214</v>
      </c>
      <c r="C82" s="89" t="s">
        <v>97</v>
      </c>
      <c r="D82" s="61">
        <f t="shared" si="6"/>
        <v>1400000</v>
      </c>
      <c r="E82" s="37"/>
      <c r="F82" s="38">
        <v>1400000</v>
      </c>
      <c r="G82" s="37"/>
      <c r="H82" s="11"/>
      <c r="I82" s="38"/>
      <c r="J82" s="37"/>
      <c r="K82" s="38"/>
    </row>
    <row r="83" spans="1:11" s="14" customFormat="1" x14ac:dyDescent="0.3">
      <c r="A83" s="54" t="s">
        <v>160</v>
      </c>
      <c r="B83" s="27">
        <v>6030</v>
      </c>
      <c r="C83" s="88" t="s">
        <v>40</v>
      </c>
      <c r="D83" s="57">
        <f t="shared" si="6"/>
        <v>-248000</v>
      </c>
      <c r="E83" s="39">
        <f>E84+E85</f>
        <v>-500000</v>
      </c>
      <c r="F83" s="40">
        <f>F84+F85</f>
        <v>252000</v>
      </c>
      <c r="G83" s="39"/>
      <c r="H83" s="13"/>
      <c r="I83" s="40"/>
      <c r="J83" s="39"/>
      <c r="K83" s="40"/>
    </row>
    <row r="84" spans="1:11" s="12" customFormat="1" ht="46.8" x14ac:dyDescent="0.3">
      <c r="A84" s="53"/>
      <c r="B84" s="17" t="s">
        <v>171</v>
      </c>
      <c r="C84" s="89" t="s">
        <v>117</v>
      </c>
      <c r="D84" s="62">
        <f t="shared" si="6"/>
        <v>-500000</v>
      </c>
      <c r="E84" s="37">
        <v>-500000</v>
      </c>
      <c r="F84" s="38"/>
      <c r="G84" s="37"/>
      <c r="H84" s="11"/>
      <c r="I84" s="38"/>
      <c r="J84" s="37"/>
      <c r="K84" s="38"/>
    </row>
    <row r="85" spans="1:11" s="12" customFormat="1" ht="46.8" x14ac:dyDescent="0.3">
      <c r="A85" s="53"/>
      <c r="B85" s="17" t="s">
        <v>171</v>
      </c>
      <c r="C85" s="90" t="s">
        <v>118</v>
      </c>
      <c r="D85" s="62">
        <f t="shared" si="6"/>
        <v>252000</v>
      </c>
      <c r="E85" s="37"/>
      <c r="F85" s="38">
        <v>252000</v>
      </c>
      <c r="G85" s="37"/>
      <c r="H85" s="11"/>
      <c r="I85" s="38"/>
      <c r="J85" s="37"/>
      <c r="K85" s="38"/>
    </row>
    <row r="86" spans="1:11" s="14" customFormat="1" x14ac:dyDescent="0.3">
      <c r="A86" s="54" t="s">
        <v>161</v>
      </c>
      <c r="B86" s="27">
        <v>6091</v>
      </c>
      <c r="C86" s="88" t="s">
        <v>44</v>
      </c>
      <c r="D86" s="57">
        <f t="shared" si="6"/>
        <v>6400000</v>
      </c>
      <c r="E86" s="39"/>
      <c r="F86" s="40">
        <f>F87+F88</f>
        <v>6400000</v>
      </c>
      <c r="G86" s="39">
        <f>G87</f>
        <v>0</v>
      </c>
      <c r="H86" s="13"/>
      <c r="I86" s="40"/>
      <c r="J86" s="39"/>
      <c r="K86" s="40"/>
    </row>
    <row r="87" spans="1:11" s="12" customFormat="1" ht="46.8" x14ac:dyDescent="0.3">
      <c r="A87" s="53"/>
      <c r="B87" s="8" t="s">
        <v>122</v>
      </c>
      <c r="C87" s="90" t="s">
        <v>123</v>
      </c>
      <c r="D87" s="62">
        <f t="shared" si="6"/>
        <v>5800000</v>
      </c>
      <c r="E87" s="37"/>
      <c r="F87" s="38">
        <v>5800000</v>
      </c>
      <c r="G87" s="37"/>
      <c r="H87" s="11"/>
      <c r="I87" s="38"/>
      <c r="J87" s="37"/>
      <c r="K87" s="38"/>
    </row>
    <row r="88" spans="1:11" s="12" customFormat="1" ht="46.8" x14ac:dyDescent="0.3">
      <c r="A88" s="53"/>
      <c r="B88" s="8" t="s">
        <v>122</v>
      </c>
      <c r="C88" s="90" t="s">
        <v>124</v>
      </c>
      <c r="D88" s="62">
        <f t="shared" si="6"/>
        <v>600000</v>
      </c>
      <c r="E88" s="37"/>
      <c r="F88" s="38">
        <v>600000</v>
      </c>
      <c r="G88" s="37"/>
      <c r="H88" s="11"/>
      <c r="I88" s="38"/>
      <c r="J88" s="37"/>
      <c r="K88" s="38"/>
    </row>
    <row r="89" spans="1:11" s="14" customFormat="1" x14ac:dyDescent="0.3">
      <c r="A89" s="54" t="s">
        <v>162</v>
      </c>
      <c r="B89" s="27">
        <v>7693</v>
      </c>
      <c r="C89" s="88" t="s">
        <v>126</v>
      </c>
      <c r="D89" s="57">
        <f t="shared" si="6"/>
        <v>4400800</v>
      </c>
      <c r="E89" s="39">
        <f>E90+E91</f>
        <v>4400800</v>
      </c>
      <c r="F89" s="40"/>
      <c r="G89" s="39"/>
      <c r="H89" s="13"/>
      <c r="I89" s="40"/>
      <c r="J89" s="39"/>
      <c r="K89" s="40"/>
    </row>
    <row r="90" spans="1:11" s="12" customFormat="1" ht="46.8" x14ac:dyDescent="0.3">
      <c r="A90" s="53"/>
      <c r="B90" s="17" t="s">
        <v>212</v>
      </c>
      <c r="C90" s="89" t="s">
        <v>127</v>
      </c>
      <c r="D90" s="62">
        <f t="shared" si="6"/>
        <v>4300000</v>
      </c>
      <c r="E90" s="37">
        <v>4300000</v>
      </c>
      <c r="F90" s="38"/>
      <c r="G90" s="37"/>
      <c r="H90" s="11"/>
      <c r="I90" s="38"/>
      <c r="J90" s="37"/>
      <c r="K90" s="38"/>
    </row>
    <row r="91" spans="1:11" s="12" customFormat="1" ht="46.8" x14ac:dyDescent="0.3">
      <c r="A91" s="53"/>
      <c r="B91" s="17" t="s">
        <v>125</v>
      </c>
      <c r="C91" s="89" t="s">
        <v>151</v>
      </c>
      <c r="D91" s="62">
        <f t="shared" si="6"/>
        <v>100800</v>
      </c>
      <c r="E91" s="37">
        <v>100800</v>
      </c>
      <c r="F91" s="38"/>
      <c r="G91" s="37"/>
      <c r="H91" s="11"/>
      <c r="I91" s="38"/>
      <c r="J91" s="37"/>
      <c r="K91" s="38"/>
    </row>
    <row r="92" spans="1:11" s="14" customFormat="1" x14ac:dyDescent="0.3">
      <c r="A92" s="54" t="s">
        <v>163</v>
      </c>
      <c r="B92" s="69" t="s">
        <v>49</v>
      </c>
      <c r="C92" s="88" t="s">
        <v>48</v>
      </c>
      <c r="D92" s="57">
        <f t="shared" ref="D92:D125" si="9">SUM(E92:K92)</f>
        <v>-106000</v>
      </c>
      <c r="E92" s="39"/>
      <c r="F92" s="40"/>
      <c r="G92" s="39"/>
      <c r="H92" s="13"/>
      <c r="I92" s="40">
        <f>I93</f>
        <v>-106000</v>
      </c>
      <c r="J92" s="39"/>
      <c r="K92" s="40"/>
    </row>
    <row r="93" spans="1:11" s="12" customFormat="1" ht="31.2" x14ac:dyDescent="0.3">
      <c r="A93" s="53"/>
      <c r="B93" s="96"/>
      <c r="C93" s="89" t="s">
        <v>175</v>
      </c>
      <c r="D93" s="62">
        <f>SUM(E93:K93)</f>
        <v>-106000</v>
      </c>
      <c r="E93" s="37"/>
      <c r="F93" s="38"/>
      <c r="G93" s="37"/>
      <c r="H93" s="11"/>
      <c r="I93" s="38">
        <v>-106000</v>
      </c>
      <c r="J93" s="37"/>
      <c r="K93" s="38"/>
    </row>
    <row r="94" spans="1:11" s="6" customFormat="1" x14ac:dyDescent="0.3">
      <c r="A94" s="51" t="s">
        <v>50</v>
      </c>
      <c r="B94" s="16"/>
      <c r="C94" s="87" t="s">
        <v>6</v>
      </c>
      <c r="D94" s="48">
        <f t="shared" si="9"/>
        <v>1076000</v>
      </c>
      <c r="E94" s="35"/>
      <c r="F94" s="36">
        <f>F95+F97</f>
        <v>590000</v>
      </c>
      <c r="G94" s="35"/>
      <c r="H94" s="28"/>
      <c r="I94" s="36"/>
      <c r="J94" s="35"/>
      <c r="K94" s="36">
        <f>K97</f>
        <v>486000</v>
      </c>
    </row>
    <row r="95" spans="1:11" s="6" customFormat="1" ht="62.4" x14ac:dyDescent="0.3">
      <c r="A95" s="52" t="s">
        <v>51</v>
      </c>
      <c r="B95" s="64" t="s">
        <v>193</v>
      </c>
      <c r="C95" s="86" t="s">
        <v>194</v>
      </c>
      <c r="D95" s="47">
        <f t="shared" si="9"/>
        <v>590000</v>
      </c>
      <c r="E95" s="41"/>
      <c r="F95" s="42">
        <f>F96</f>
        <v>590000</v>
      </c>
      <c r="G95" s="41"/>
      <c r="H95" s="10"/>
      <c r="I95" s="42"/>
      <c r="J95" s="41"/>
      <c r="K95" s="42"/>
    </row>
    <row r="96" spans="1:11" s="5" customFormat="1" ht="93.6" x14ac:dyDescent="0.3">
      <c r="A96" s="50"/>
      <c r="B96" s="96" t="s">
        <v>215</v>
      </c>
      <c r="C96" s="90" t="s">
        <v>195</v>
      </c>
      <c r="D96" s="61">
        <f t="shared" si="9"/>
        <v>590000</v>
      </c>
      <c r="E96" s="33"/>
      <c r="F96" s="34">
        <v>590000</v>
      </c>
      <c r="G96" s="33"/>
      <c r="H96" s="7"/>
      <c r="I96" s="34"/>
      <c r="J96" s="33"/>
      <c r="K96" s="34"/>
    </row>
    <row r="97" spans="1:11" s="6" customFormat="1" x14ac:dyDescent="0.3">
      <c r="A97" s="52" t="s">
        <v>192</v>
      </c>
      <c r="B97" s="64" t="s">
        <v>143</v>
      </c>
      <c r="C97" s="86" t="s">
        <v>39</v>
      </c>
      <c r="D97" s="47">
        <f t="shared" si="9"/>
        <v>486000</v>
      </c>
      <c r="E97" s="41"/>
      <c r="F97" s="42"/>
      <c r="G97" s="41"/>
      <c r="H97" s="10"/>
      <c r="I97" s="42"/>
      <c r="J97" s="41"/>
      <c r="K97" s="42">
        <f>K98</f>
        <v>486000</v>
      </c>
    </row>
    <row r="98" spans="1:11" s="5" customFormat="1" ht="78" x14ac:dyDescent="0.3">
      <c r="A98" s="50"/>
      <c r="B98" s="81" t="s">
        <v>144</v>
      </c>
      <c r="C98" s="90" t="s">
        <v>177</v>
      </c>
      <c r="D98" s="61">
        <f t="shared" si="9"/>
        <v>486000</v>
      </c>
      <c r="E98" s="33"/>
      <c r="F98" s="34"/>
      <c r="G98" s="33"/>
      <c r="H98" s="7"/>
      <c r="I98" s="34"/>
      <c r="J98" s="33"/>
      <c r="K98" s="34">
        <v>486000</v>
      </c>
    </row>
    <row r="99" spans="1:11" s="6" customFormat="1" x14ac:dyDescent="0.3">
      <c r="A99" s="51" t="s">
        <v>145</v>
      </c>
      <c r="B99" s="16"/>
      <c r="C99" s="87" t="s">
        <v>52</v>
      </c>
      <c r="D99" s="48">
        <f t="shared" si="9"/>
        <v>40000</v>
      </c>
      <c r="E99" s="35">
        <f>E100</f>
        <v>40000</v>
      </c>
      <c r="F99" s="36"/>
      <c r="G99" s="35"/>
      <c r="H99" s="28"/>
      <c r="I99" s="36"/>
      <c r="J99" s="35"/>
      <c r="K99" s="36"/>
    </row>
    <row r="100" spans="1:11" s="6" customFormat="1" x14ac:dyDescent="0.3">
      <c r="A100" s="52" t="s">
        <v>146</v>
      </c>
      <c r="B100" s="69" t="s">
        <v>18</v>
      </c>
      <c r="C100" s="86" t="s">
        <v>19</v>
      </c>
      <c r="D100" s="47">
        <f t="shared" si="9"/>
        <v>40000</v>
      </c>
      <c r="E100" s="41">
        <f>E101</f>
        <v>40000</v>
      </c>
      <c r="F100" s="42"/>
      <c r="G100" s="41"/>
      <c r="H100" s="10"/>
      <c r="I100" s="42"/>
      <c r="J100" s="41"/>
      <c r="K100" s="42"/>
    </row>
    <row r="101" spans="1:11" s="5" customFormat="1" ht="140.4" x14ac:dyDescent="0.3">
      <c r="A101" s="50"/>
      <c r="B101" s="17" t="s">
        <v>128</v>
      </c>
      <c r="C101" s="90" t="s">
        <v>129</v>
      </c>
      <c r="D101" s="61">
        <f t="shared" si="9"/>
        <v>40000</v>
      </c>
      <c r="E101" s="33">
        <v>40000</v>
      </c>
      <c r="F101" s="34"/>
      <c r="G101" s="33"/>
      <c r="H101" s="7"/>
      <c r="I101" s="34"/>
      <c r="J101" s="33"/>
      <c r="K101" s="34"/>
    </row>
    <row r="102" spans="1:11" s="6" customFormat="1" x14ac:dyDescent="0.3">
      <c r="A102" s="51" t="s">
        <v>164</v>
      </c>
      <c r="B102" s="16"/>
      <c r="C102" s="87" t="s">
        <v>7</v>
      </c>
      <c r="D102" s="48">
        <f t="shared" si="9"/>
        <v>99817600</v>
      </c>
      <c r="E102" s="35">
        <f t="shared" ref="E102:K102" si="10">E103+E105</f>
        <v>2198000</v>
      </c>
      <c r="F102" s="36">
        <f t="shared" si="10"/>
        <v>0</v>
      </c>
      <c r="G102" s="35">
        <f t="shared" si="10"/>
        <v>91824600</v>
      </c>
      <c r="H102" s="28">
        <f t="shared" si="10"/>
        <v>0</v>
      </c>
      <c r="I102" s="36">
        <f t="shared" si="10"/>
        <v>5795000</v>
      </c>
      <c r="J102" s="35">
        <f t="shared" si="10"/>
        <v>0</v>
      </c>
      <c r="K102" s="36">
        <f t="shared" si="10"/>
        <v>0</v>
      </c>
    </row>
    <row r="103" spans="1:11" s="6" customFormat="1" ht="22.8" customHeight="1" x14ac:dyDescent="0.3">
      <c r="A103" s="52" t="s">
        <v>165</v>
      </c>
      <c r="B103" s="9">
        <v>9770</v>
      </c>
      <c r="C103" s="112" t="s">
        <v>152</v>
      </c>
      <c r="D103" s="47">
        <f t="shared" si="9"/>
        <v>198000</v>
      </c>
      <c r="E103" s="41">
        <f>E104</f>
        <v>198000</v>
      </c>
      <c r="F103" s="42"/>
      <c r="G103" s="41"/>
      <c r="H103" s="10"/>
      <c r="I103" s="42"/>
      <c r="J103" s="41"/>
      <c r="K103" s="42"/>
    </row>
    <row r="104" spans="1:11" s="6" customFormat="1" ht="93.6" x14ac:dyDescent="0.3">
      <c r="A104" s="52"/>
      <c r="B104" s="8" t="s">
        <v>220</v>
      </c>
      <c r="C104" s="89" t="s">
        <v>225</v>
      </c>
      <c r="D104" s="61">
        <f t="shared" si="9"/>
        <v>198000</v>
      </c>
      <c r="E104" s="33">
        <v>198000</v>
      </c>
      <c r="F104" s="42"/>
      <c r="G104" s="37"/>
      <c r="H104" s="10"/>
      <c r="I104" s="42"/>
      <c r="J104" s="41"/>
      <c r="K104" s="42"/>
    </row>
    <row r="105" spans="1:11" s="6" customFormat="1" ht="36.6" customHeight="1" x14ac:dyDescent="0.3">
      <c r="A105" s="52" t="s">
        <v>166</v>
      </c>
      <c r="B105" s="9">
        <v>9800</v>
      </c>
      <c r="C105" s="86" t="s">
        <v>64</v>
      </c>
      <c r="D105" s="47">
        <f t="shared" si="9"/>
        <v>99619600</v>
      </c>
      <c r="E105" s="41">
        <f t="shared" ref="E105:K105" si="11">E106+E117+E119+E121</f>
        <v>2000000</v>
      </c>
      <c r="F105" s="42">
        <f t="shared" si="11"/>
        <v>0</v>
      </c>
      <c r="G105" s="41">
        <f t="shared" si="11"/>
        <v>91824600</v>
      </c>
      <c r="H105" s="10">
        <f t="shared" si="11"/>
        <v>0</v>
      </c>
      <c r="I105" s="42">
        <f t="shared" si="11"/>
        <v>5795000</v>
      </c>
      <c r="J105" s="41">
        <f t="shared" si="11"/>
        <v>0</v>
      </c>
      <c r="K105" s="42">
        <f t="shared" si="11"/>
        <v>0</v>
      </c>
    </row>
    <row r="106" spans="1:11" s="6" customFormat="1" ht="62.4" x14ac:dyDescent="0.3">
      <c r="A106" s="52"/>
      <c r="B106" s="9"/>
      <c r="C106" s="86" t="s">
        <v>8</v>
      </c>
      <c r="D106" s="47">
        <f>SUM(E106:K106)</f>
        <v>96000000</v>
      </c>
      <c r="E106" s="41"/>
      <c r="F106" s="42"/>
      <c r="G106" s="41">
        <f>G107+G108+G109+G113+G110+G111+G112+G114+G115+G116</f>
        <v>91500000</v>
      </c>
      <c r="H106" s="10">
        <f>H107+H108+H113+H110+H112+H114</f>
        <v>0</v>
      </c>
      <c r="I106" s="42">
        <f>I107+I108+I109+I113+I110+I111+I112+I114+I115</f>
        <v>4500000</v>
      </c>
      <c r="J106" s="41"/>
      <c r="K106" s="42"/>
    </row>
    <row r="107" spans="1:11" s="5" customFormat="1" ht="46.8" x14ac:dyDescent="0.3">
      <c r="A107" s="102"/>
      <c r="B107" s="8" t="s">
        <v>130</v>
      </c>
      <c r="C107" s="90" t="s">
        <v>180</v>
      </c>
      <c r="D107" s="61">
        <f t="shared" si="9"/>
        <v>1000000</v>
      </c>
      <c r="E107" s="33"/>
      <c r="F107" s="34"/>
      <c r="G107" s="33">
        <v>1000000</v>
      </c>
      <c r="H107" s="7"/>
      <c r="I107" s="34"/>
      <c r="J107" s="33"/>
      <c r="K107" s="34"/>
    </row>
    <row r="108" spans="1:11" s="5" customFormat="1" ht="46.8" x14ac:dyDescent="0.3">
      <c r="A108" s="102"/>
      <c r="B108" s="8" t="s">
        <v>131</v>
      </c>
      <c r="C108" s="90" t="s">
        <v>181</v>
      </c>
      <c r="D108" s="61">
        <f t="shared" si="9"/>
        <v>3000000</v>
      </c>
      <c r="E108" s="33"/>
      <c r="F108" s="34"/>
      <c r="G108" s="33">
        <v>1000000</v>
      </c>
      <c r="H108" s="7"/>
      <c r="I108" s="34">
        <v>2000000</v>
      </c>
      <c r="J108" s="33"/>
      <c r="K108" s="34"/>
    </row>
    <row r="109" spans="1:11" s="5" customFormat="1" ht="46.8" x14ac:dyDescent="0.3">
      <c r="A109" s="102"/>
      <c r="B109" s="17" t="s">
        <v>176</v>
      </c>
      <c r="C109" s="90" t="s">
        <v>182</v>
      </c>
      <c r="D109" s="61">
        <f t="shared" si="9"/>
        <v>0</v>
      </c>
      <c r="E109" s="33"/>
      <c r="F109" s="34"/>
      <c r="G109" s="33">
        <v>1500000</v>
      </c>
      <c r="H109" s="7"/>
      <c r="I109" s="34">
        <v>-1500000</v>
      </c>
      <c r="J109" s="33"/>
      <c r="K109" s="34"/>
    </row>
    <row r="110" spans="1:11" s="5" customFormat="1" ht="46.8" x14ac:dyDescent="0.3">
      <c r="A110" s="102"/>
      <c r="B110" s="8" t="s">
        <v>133</v>
      </c>
      <c r="C110" s="107" t="s">
        <v>183</v>
      </c>
      <c r="D110" s="61">
        <f t="shared" si="9"/>
        <v>1500000</v>
      </c>
      <c r="E110" s="33"/>
      <c r="F110" s="34"/>
      <c r="G110" s="33">
        <v>1500000</v>
      </c>
      <c r="H110" s="7"/>
      <c r="I110" s="34"/>
      <c r="J110" s="33"/>
      <c r="K110" s="34"/>
    </row>
    <row r="111" spans="1:11" s="5" customFormat="1" ht="46.8" x14ac:dyDescent="0.3">
      <c r="A111" s="102"/>
      <c r="B111" s="8" t="s">
        <v>153</v>
      </c>
      <c r="C111" s="90" t="s">
        <v>154</v>
      </c>
      <c r="D111" s="61">
        <f t="shared" si="9"/>
        <v>3000000</v>
      </c>
      <c r="E111" s="33"/>
      <c r="F111" s="34"/>
      <c r="G111" s="33">
        <v>3000000</v>
      </c>
      <c r="H111" s="7"/>
      <c r="I111" s="34"/>
      <c r="J111" s="33"/>
      <c r="K111" s="34"/>
    </row>
    <row r="112" spans="1:11" s="5" customFormat="1" ht="46.8" x14ac:dyDescent="0.3">
      <c r="A112" s="102"/>
      <c r="B112" s="8" t="s">
        <v>134</v>
      </c>
      <c r="C112" s="90" t="s">
        <v>184</v>
      </c>
      <c r="D112" s="61">
        <f t="shared" si="9"/>
        <v>2000000</v>
      </c>
      <c r="E112" s="33"/>
      <c r="F112" s="34"/>
      <c r="G112" s="33"/>
      <c r="H112" s="7"/>
      <c r="I112" s="34">
        <v>2000000</v>
      </c>
      <c r="J112" s="33"/>
      <c r="K112" s="34"/>
    </row>
    <row r="113" spans="1:11" s="5" customFormat="1" ht="62.4" x14ac:dyDescent="0.3">
      <c r="A113" s="102"/>
      <c r="B113" s="8" t="s">
        <v>132</v>
      </c>
      <c r="C113" s="90" t="s">
        <v>185</v>
      </c>
      <c r="D113" s="61">
        <f t="shared" si="9"/>
        <v>1000000</v>
      </c>
      <c r="E113" s="33"/>
      <c r="F113" s="34"/>
      <c r="G113" s="33">
        <v>1000000</v>
      </c>
      <c r="H113" s="7"/>
      <c r="I113" s="34"/>
      <c r="J113" s="33"/>
      <c r="K113" s="34"/>
    </row>
    <row r="114" spans="1:11" s="5" customFormat="1" ht="62.4" x14ac:dyDescent="0.3">
      <c r="A114" s="102"/>
      <c r="B114" s="8" t="s">
        <v>135</v>
      </c>
      <c r="C114" s="90" t="s">
        <v>186</v>
      </c>
      <c r="D114" s="61">
        <f t="shared" si="9"/>
        <v>2000000</v>
      </c>
      <c r="E114" s="33"/>
      <c r="F114" s="34"/>
      <c r="G114" s="33"/>
      <c r="H114" s="7"/>
      <c r="I114" s="38">
        <v>2000000</v>
      </c>
      <c r="J114" s="33"/>
      <c r="K114" s="34"/>
    </row>
    <row r="115" spans="1:11" s="5" customFormat="1" ht="46.8" x14ac:dyDescent="0.3">
      <c r="A115" s="50"/>
      <c r="B115" s="8" t="s">
        <v>138</v>
      </c>
      <c r="C115" s="90" t="s">
        <v>139</v>
      </c>
      <c r="D115" s="61">
        <f t="shared" si="9"/>
        <v>5000000</v>
      </c>
      <c r="E115" s="33"/>
      <c r="F115" s="34"/>
      <c r="G115" s="33">
        <v>5000000</v>
      </c>
      <c r="H115" s="7"/>
      <c r="I115" s="38"/>
      <c r="J115" s="33"/>
      <c r="K115" s="34"/>
    </row>
    <row r="116" spans="1:11" s="5" customFormat="1" ht="46.8" x14ac:dyDescent="0.3">
      <c r="A116" s="50"/>
      <c r="B116" s="8"/>
      <c r="C116" s="89" t="s">
        <v>199</v>
      </c>
      <c r="D116" s="61">
        <f t="shared" si="9"/>
        <v>77500000</v>
      </c>
      <c r="E116" s="33"/>
      <c r="F116" s="34"/>
      <c r="G116" s="33">
        <v>77500000</v>
      </c>
      <c r="H116" s="7"/>
      <c r="I116" s="38"/>
      <c r="J116" s="33"/>
      <c r="K116" s="34"/>
    </row>
    <row r="117" spans="1:11" s="6" customFormat="1" ht="46.8" x14ac:dyDescent="0.3">
      <c r="A117" s="52"/>
      <c r="B117" s="9"/>
      <c r="C117" s="88" t="s">
        <v>136</v>
      </c>
      <c r="D117" s="47">
        <f t="shared" si="9"/>
        <v>2000000</v>
      </c>
      <c r="E117" s="41">
        <f>E118</f>
        <v>2000000</v>
      </c>
      <c r="F117" s="42"/>
      <c r="G117" s="41"/>
      <c r="H117" s="10"/>
      <c r="I117" s="42"/>
      <c r="J117" s="41"/>
      <c r="K117" s="42"/>
    </row>
    <row r="118" spans="1:11" s="6" customFormat="1" ht="46.8" x14ac:dyDescent="0.3">
      <c r="A118" s="52"/>
      <c r="B118" s="8" t="s">
        <v>137</v>
      </c>
      <c r="C118" s="90" t="s">
        <v>187</v>
      </c>
      <c r="D118" s="61">
        <f t="shared" si="9"/>
        <v>2000000</v>
      </c>
      <c r="E118" s="113">
        <v>2000000</v>
      </c>
      <c r="F118" s="42"/>
      <c r="G118" s="37"/>
      <c r="H118" s="10"/>
      <c r="I118" s="42"/>
      <c r="J118" s="41"/>
      <c r="K118" s="42"/>
    </row>
    <row r="119" spans="1:11" s="6" customFormat="1" ht="31.2" x14ac:dyDescent="0.3">
      <c r="A119" s="52"/>
      <c r="B119" s="9"/>
      <c r="C119" s="86" t="s">
        <v>140</v>
      </c>
      <c r="D119" s="47">
        <f t="shared" si="9"/>
        <v>200000</v>
      </c>
      <c r="E119" s="41"/>
      <c r="F119" s="42"/>
      <c r="G119" s="41">
        <f>G120</f>
        <v>200000</v>
      </c>
      <c r="H119" s="10"/>
      <c r="I119" s="40"/>
      <c r="J119" s="41"/>
      <c r="K119" s="42"/>
    </row>
    <row r="120" spans="1:11" s="5" customFormat="1" ht="46.8" x14ac:dyDescent="0.3">
      <c r="A120" s="50"/>
      <c r="B120" s="8" t="s">
        <v>141</v>
      </c>
      <c r="C120" s="90" t="s">
        <v>226</v>
      </c>
      <c r="D120" s="61">
        <f t="shared" si="9"/>
        <v>200000</v>
      </c>
      <c r="E120" s="33"/>
      <c r="F120" s="34"/>
      <c r="G120" s="37">
        <v>200000</v>
      </c>
      <c r="H120" s="7"/>
      <c r="I120" s="38"/>
      <c r="J120" s="33"/>
      <c r="K120" s="34"/>
    </row>
    <row r="121" spans="1:11" s="6" customFormat="1" ht="31.2" x14ac:dyDescent="0.3">
      <c r="A121" s="52"/>
      <c r="B121" s="9"/>
      <c r="C121" s="88" t="s">
        <v>178</v>
      </c>
      <c r="D121" s="47">
        <f t="shared" si="9"/>
        <v>1419600</v>
      </c>
      <c r="E121" s="41"/>
      <c r="F121" s="42"/>
      <c r="G121" s="39">
        <f>G122</f>
        <v>124600</v>
      </c>
      <c r="H121" s="13">
        <f t="shared" ref="H121:I121" si="12">H122</f>
        <v>0</v>
      </c>
      <c r="I121" s="40">
        <f t="shared" si="12"/>
        <v>1295000</v>
      </c>
      <c r="J121" s="41"/>
      <c r="K121" s="42"/>
    </row>
    <row r="122" spans="1:11" s="5" customFormat="1" ht="46.8" x14ac:dyDescent="0.3">
      <c r="A122" s="50"/>
      <c r="B122" s="8" t="s">
        <v>142</v>
      </c>
      <c r="C122" s="90" t="s">
        <v>155</v>
      </c>
      <c r="D122" s="61">
        <f t="shared" si="9"/>
        <v>1419600</v>
      </c>
      <c r="E122" s="33"/>
      <c r="F122" s="34"/>
      <c r="G122" s="37">
        <v>124600</v>
      </c>
      <c r="H122" s="11"/>
      <c r="I122" s="38">
        <v>1295000</v>
      </c>
      <c r="J122" s="33"/>
      <c r="K122" s="34"/>
    </row>
    <row r="123" spans="1:11" s="6" customFormat="1" ht="16.2" thickBot="1" x14ac:dyDescent="0.35">
      <c r="A123" s="55"/>
      <c r="B123" s="56"/>
      <c r="C123" s="91" t="s">
        <v>11</v>
      </c>
      <c r="D123" s="72">
        <f t="shared" si="9"/>
        <v>114509448</v>
      </c>
      <c r="E123" s="43">
        <f>E6+E30+E51+E59+E72+E77+E94+E99+E102</f>
        <v>-13103725</v>
      </c>
      <c r="F123" s="44">
        <f>F6+F30+F51+F59+F72+F77+F94+F99+F102</f>
        <v>13103725</v>
      </c>
      <c r="G123" s="43">
        <f>G6+G30+G51+G59+G77+G94+G99+G102</f>
        <v>105869806.89</v>
      </c>
      <c r="H123" s="45">
        <f>H6+H30+H51+H59+H77+H94+H99+H102</f>
        <v>2003823.11</v>
      </c>
      <c r="I123" s="44">
        <f>I6+I30+I51+I59+I77+I94+I99+I102</f>
        <v>5545200</v>
      </c>
      <c r="J123" s="43">
        <f>J6+J30+J51+J59+J77+J94+J99+J102</f>
        <v>604618</v>
      </c>
      <c r="K123" s="44">
        <f>K6+K30+K51+K59+K77+K94+K99+K102</f>
        <v>486000</v>
      </c>
    </row>
    <row r="124" spans="1:11" s="58" customFormat="1" x14ac:dyDescent="0.3">
      <c r="A124" s="108"/>
      <c r="B124" s="109"/>
      <c r="C124" s="110" t="s">
        <v>69</v>
      </c>
      <c r="D124" s="111">
        <f t="shared" si="9"/>
        <v>95374523</v>
      </c>
      <c r="E124" s="111">
        <f>E123</f>
        <v>-13103725</v>
      </c>
      <c r="F124" s="111"/>
      <c r="G124" s="111">
        <f>G123</f>
        <v>105869806.89</v>
      </c>
      <c r="H124" s="111">
        <f>H123</f>
        <v>2003823.11</v>
      </c>
      <c r="I124" s="111"/>
      <c r="J124" s="111">
        <f>J123</f>
        <v>604618</v>
      </c>
      <c r="K124" s="111"/>
    </row>
    <row r="125" spans="1:11" s="74" customFormat="1" x14ac:dyDescent="0.3">
      <c r="A125" s="75"/>
      <c r="B125" s="76"/>
      <c r="C125" s="77" t="s">
        <v>179</v>
      </c>
      <c r="D125" s="92">
        <f t="shared" si="9"/>
        <v>19134925</v>
      </c>
      <c r="E125" s="92"/>
      <c r="F125" s="92">
        <f>F123</f>
        <v>13103725</v>
      </c>
      <c r="G125" s="92"/>
      <c r="H125" s="92"/>
      <c r="I125" s="92">
        <f>I123</f>
        <v>5545200</v>
      </c>
      <c r="J125" s="92"/>
      <c r="K125" s="92">
        <f>K123</f>
        <v>486000</v>
      </c>
    </row>
    <row r="126" spans="1:11" ht="9" customHeight="1" x14ac:dyDescent="0.3">
      <c r="D126" s="60"/>
      <c r="E126" s="60"/>
      <c r="F126" s="60"/>
      <c r="G126" s="60"/>
      <c r="H126" s="60"/>
      <c r="I126" s="60"/>
      <c r="J126" s="60"/>
      <c r="K126" s="60"/>
    </row>
    <row r="127" spans="1:11" x14ac:dyDescent="0.3">
      <c r="A127" s="78"/>
      <c r="B127" s="79"/>
      <c r="C127" s="80" t="s">
        <v>70</v>
      </c>
      <c r="D127" s="93">
        <f t="shared" ref="D127:K127" si="13">D123</f>
        <v>114509448</v>
      </c>
      <c r="E127" s="93">
        <f t="shared" si="13"/>
        <v>-13103725</v>
      </c>
      <c r="F127" s="93">
        <f t="shared" si="13"/>
        <v>13103725</v>
      </c>
      <c r="G127" s="93">
        <f t="shared" si="13"/>
        <v>105869806.89</v>
      </c>
      <c r="H127" s="93">
        <f t="shared" si="13"/>
        <v>2003823.11</v>
      </c>
      <c r="I127" s="93">
        <f t="shared" si="13"/>
        <v>5545200</v>
      </c>
      <c r="J127" s="93">
        <f t="shared" si="13"/>
        <v>604618</v>
      </c>
      <c r="K127" s="93">
        <f t="shared" si="13"/>
        <v>486000</v>
      </c>
    </row>
    <row r="128" spans="1:11" s="74" customFormat="1" x14ac:dyDescent="0.3">
      <c r="A128" s="75"/>
      <c r="B128" s="76"/>
      <c r="C128" s="77" t="s">
        <v>71</v>
      </c>
      <c r="D128" s="92">
        <f>SUM(E128:K128)</f>
        <v>3094441.1100000003</v>
      </c>
      <c r="E128" s="92"/>
      <c r="F128" s="92"/>
      <c r="G128" s="92"/>
      <c r="H128" s="92">
        <f>H127</f>
        <v>2003823.11</v>
      </c>
      <c r="I128" s="92"/>
      <c r="J128" s="92">
        <f>J127</f>
        <v>604618</v>
      </c>
      <c r="K128" s="92">
        <f>K127</f>
        <v>486000</v>
      </c>
    </row>
    <row r="129" spans="1:11" s="74" customFormat="1" ht="31.2" x14ac:dyDescent="0.3">
      <c r="A129" s="75"/>
      <c r="B129" s="76"/>
      <c r="C129" s="77" t="s">
        <v>72</v>
      </c>
      <c r="D129" s="92">
        <f>SUM(E129:K129)</f>
        <v>111415006.89</v>
      </c>
      <c r="E129" s="92">
        <f>E123-E128</f>
        <v>-13103725</v>
      </c>
      <c r="F129" s="92">
        <f>F123-F128</f>
        <v>13103725</v>
      </c>
      <c r="G129" s="92">
        <f>G123-G128</f>
        <v>105869806.89</v>
      </c>
      <c r="H129" s="92"/>
      <c r="I129" s="92">
        <f>I127</f>
        <v>5545200</v>
      </c>
      <c r="J129" s="92"/>
      <c r="K129" s="92"/>
    </row>
    <row r="130" spans="1:11" ht="7.95" customHeight="1" x14ac:dyDescent="0.3">
      <c r="D130" s="60"/>
      <c r="E130" s="60"/>
      <c r="F130" s="60"/>
      <c r="G130" s="60"/>
      <c r="H130" s="60"/>
      <c r="I130" s="60"/>
      <c r="J130" s="60"/>
      <c r="K130" s="60"/>
    </row>
    <row r="131" spans="1:11" x14ac:dyDescent="0.3">
      <c r="C131" s="19" t="s">
        <v>66</v>
      </c>
      <c r="D131" s="59"/>
      <c r="E131" s="59"/>
      <c r="G131" s="59" t="s">
        <v>67</v>
      </c>
      <c r="J131" s="59"/>
    </row>
    <row r="132" spans="1:11" x14ac:dyDescent="0.3">
      <c r="E132" s="59"/>
      <c r="G132" s="59"/>
      <c r="J132" s="59"/>
    </row>
    <row r="133" spans="1:11" x14ac:dyDescent="0.3">
      <c r="E133" s="59"/>
      <c r="G133" s="59"/>
      <c r="J133" s="59"/>
    </row>
    <row r="134" spans="1:11" x14ac:dyDescent="0.3">
      <c r="E134" s="59"/>
      <c r="G134" s="59"/>
      <c r="H134" s="59"/>
      <c r="I134" s="59"/>
      <c r="J134" s="59"/>
    </row>
    <row r="135" spans="1:11" x14ac:dyDescent="0.3">
      <c r="D135" s="24"/>
      <c r="E135" s="15"/>
      <c r="F135" s="15"/>
      <c r="G135" s="59"/>
    </row>
    <row r="136" spans="1:11" s="23" customFormat="1" x14ac:dyDescent="0.3">
      <c r="A136" s="20"/>
      <c r="B136" s="3"/>
      <c r="C136" s="21"/>
      <c r="D136" s="25"/>
      <c r="E136" s="25"/>
      <c r="F136" s="25"/>
      <c r="G136" s="60"/>
      <c r="H136" s="21"/>
      <c r="I136" s="21"/>
      <c r="J136" s="60"/>
      <c r="K136" s="21"/>
    </row>
    <row r="137" spans="1:11" x14ac:dyDescent="0.3">
      <c r="D137" s="4"/>
      <c r="E137" s="71"/>
      <c r="F137" s="71"/>
    </row>
    <row r="138" spans="1:11" ht="18" x14ac:dyDescent="0.35">
      <c r="D138" s="4"/>
      <c r="E138" s="71"/>
      <c r="F138" s="71"/>
      <c r="G138" s="114"/>
    </row>
    <row r="139" spans="1:11" ht="17.399999999999999" x14ac:dyDescent="0.3">
      <c r="D139" s="4"/>
      <c r="E139" s="71"/>
      <c r="F139" s="116"/>
      <c r="G139" s="115"/>
    </row>
    <row r="140" spans="1:11" x14ac:dyDescent="0.3">
      <c r="D140" s="4"/>
      <c r="E140" s="71"/>
      <c r="F140" s="71"/>
    </row>
    <row r="141" spans="1:11" x14ac:dyDescent="0.3">
      <c r="D141" s="4"/>
      <c r="E141" s="15"/>
      <c r="F141" s="71"/>
    </row>
    <row r="142" spans="1:11" x14ac:dyDescent="0.3">
      <c r="D142" s="4"/>
      <c r="E142" s="15"/>
      <c r="F142" s="71"/>
    </row>
    <row r="143" spans="1:11" x14ac:dyDescent="0.3">
      <c r="D143" s="4"/>
      <c r="E143" s="71"/>
      <c r="F143" s="71"/>
    </row>
    <row r="144" spans="1:11" x14ac:dyDescent="0.3">
      <c r="D144" s="4"/>
      <c r="E144" s="71"/>
      <c r="F144" s="71"/>
    </row>
    <row r="145" spans="1:11" x14ac:dyDescent="0.3">
      <c r="D145" s="4"/>
      <c r="E145" s="71"/>
      <c r="F145" s="71"/>
    </row>
    <row r="146" spans="1:11" s="23" customFormat="1" x14ac:dyDescent="0.3">
      <c r="A146" s="20"/>
      <c r="B146" s="3"/>
      <c r="C146" s="21"/>
      <c r="D146" s="22"/>
      <c r="E146" s="22"/>
      <c r="F146" s="22"/>
      <c r="G146" s="21"/>
      <c r="H146" s="21"/>
      <c r="I146" s="21"/>
      <c r="J146" s="21"/>
      <c r="K146" s="21"/>
    </row>
    <row r="147" spans="1:11" x14ac:dyDescent="0.3">
      <c r="D147" s="4"/>
      <c r="E147" s="71"/>
      <c r="F147" s="71"/>
      <c r="H147" s="21"/>
      <c r="I147" s="21"/>
    </row>
    <row r="148" spans="1:11" x14ac:dyDescent="0.3">
      <c r="D148" s="4"/>
      <c r="E148" s="71"/>
      <c r="F148" s="71"/>
    </row>
    <row r="149" spans="1:11" s="23" customFormat="1" x14ac:dyDescent="0.3">
      <c r="A149" s="20"/>
      <c r="B149" s="3"/>
      <c r="C149" s="21"/>
      <c r="D149" s="22"/>
      <c r="E149" s="22"/>
      <c r="F149" s="22"/>
      <c r="G149" s="21"/>
      <c r="H149" s="21"/>
      <c r="I149" s="21"/>
      <c r="J149" s="21"/>
      <c r="K149" s="21"/>
    </row>
    <row r="150" spans="1:11" x14ac:dyDescent="0.3">
      <c r="D150" s="4"/>
      <c r="E150" s="71"/>
      <c r="F150" s="71"/>
    </row>
    <row r="151" spans="1:11" x14ac:dyDescent="0.3">
      <c r="D151" s="70"/>
      <c r="E151" s="71"/>
      <c r="F151" s="71"/>
    </row>
    <row r="152" spans="1:11" x14ac:dyDescent="0.3">
      <c r="D152" s="4"/>
      <c r="E152" s="71"/>
      <c r="F152" s="71"/>
    </row>
    <row r="153" spans="1:11" x14ac:dyDescent="0.3">
      <c r="D153" s="4"/>
      <c r="E153" s="15"/>
      <c r="F153" s="15"/>
    </row>
    <row r="154" spans="1:11" s="23" customFormat="1" x14ac:dyDescent="0.3">
      <c r="A154" s="20"/>
      <c r="B154" s="3"/>
      <c r="C154" s="21"/>
      <c r="D154" s="22"/>
      <c r="E154" s="22"/>
      <c r="F154" s="22"/>
      <c r="G154" s="21"/>
      <c r="H154" s="21"/>
      <c r="I154" s="21"/>
      <c r="J154" s="21"/>
      <c r="K154" s="21"/>
    </row>
    <row r="156" spans="1:11" x14ac:dyDescent="0.3">
      <c r="E156" s="59"/>
    </row>
  </sheetData>
  <mergeCells count="8">
    <mergeCell ref="A2:K2"/>
    <mergeCell ref="J4:K4"/>
    <mergeCell ref="E4:F4"/>
    <mergeCell ref="A4:A5"/>
    <mergeCell ref="B4:B5"/>
    <mergeCell ref="C4:C5"/>
    <mergeCell ref="D4:D5"/>
    <mergeCell ref="G4:I4"/>
  </mergeCells>
  <pageMargins left="0.31496062992125984" right="0.31496062992125984" top="0.35433070866141736" bottom="0.35433070866141736" header="0.31496062992125984" footer="0.31496062992125984"/>
  <pageSetup paperSize="9" scale="61" fitToHeight="9" orientation="landscape" r:id="rId1"/>
  <headerFooter differentFirst="1">
    <oddHeader>&amp;C&amp;P</oddHeader>
  </headerFooter>
  <rowBreaks count="3" manualBreakCount="3">
    <brk id="63" max="10" man="1"/>
    <brk id="82" max="10" man="1"/>
    <brk id="10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Аркуш1</vt:lpstr>
      <vt:lpstr>Аркуш1!Заголовки_для_друку</vt:lpstr>
      <vt:lpstr>Аркуш1!Область_друку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220FU6</dc:creator>
  <cp:lastModifiedBy>220FU6</cp:lastModifiedBy>
  <cp:lastPrinted>2025-02-26T14:50:40Z</cp:lastPrinted>
  <dcterms:created xsi:type="dcterms:W3CDTF">2025-01-06T19:58:35Z</dcterms:created>
  <dcterms:modified xsi:type="dcterms:W3CDTF">2025-02-26T15:53:18Z</dcterms:modified>
</cp:coreProperties>
</file>