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3_НАСТУПНЕ\на сайт рада\"/>
    </mc:Choice>
  </mc:AlternateContent>
  <bookViews>
    <workbookView xWindow="-105" yWindow="-105" windowWidth="23250" windowHeight="12570" firstSheet="1" activeTab="1"/>
  </bookViews>
  <sheets>
    <sheet name="Лист1" sheetId="13" state="hidden" r:id="rId1"/>
    <sheet name="2025" sheetId="19" r:id="rId2"/>
  </sheets>
  <externalReferences>
    <externalReference r:id="rId3"/>
  </externalReferences>
  <definedNames>
    <definedName name="_xlnm.Print_Titles" localSheetId="1">'2025'!$12:$14</definedName>
    <definedName name="_xlnm.Print_Area" localSheetId="1">'2025'!$A$1:$I$112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6" i="19" l="1"/>
  <c r="G108" i="19" l="1"/>
  <c r="F108" i="19"/>
  <c r="G107" i="19"/>
  <c r="F107" i="19"/>
  <c r="G88" i="19"/>
  <c r="F88" i="19"/>
  <c r="G52" i="19"/>
  <c r="F52" i="19"/>
  <c r="G45" i="19"/>
  <c r="F45" i="19"/>
  <c r="G46" i="19"/>
  <c r="F46" i="19"/>
  <c r="H30" i="19"/>
  <c r="I30" i="19"/>
  <c r="G35" i="19"/>
  <c r="G34" i="19" s="1"/>
  <c r="F35" i="19"/>
  <c r="F34" i="19" s="1"/>
  <c r="H16" i="19"/>
  <c r="I16" i="19"/>
  <c r="G17" i="19"/>
  <c r="F17" i="19"/>
  <c r="H93" i="19" l="1"/>
  <c r="I93" i="19"/>
  <c r="G91" i="19"/>
  <c r="F91" i="19"/>
  <c r="G83" i="19"/>
  <c r="F83" i="19"/>
  <c r="G80" i="19"/>
  <c r="F80" i="19"/>
  <c r="I56" i="19"/>
  <c r="I55" i="19" s="1"/>
  <c r="H56" i="19"/>
  <c r="H55" i="19" s="1"/>
  <c r="G56" i="19"/>
  <c r="G55" i="19" s="1"/>
  <c r="F56" i="19"/>
  <c r="F55" i="19" s="1"/>
  <c r="I51" i="19"/>
  <c r="I50" i="19" s="1"/>
  <c r="H51" i="19"/>
  <c r="H50" i="19" s="1"/>
  <c r="G51" i="19"/>
  <c r="G50" i="19" s="1"/>
  <c r="F51" i="19"/>
  <c r="F50" i="19" s="1"/>
  <c r="H48" i="19"/>
  <c r="H47" i="19" s="1"/>
  <c r="I48" i="19"/>
  <c r="I47" i="19" s="1"/>
  <c r="G48" i="19"/>
  <c r="G47" i="19" s="1"/>
  <c r="F48" i="19"/>
  <c r="F47" i="19" s="1"/>
  <c r="G42" i="19"/>
  <c r="F42" i="19"/>
  <c r="G31" i="19"/>
  <c r="F31" i="19"/>
  <c r="G28" i="19"/>
  <c r="F28" i="19"/>
  <c r="G24" i="19"/>
  <c r="F24" i="19"/>
  <c r="G18" i="19"/>
  <c r="F18" i="19"/>
  <c r="G16" i="19" l="1"/>
  <c r="F16" i="19"/>
  <c r="I89" i="19"/>
  <c r="G102" i="19" l="1"/>
  <c r="H104" i="19" l="1"/>
  <c r="H103" i="19" s="1"/>
  <c r="I104" i="19"/>
  <c r="I103" i="19" s="1"/>
  <c r="G106" i="19"/>
  <c r="G104" i="19" s="1"/>
  <c r="F106" i="19"/>
  <c r="H92" i="19"/>
  <c r="G97" i="19"/>
  <c r="F97" i="19"/>
  <c r="I92" i="19"/>
  <c r="G87" i="19"/>
  <c r="H87" i="19"/>
  <c r="H59" i="19" s="1"/>
  <c r="F87" i="19"/>
  <c r="I87" i="19"/>
  <c r="I59" i="19" s="1"/>
  <c r="F104" i="19" l="1"/>
  <c r="F103" i="19" s="1"/>
  <c r="G103" i="19"/>
  <c r="G93" i="19"/>
  <c r="G92" i="19" s="1"/>
  <c r="F93" i="19"/>
  <c r="F92" i="19" s="1"/>
  <c r="G77" i="19"/>
  <c r="G69" i="19" s="1"/>
  <c r="F77" i="19"/>
  <c r="F69" i="19" s="1"/>
  <c r="G65" i="19"/>
  <c r="G60" i="19" s="1"/>
  <c r="F65" i="19"/>
  <c r="F60" i="19" s="1"/>
  <c r="F59" i="19" s="1"/>
  <c r="I58" i="19"/>
  <c r="H58" i="19"/>
  <c r="G41" i="19"/>
  <c r="G30" i="19" s="1"/>
  <c r="F41" i="19"/>
  <c r="F30" i="19" s="1"/>
  <c r="G59" i="19" l="1"/>
  <c r="G58" i="19" s="1"/>
  <c r="F58" i="19"/>
  <c r="G29" i="19"/>
  <c r="F29" i="19" l="1"/>
  <c r="H29" i="19"/>
  <c r="I29" i="19"/>
  <c r="G15" i="19"/>
  <c r="G110" i="19" s="1"/>
  <c r="G115" i="19" s="1"/>
  <c r="G117" i="19" s="1"/>
  <c r="I15" i="19" l="1"/>
  <c r="I110" i="19" s="1"/>
  <c r="I115" i="19" s="1"/>
  <c r="H15" i="19"/>
  <c r="H110" i="19" s="1"/>
  <c r="H115" i="19" s="1"/>
  <c r="F15" i="19" l="1"/>
  <c r="F110" i="19" s="1"/>
</calcChain>
</file>

<file path=xl/sharedStrings.xml><?xml version="1.0" encoding="utf-8"?>
<sst xmlns="http://schemas.openxmlformats.org/spreadsheetml/2006/main" count="261" uniqueCount="210">
  <si>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</si>
  <si>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</si>
  <si>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</si>
  <si>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</si>
  <si>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</si>
  <si>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</si>
  <si>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</si>
  <si>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</si>
  <si>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</si>
  <si>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</si>
  <si>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</si>
  <si>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</si>
  <si>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</si>
  <si>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</si>
  <si>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</si>
  <si>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</si>
  <si>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</si>
  <si>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</si>
  <si>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</si>
  <si>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</si>
  <si>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</si>
  <si>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</si>
  <si>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</si>
  <si>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</si>
  <si>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</si>
  <si>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</si>
  <si>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</si>
  <si>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</si>
  <si>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</si>
  <si>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</si>
  <si>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</si>
  <si>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</si>
  <si>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</si>
  <si>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</si>
  <si>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</si>
  <si>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</si>
  <si>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</si>
  <si>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</si>
  <si>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</si>
  <si>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</si>
  <si>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</si>
  <si>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</si>
  <si>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</si>
  <si>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</si>
  <si>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</si>
  <si>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</si>
  <si>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</si>
  <si>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</si>
  <si>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</si>
  <si>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</si>
  <si>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</si>
  <si>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</si>
  <si>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</si>
  <si>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</si>
  <si>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</si>
  <si>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</si>
  <si>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</si>
  <si>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</si>
  <si>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</si>
  <si>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</si>
  <si>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</si>
  <si>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</si>
  <si>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</si>
  <si>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</si>
  <si>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</si>
  <si>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</si>
  <si>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</si>
  <si>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</si>
  <si>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</si>
  <si>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</si>
  <si>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</si>
  <si>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</si>
  <si>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</si>
  <si>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</si>
  <si>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</si>
  <si>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</si>
  <si>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</si>
  <si>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</si>
  <si>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</si>
  <si>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</si>
  <si>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</si>
  <si>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</si>
  <si>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</si>
  <si>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</si>
  <si>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</si>
  <si>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</si>
  <si>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</si>
  <si>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</si>
  <si>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</si>
  <si>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</si>
  <si>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вул.Парусна, 10 (2)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</si>
  <si>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</si>
  <si>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</si>
  <si>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</si>
  <si>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</si>
  <si>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</si>
  <si>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</si>
  <si>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</si>
  <si>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</si>
  <si>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</si>
  <si>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</si>
  <si>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</si>
  <si>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</si>
  <si>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</si>
  <si>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</si>
  <si>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</si>
  <si>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</si>
  <si>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</si>
  <si>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</si>
  <si>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</si>
  <si>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</si>
  <si>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</si>
  <si>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</si>
  <si>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</si>
  <si>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</si>
  <si>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</si>
  <si>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</si>
  <si>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</si>
  <si>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</si>
  <si>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</si>
  <si>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</si>
  <si>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</si>
  <si>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</si>
  <si>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</si>
  <si>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</si>
  <si>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</si>
  <si>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</si>
  <si>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</si>
  <si>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</si>
  <si>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</si>
  <si>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</si>
  <si>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</si>
  <si>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</si>
  <si>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</si>
  <si>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</si>
  <si>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</si>
  <si>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</si>
  <si>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</si>
  <si>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</si>
  <si>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</si>
  <si>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</si>
  <si>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</si>
  <si>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</si>
  <si>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</si>
  <si>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</si>
  <si>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 xml:space="preserve">                                                                                        від                 2025  №         - VIII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</si>
  <si>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</si>
  <si>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</si>
  <si>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</si>
  <si>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</si>
  <si>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</si>
  <si>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</si>
  <si>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</si>
  <si>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</si>
  <si>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</si>
  <si>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</si>
  <si>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</si>
  <si>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</si>
  <si>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</si>
  <si>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</si>
  <si>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</si>
  <si>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</si>
  <si>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</si>
  <si>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</si>
  <si>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</si>
  <si>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</si>
  <si>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</si>
  <si>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</si>
  <si>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</si>
  <si>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</si>
  <si>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</si>
  <si>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</si>
  <si>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</si>
  <si>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</si>
  <si>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</si>
  <si>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субв.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</si>
  <si>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</si>
  <si>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</si>
  <si>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</si>
  <si>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</si>
  <si>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</si>
  <si>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</si>
  <si>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</si>
  <si>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</si>
  <si>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</si>
  <si>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Нерозподілені видатки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</si>
  <si>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</si>
  <si>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 / розробка проєктно-кошторисної документації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</si>
  <si>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</si>
  <si>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(роботи з розробки проектно-кошторисної документації, експертизи проекту)</t>
  </si>
  <si>
    <t>Капітальний ремонт харчоблоку в будівлі Чорноморського ліцею № 6 Чорноморської міської ради Одеського району Одеської області, за адресою: Одеська область, Одеський район, м.Чорноморськ, вулиця Спортивна, 3А (роботи з розробки проектно-кошторисної документації, експертизи проекту)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</si>
  <si>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</si>
  <si>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</si>
  <si>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</si>
  <si>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</si>
  <si>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</si>
  <si>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</si>
  <si>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</si>
  <si>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</si>
  <si>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</si>
  <si>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3719770</t>
  </si>
  <si>
    <t>9770</t>
  </si>
  <si>
    <t>Інші субвенції з місцевого бюджету</t>
  </si>
  <si>
    <t xml:space="preserve">                                                                                        Додаток 7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</si>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</sst>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15" fillId="0" borderId="0"/>
    <xf numFmtId="0" fontId="16" fillId="0" borderId="0"/>
    <xf numFmtId="0" fontId="4" fillId="0" borderId="0"/>
    <xf numFmtId="0" fontId="19" fillId="0" borderId="0"/>
  </cellStyleXfs>
  <cellXfs count="73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center"/>
    </xf>
    <xf numFmtId="0" fontId="6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6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2" borderId="1" xfId="10" quotePrefix="1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3" borderId="0" xfId="0" applyFont="1" applyFill="1"/>
    <xf numFmtId="0" fontId="6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/>
    </xf>
    <xf numFmtId="4" fontId="2" fillId="3" borderId="0" xfId="0" applyNumberFormat="1" applyFont="1" applyFill="1"/>
    <xf numFmtId="0" fontId="2" fillId="2" borderId="6" xfId="0" quotePrefix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left" vertical="center" wrapText="1"/>
    </xf>
    <xf numFmtId="0" fontId="2" fillId="2" borderId="4" xfId="0" quotePrefix="1" applyFont="1" applyFill="1" applyBorder="1" applyAlignment="1">
      <alignment vertical="center" wrapText="1"/>
    </xf>
    <xf numFmtId="0" fontId="1" fillId="2" borderId="4" xfId="6" applyFont="1" applyFill="1" applyBorder="1" applyAlignment="1">
      <alignment horizontal="center" vertical="center" wrapText="1"/>
    </xf>
    <xf numFmtId="0" fontId="1" fillId="2" borderId="5" xfId="6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13" fillId="2" borderId="4" xfId="0" quotePrefix="1" applyFont="1" applyFill="1" applyBorder="1" applyAlignment="1">
      <alignment horizontal="left" vertical="center" wrapText="1"/>
    </xf>
    <xf numFmtId="0" fontId="13" fillId="2" borderId="5" xfId="0" quotePrefix="1" applyFont="1" applyFill="1" applyBorder="1" applyAlignment="1">
      <alignment horizontal="left" vertical="center" wrapText="1"/>
    </xf>
  </cellXfs>
  <cellStyles count="11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8"/>
    <cellStyle name="Обычный 9" xfId="10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2%20(2)%20&#1060;&#1110;&#1085;&#1072;&#1085;&#1089;&#1091;&#1074;&#1072;&#1085;&#108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</sheetNames>
    <sheetDataSet>
      <sheetData sheetId="0">
        <row r="21">
          <cell r="E21">
            <v>212411308.00999999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tabSelected="1" view="pageBreakPreview" topLeftCell="A108" zoomScale="70" zoomScaleNormal="100" zoomScaleSheetLayoutView="70" workbookViewId="0">
      <selection activeCell="E114" sqref="E114:F119"/>
    </sheetView>
  </sheetViews>
  <sheetFormatPr defaultColWidth="9.140625" defaultRowHeight="18.75"/>
  <cols>
    <col min="1" max="1" width="17.140625" style="12" customWidth="1"/>
    <col min="2" max="2" width="13.28515625" style="5" customWidth="1"/>
    <col min="3" max="3" width="15.28515625" style="5" customWidth="1"/>
    <col min="4" max="4" width="40" style="5" customWidth="1"/>
    <col min="5" max="5" width="70" style="6" customWidth="1"/>
    <col min="6" max="6" width="25.5703125" style="5" customWidth="1"/>
    <col min="7" max="9" width="25.5703125" style="44" hidden="1" customWidth="1"/>
    <col min="10" max="10" width="38.5703125" style="5" customWidth="1"/>
    <col min="11" max="11" width="18" style="5" bestFit="1" customWidth="1"/>
    <col min="12" max="12" width="15.28515625" style="5" bestFit="1" customWidth="1"/>
    <col min="13" max="16384" width="9.140625" style="5"/>
  </cols>
  <sheetData>
    <row r="1" spans="1:11">
      <c r="E1" s="16" t="s">
        <v>203</v>
      </c>
    </row>
    <row r="2" spans="1:11">
      <c r="E2" s="16" t="s">
        <v>14</v>
      </c>
    </row>
    <row r="3" spans="1:11">
      <c r="E3" s="16" t="s">
        <v>145</v>
      </c>
    </row>
    <row r="5" spans="1:11">
      <c r="E5" s="16" t="s">
        <v>39</v>
      </c>
      <c r="F5" s="16"/>
    </row>
    <row r="6" spans="1:11">
      <c r="E6" s="16" t="s">
        <v>14</v>
      </c>
      <c r="F6" s="16"/>
    </row>
    <row r="7" spans="1:11">
      <c r="E7" s="16" t="s">
        <v>40</v>
      </c>
      <c r="F7" s="16"/>
    </row>
    <row r="8" spans="1:11">
      <c r="A8" s="63">
        <v>1558900000</v>
      </c>
      <c r="B8" s="63"/>
    </row>
    <row r="9" spans="1:11">
      <c r="A9" s="64" t="s">
        <v>6</v>
      </c>
      <c r="B9" s="64"/>
      <c r="D9" s="12"/>
    </row>
    <row r="10" spans="1:11" s="3" customFormat="1" ht="45" customHeight="1">
      <c r="A10" s="65" t="s">
        <v>20</v>
      </c>
      <c r="B10" s="65"/>
      <c r="C10" s="65"/>
      <c r="D10" s="65"/>
      <c r="E10" s="65"/>
      <c r="F10" s="65"/>
      <c r="G10" s="65"/>
      <c r="H10" s="65"/>
      <c r="I10" s="65"/>
    </row>
    <row r="11" spans="1:11" s="3" customFormat="1" ht="20.25">
      <c r="A11" s="7"/>
      <c r="D11" s="8"/>
      <c r="E11" s="9"/>
      <c r="F11" s="8"/>
      <c r="G11" s="45" t="s">
        <v>2</v>
      </c>
      <c r="H11" s="45"/>
      <c r="I11" s="45"/>
    </row>
    <row r="12" spans="1:11" s="16" customFormat="1" ht="15.6" customHeight="1">
      <c r="A12" s="66" t="s">
        <v>3</v>
      </c>
      <c r="B12" s="66" t="s">
        <v>4</v>
      </c>
      <c r="C12" s="66" t="s">
        <v>1</v>
      </c>
      <c r="D12" s="66" t="s">
        <v>5</v>
      </c>
      <c r="E12" s="66" t="s">
        <v>13</v>
      </c>
      <c r="F12" s="66" t="s">
        <v>15</v>
      </c>
      <c r="G12" s="69" t="s">
        <v>10</v>
      </c>
      <c r="H12" s="69"/>
      <c r="I12" s="69"/>
    </row>
    <row r="13" spans="1:11" s="16" customFormat="1" ht="99.6" customHeight="1">
      <c r="A13" s="67"/>
      <c r="B13" s="67"/>
      <c r="C13" s="67"/>
      <c r="D13" s="68"/>
      <c r="E13" s="68"/>
      <c r="F13" s="68"/>
      <c r="G13" s="46" t="s">
        <v>11</v>
      </c>
      <c r="H13" s="46" t="s">
        <v>12</v>
      </c>
      <c r="I13" s="46" t="s">
        <v>112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7" t="s">
        <v>16</v>
      </c>
      <c r="H14" s="47" t="s">
        <v>17</v>
      </c>
      <c r="I14" s="47" t="s">
        <v>18</v>
      </c>
    </row>
    <row r="15" spans="1:11" s="32" customFormat="1" ht="18.75" customHeight="1">
      <c r="A15" s="30" t="s">
        <v>7</v>
      </c>
      <c r="B15" s="30"/>
      <c r="C15" s="30"/>
      <c r="D15" s="61" t="s">
        <v>9</v>
      </c>
      <c r="E15" s="62"/>
      <c r="F15" s="20">
        <f t="shared" ref="F15:I15" si="0">F16</f>
        <v>12325370</v>
      </c>
      <c r="G15" s="48">
        <f>G16</f>
        <v>12325370</v>
      </c>
      <c r="H15" s="48">
        <f t="shared" si="0"/>
        <v>0</v>
      </c>
      <c r="I15" s="48">
        <f t="shared" si="0"/>
        <v>0</v>
      </c>
      <c r="J15" s="31"/>
      <c r="K15" s="31"/>
    </row>
    <row r="16" spans="1:11" s="32" customFormat="1" ht="18.75" customHeight="1">
      <c r="A16" s="30" t="s">
        <v>8</v>
      </c>
      <c r="B16" s="18"/>
      <c r="C16" s="18"/>
      <c r="D16" s="61" t="s">
        <v>9</v>
      </c>
      <c r="E16" s="62"/>
      <c r="F16" s="20">
        <f>F17+F18+F22+F23+F24+F27+F28</f>
        <v>12325370</v>
      </c>
      <c r="G16" s="20">
        <f t="shared" ref="G16:I16" si="1">G17+G18+G22+G23+G24+G27+G28</f>
        <v>12325370</v>
      </c>
      <c r="H16" s="20">
        <f t="shared" si="1"/>
        <v>0</v>
      </c>
      <c r="I16" s="20">
        <f t="shared" si="1"/>
        <v>0</v>
      </c>
      <c r="J16" s="31"/>
    </row>
    <row r="17" spans="1:11" s="32" customFormat="1" ht="150">
      <c r="A17" s="18" t="s">
        <v>41</v>
      </c>
      <c r="B17" s="18" t="s">
        <v>42</v>
      </c>
      <c r="C17" s="18" t="s">
        <v>43</v>
      </c>
      <c r="D17" s="33" t="s">
        <v>44</v>
      </c>
      <c r="E17" s="33" t="s">
        <v>191</v>
      </c>
      <c r="F17" s="24">
        <f>2036600-65630</f>
        <v>1970970</v>
      </c>
      <c r="G17" s="49">
        <f>2036600-65630</f>
        <v>1970970</v>
      </c>
      <c r="H17" s="49"/>
      <c r="I17" s="49"/>
      <c r="J17" s="56"/>
    </row>
    <row r="18" spans="1:11" s="32" customFormat="1" ht="75">
      <c r="A18" s="18" t="s">
        <v>45</v>
      </c>
      <c r="B18" s="18" t="s">
        <v>46</v>
      </c>
      <c r="C18" s="18" t="s">
        <v>47</v>
      </c>
      <c r="D18" s="33" t="s">
        <v>48</v>
      </c>
      <c r="E18" s="27" t="s">
        <v>25</v>
      </c>
      <c r="F18" s="24">
        <f>F19+F20+F21</f>
        <v>1718100</v>
      </c>
      <c r="G18" s="49">
        <f>G19+G20+G21</f>
        <v>1718100</v>
      </c>
      <c r="H18" s="49"/>
      <c r="I18" s="49"/>
      <c r="J18" s="31"/>
    </row>
    <row r="19" spans="1:11" s="32" customFormat="1" ht="150">
      <c r="A19" s="18"/>
      <c r="B19" s="18"/>
      <c r="C19" s="18"/>
      <c r="D19" s="33"/>
      <c r="E19" s="33" t="s">
        <v>206</v>
      </c>
      <c r="F19" s="24">
        <v>1426100</v>
      </c>
      <c r="G19" s="49">
        <v>1426100</v>
      </c>
      <c r="H19" s="49"/>
      <c r="I19" s="49"/>
      <c r="J19" s="31"/>
    </row>
    <row r="20" spans="1:11" s="32" customFormat="1">
      <c r="A20" s="18"/>
      <c r="B20" s="18"/>
      <c r="C20" s="18"/>
      <c r="D20" s="33"/>
      <c r="E20" s="33" t="s">
        <v>184</v>
      </c>
      <c r="F20" s="24">
        <v>192000</v>
      </c>
      <c r="G20" s="49">
        <v>192000</v>
      </c>
      <c r="H20" s="49"/>
      <c r="I20" s="49"/>
      <c r="J20" s="31"/>
    </row>
    <row r="21" spans="1:11" s="32" customFormat="1" ht="93.75">
      <c r="A21" s="18"/>
      <c r="B21" s="18"/>
      <c r="C21" s="18"/>
      <c r="D21" s="33"/>
      <c r="E21" s="33" t="s">
        <v>207</v>
      </c>
      <c r="F21" s="24">
        <v>100000</v>
      </c>
      <c r="G21" s="49">
        <v>100000</v>
      </c>
      <c r="H21" s="49"/>
      <c r="I21" s="49"/>
      <c r="J21" s="31"/>
    </row>
    <row r="22" spans="1:11" ht="75">
      <c r="A22" s="18" t="s">
        <v>21</v>
      </c>
      <c r="B22" s="18" t="s">
        <v>22</v>
      </c>
      <c r="C22" s="26" t="s">
        <v>24</v>
      </c>
      <c r="D22" s="23" t="s">
        <v>23</v>
      </c>
      <c r="E22" s="27" t="s">
        <v>49</v>
      </c>
      <c r="F22" s="24">
        <v>340000</v>
      </c>
      <c r="G22" s="49">
        <v>340000</v>
      </c>
      <c r="H22" s="49"/>
      <c r="I22" s="49"/>
    </row>
    <row r="23" spans="1:11" ht="75">
      <c r="A23" s="26" t="s">
        <v>194</v>
      </c>
      <c r="B23" s="26" t="s">
        <v>195</v>
      </c>
      <c r="C23" s="26" t="s">
        <v>24</v>
      </c>
      <c r="D23" s="23" t="s">
        <v>196</v>
      </c>
      <c r="E23" s="27" t="s">
        <v>38</v>
      </c>
      <c r="F23" s="24">
        <v>7000000</v>
      </c>
      <c r="G23" s="49">
        <v>7000000</v>
      </c>
      <c r="H23" s="49"/>
      <c r="I23" s="49"/>
    </row>
    <row r="24" spans="1:11" ht="37.5">
      <c r="A24" s="18" t="s">
        <v>50</v>
      </c>
      <c r="B24" s="18" t="s">
        <v>51</v>
      </c>
      <c r="C24" s="26" t="s">
        <v>53</v>
      </c>
      <c r="D24" s="23" t="s">
        <v>52</v>
      </c>
      <c r="E24" s="27" t="s">
        <v>25</v>
      </c>
      <c r="F24" s="24">
        <f>F25+F26</f>
        <v>725600</v>
      </c>
      <c r="G24" s="49">
        <f>G25+G26</f>
        <v>725600</v>
      </c>
      <c r="H24" s="49"/>
      <c r="I24" s="49"/>
    </row>
    <row r="25" spans="1:11" ht="37.5">
      <c r="A25" s="18"/>
      <c r="B25" s="18"/>
      <c r="C25" s="26"/>
      <c r="D25" s="23"/>
      <c r="E25" s="27" t="s">
        <v>54</v>
      </c>
      <c r="F25" s="24">
        <v>534000</v>
      </c>
      <c r="G25" s="49">
        <v>534000</v>
      </c>
      <c r="H25" s="49"/>
      <c r="I25" s="49"/>
    </row>
    <row r="26" spans="1:11" ht="37.5">
      <c r="A26" s="18"/>
      <c r="B26" s="18"/>
      <c r="C26" s="26"/>
      <c r="D26" s="23"/>
      <c r="E26" s="27" t="s">
        <v>146</v>
      </c>
      <c r="F26" s="24">
        <v>191600</v>
      </c>
      <c r="G26" s="49">
        <v>191600</v>
      </c>
      <c r="H26" s="49"/>
      <c r="I26" s="49"/>
    </row>
    <row r="27" spans="1:11" ht="37.5">
      <c r="A27" s="54" t="s">
        <v>180</v>
      </c>
      <c r="B27" s="54" t="s">
        <v>181</v>
      </c>
      <c r="C27" s="54" t="s">
        <v>62</v>
      </c>
      <c r="D27" s="23" t="s">
        <v>182</v>
      </c>
      <c r="E27" s="27" t="s">
        <v>177</v>
      </c>
      <c r="F27" s="24">
        <v>514000</v>
      </c>
      <c r="G27" s="49">
        <v>514000</v>
      </c>
      <c r="H27" s="49"/>
      <c r="I27" s="49"/>
    </row>
    <row r="28" spans="1:11" ht="37.5">
      <c r="A28" s="18" t="s">
        <v>60</v>
      </c>
      <c r="B28" s="18" t="s">
        <v>61</v>
      </c>
      <c r="C28" s="26" t="s">
        <v>62</v>
      </c>
      <c r="D28" s="23" t="s">
        <v>63</v>
      </c>
      <c r="E28" s="27" t="s">
        <v>64</v>
      </c>
      <c r="F28" s="24">
        <f>200500-22800-121000</f>
        <v>56700</v>
      </c>
      <c r="G28" s="49">
        <f>200500-22800-121000</f>
        <v>56700</v>
      </c>
      <c r="H28" s="49"/>
      <c r="I28" s="49"/>
    </row>
    <row r="29" spans="1:11" s="32" customFormat="1" ht="18.75" customHeight="1">
      <c r="A29" s="30" t="s">
        <v>26</v>
      </c>
      <c r="B29" s="30"/>
      <c r="C29" s="30"/>
      <c r="D29" s="61" t="s">
        <v>37</v>
      </c>
      <c r="E29" s="62"/>
      <c r="F29" s="20">
        <f t="shared" ref="F29:I29" si="2">F30</f>
        <v>15069576</v>
      </c>
      <c r="G29" s="48">
        <f>G30</f>
        <v>15069576</v>
      </c>
      <c r="H29" s="48">
        <f t="shared" si="2"/>
        <v>0</v>
      </c>
      <c r="I29" s="48">
        <f t="shared" si="2"/>
        <v>0</v>
      </c>
      <c r="J29" s="31"/>
      <c r="K29" s="31"/>
    </row>
    <row r="30" spans="1:11" s="32" customFormat="1" ht="18.75" customHeight="1">
      <c r="A30" s="30" t="s">
        <v>27</v>
      </c>
      <c r="B30" s="18"/>
      <c r="C30" s="18"/>
      <c r="D30" s="61" t="s">
        <v>37</v>
      </c>
      <c r="E30" s="62"/>
      <c r="F30" s="20">
        <f>F31+F34+F38+F39+F40+F41</f>
        <v>15069576</v>
      </c>
      <c r="G30" s="20">
        <f t="shared" ref="G30:I30" si="3">G31+G34+G38+G39+G40+G41</f>
        <v>15069576</v>
      </c>
      <c r="H30" s="20">
        <f t="shared" si="3"/>
        <v>0</v>
      </c>
      <c r="I30" s="20">
        <f t="shared" si="3"/>
        <v>0</v>
      </c>
      <c r="J30" s="31"/>
    </row>
    <row r="31" spans="1:11">
      <c r="A31" s="18" t="s">
        <v>55</v>
      </c>
      <c r="B31" s="18" t="s">
        <v>56</v>
      </c>
      <c r="C31" s="28" t="s">
        <v>58</v>
      </c>
      <c r="D31" s="23" t="s">
        <v>57</v>
      </c>
      <c r="E31" s="27" t="s">
        <v>25</v>
      </c>
      <c r="F31" s="24">
        <f>F32+F33</f>
        <v>1773037</v>
      </c>
      <c r="G31" s="49">
        <f>G32+G33</f>
        <v>1773037</v>
      </c>
      <c r="H31" s="49"/>
      <c r="I31" s="49"/>
    </row>
    <row r="32" spans="1:11" ht="75">
      <c r="A32" s="18"/>
      <c r="B32" s="18"/>
      <c r="C32" s="28"/>
      <c r="D32" s="23"/>
      <c r="E32" s="29" t="s">
        <v>59</v>
      </c>
      <c r="F32" s="24">
        <v>1073037</v>
      </c>
      <c r="G32" s="49">
        <v>1073037</v>
      </c>
      <c r="H32" s="49"/>
      <c r="I32" s="49"/>
    </row>
    <row r="33" spans="1:11" ht="37.5">
      <c r="A33" s="18"/>
      <c r="B33" s="18"/>
      <c r="C33" s="28"/>
      <c r="D33" s="23"/>
      <c r="E33" s="27" t="s">
        <v>147</v>
      </c>
      <c r="F33" s="24">
        <v>700000</v>
      </c>
      <c r="G33" s="49">
        <v>700000</v>
      </c>
      <c r="H33" s="49"/>
      <c r="I33" s="49"/>
    </row>
    <row r="34" spans="1:11" ht="75">
      <c r="A34" s="18" t="s">
        <v>28</v>
      </c>
      <c r="B34" s="18" t="s">
        <v>29</v>
      </c>
      <c r="C34" s="28" t="s">
        <v>30</v>
      </c>
      <c r="D34" s="23" t="s">
        <v>31</v>
      </c>
      <c r="E34" s="27" t="s">
        <v>25</v>
      </c>
      <c r="F34" s="24">
        <f>F35+F36+F37</f>
        <v>1853250</v>
      </c>
      <c r="G34" s="24">
        <f>G35+G36+G37</f>
        <v>1853250</v>
      </c>
      <c r="H34" s="49"/>
      <c r="I34" s="49"/>
    </row>
    <row r="35" spans="1:11" ht="112.5">
      <c r="A35" s="18"/>
      <c r="B35" s="18"/>
      <c r="C35" s="28"/>
      <c r="D35" s="23"/>
      <c r="E35" s="27" t="s">
        <v>190</v>
      </c>
      <c r="F35" s="24">
        <f>526625</f>
        <v>526625</v>
      </c>
      <c r="G35" s="49">
        <f>526625</f>
        <v>526625</v>
      </c>
      <c r="H35" s="49"/>
      <c r="I35" s="49"/>
    </row>
    <row r="36" spans="1:11" ht="112.5">
      <c r="A36" s="18"/>
      <c r="B36" s="18"/>
      <c r="C36" s="28"/>
      <c r="D36" s="23"/>
      <c r="E36" s="27" t="s">
        <v>189</v>
      </c>
      <c r="F36" s="24">
        <v>526625</v>
      </c>
      <c r="G36" s="49">
        <v>526625</v>
      </c>
      <c r="H36" s="49"/>
      <c r="I36" s="49"/>
    </row>
    <row r="37" spans="1:11" ht="37.5">
      <c r="A37" s="18"/>
      <c r="B37" s="18"/>
      <c r="C37" s="28"/>
      <c r="D37" s="23"/>
      <c r="E37" s="27" t="s">
        <v>147</v>
      </c>
      <c r="F37" s="24">
        <v>800000</v>
      </c>
      <c r="G37" s="49">
        <v>800000</v>
      </c>
      <c r="H37" s="49"/>
      <c r="I37" s="49"/>
    </row>
    <row r="38" spans="1:11" ht="65.45" customHeight="1">
      <c r="A38" s="18" t="s">
        <v>69</v>
      </c>
      <c r="B38" s="18" t="s">
        <v>65</v>
      </c>
      <c r="C38" s="34" t="s">
        <v>67</v>
      </c>
      <c r="D38" s="70" t="s">
        <v>66</v>
      </c>
      <c r="E38" s="70"/>
      <c r="F38" s="24">
        <v>1304329</v>
      </c>
      <c r="G38" s="49">
        <v>1304329</v>
      </c>
      <c r="H38" s="49"/>
      <c r="I38" s="49"/>
    </row>
    <row r="39" spans="1:11" ht="78" customHeight="1">
      <c r="A39" s="18" t="s">
        <v>70</v>
      </c>
      <c r="B39" s="18" t="s">
        <v>71</v>
      </c>
      <c r="C39" s="34" t="s">
        <v>67</v>
      </c>
      <c r="D39" s="71" t="s">
        <v>68</v>
      </c>
      <c r="E39" s="72"/>
      <c r="F39" s="24">
        <v>3043200</v>
      </c>
      <c r="G39" s="49">
        <v>3043200</v>
      </c>
      <c r="H39" s="49"/>
      <c r="I39" s="49"/>
    </row>
    <row r="40" spans="1:11" ht="96.6" customHeight="1">
      <c r="A40" s="26" t="s">
        <v>197</v>
      </c>
      <c r="B40" s="26" t="s">
        <v>198</v>
      </c>
      <c r="C40" s="26" t="s">
        <v>67</v>
      </c>
      <c r="D40" s="71" t="s">
        <v>199</v>
      </c>
      <c r="E40" s="72"/>
      <c r="F40" s="24">
        <v>50000</v>
      </c>
      <c r="G40" s="49">
        <v>50000</v>
      </c>
      <c r="H40" s="49"/>
      <c r="I40" s="49"/>
    </row>
    <row r="41" spans="1:11" ht="75">
      <c r="A41" s="18" t="s">
        <v>33</v>
      </c>
      <c r="B41" s="18" t="s">
        <v>36</v>
      </c>
      <c r="C41" s="26" t="s">
        <v>34</v>
      </c>
      <c r="D41" s="23" t="s">
        <v>35</v>
      </c>
      <c r="E41" s="29" t="s">
        <v>25</v>
      </c>
      <c r="F41" s="24">
        <f>SUM(F42:F46)</f>
        <v>7045760</v>
      </c>
      <c r="G41" s="49">
        <f>SUM(G42:G46)</f>
        <v>7045760</v>
      </c>
      <c r="H41" s="49"/>
      <c r="I41" s="49"/>
    </row>
    <row r="42" spans="1:11" ht="93.75">
      <c r="A42" s="18"/>
      <c r="B42" s="18"/>
      <c r="C42" s="26"/>
      <c r="D42" s="23"/>
      <c r="E42" s="60" t="s">
        <v>208</v>
      </c>
      <c r="F42" s="24">
        <f>200000+200000</f>
        <v>400000</v>
      </c>
      <c r="G42" s="49">
        <f>200000+200000</f>
        <v>400000</v>
      </c>
      <c r="H42" s="49"/>
      <c r="I42" s="49"/>
    </row>
    <row r="43" spans="1:11" ht="112.5">
      <c r="A43" s="18"/>
      <c r="B43" s="18"/>
      <c r="C43" s="26"/>
      <c r="D43" s="23"/>
      <c r="E43" s="35" t="s">
        <v>72</v>
      </c>
      <c r="F43" s="24">
        <v>2800119</v>
      </c>
      <c r="G43" s="49">
        <v>2800119</v>
      </c>
      <c r="H43" s="49"/>
      <c r="I43" s="49"/>
    </row>
    <row r="44" spans="1:11" ht="93.75">
      <c r="A44" s="18"/>
      <c r="B44" s="18"/>
      <c r="C44" s="26"/>
      <c r="D44" s="23"/>
      <c r="E44" s="35" t="s">
        <v>73</v>
      </c>
      <c r="F44" s="24">
        <v>1194216</v>
      </c>
      <c r="G44" s="49">
        <v>1194216</v>
      </c>
      <c r="H44" s="49"/>
      <c r="I44" s="49"/>
    </row>
    <row r="45" spans="1:11" ht="93.75">
      <c r="A45" s="18"/>
      <c r="B45" s="18"/>
      <c r="C45" s="26"/>
      <c r="D45" s="23"/>
      <c r="E45" s="35" t="s">
        <v>193</v>
      </c>
      <c r="F45" s="24">
        <f>1400315-211300</f>
        <v>1189015</v>
      </c>
      <c r="G45" s="49">
        <f>1400315-211300</f>
        <v>1189015</v>
      </c>
      <c r="H45" s="49"/>
      <c r="I45" s="49"/>
    </row>
    <row r="46" spans="1:11" ht="131.25">
      <c r="A46" s="18"/>
      <c r="B46" s="18"/>
      <c r="C46" s="26"/>
      <c r="D46" s="23"/>
      <c r="E46" s="35" t="s">
        <v>192</v>
      </c>
      <c r="F46" s="24">
        <f>1500000-37590</f>
        <v>1462410</v>
      </c>
      <c r="G46" s="49">
        <f>1500000-37590</f>
        <v>1462410</v>
      </c>
      <c r="H46" s="49"/>
      <c r="I46" s="49"/>
    </row>
    <row r="47" spans="1:11" s="32" customFormat="1" ht="38.450000000000003" customHeight="1">
      <c r="A47" s="30" t="s">
        <v>148</v>
      </c>
      <c r="B47" s="30"/>
      <c r="C47" s="30"/>
      <c r="D47" s="61" t="s">
        <v>150</v>
      </c>
      <c r="E47" s="62"/>
      <c r="F47" s="20">
        <f t="shared" ref="F47:I47" si="4">F48</f>
        <v>991625</v>
      </c>
      <c r="G47" s="48">
        <f>G48</f>
        <v>991625</v>
      </c>
      <c r="H47" s="48">
        <f t="shared" si="4"/>
        <v>0</v>
      </c>
      <c r="I47" s="48">
        <f t="shared" si="4"/>
        <v>0</v>
      </c>
      <c r="J47" s="31"/>
      <c r="K47" s="31"/>
    </row>
    <row r="48" spans="1:11" s="32" customFormat="1" ht="40.15" customHeight="1">
      <c r="A48" s="30" t="s">
        <v>149</v>
      </c>
      <c r="B48" s="18"/>
      <c r="C48" s="18"/>
      <c r="D48" s="61" t="s">
        <v>150</v>
      </c>
      <c r="E48" s="62"/>
      <c r="F48" s="20">
        <f>F49</f>
        <v>991625</v>
      </c>
      <c r="G48" s="48">
        <f>G49</f>
        <v>991625</v>
      </c>
      <c r="H48" s="48">
        <f>H49</f>
        <v>0</v>
      </c>
      <c r="I48" s="48">
        <f>I49</f>
        <v>0</v>
      </c>
      <c r="J48" s="31"/>
    </row>
    <row r="49" spans="1:11" ht="150">
      <c r="A49" s="54" t="s">
        <v>151</v>
      </c>
      <c r="B49" s="54" t="s">
        <v>152</v>
      </c>
      <c r="C49" s="54" t="s">
        <v>153</v>
      </c>
      <c r="D49" s="23" t="s">
        <v>154</v>
      </c>
      <c r="E49" s="53" t="s">
        <v>188</v>
      </c>
      <c r="F49" s="37">
        <v>991625</v>
      </c>
      <c r="G49" s="49">
        <v>991625</v>
      </c>
      <c r="H49" s="49"/>
      <c r="I49" s="49"/>
    </row>
    <row r="50" spans="1:11" s="32" customFormat="1" ht="38.450000000000003" customHeight="1">
      <c r="A50" s="30" t="s">
        <v>155</v>
      </c>
      <c r="B50" s="30"/>
      <c r="C50" s="30"/>
      <c r="D50" s="61" t="s">
        <v>157</v>
      </c>
      <c r="E50" s="62"/>
      <c r="F50" s="20">
        <f t="shared" ref="F50:I50" si="5">F51</f>
        <v>230000</v>
      </c>
      <c r="G50" s="48">
        <f>G51</f>
        <v>230000</v>
      </c>
      <c r="H50" s="48">
        <f t="shared" si="5"/>
        <v>0</v>
      </c>
      <c r="I50" s="48">
        <f t="shared" si="5"/>
        <v>0</v>
      </c>
      <c r="J50" s="31"/>
      <c r="K50" s="31"/>
    </row>
    <row r="51" spans="1:11" s="32" customFormat="1" ht="40.15" customHeight="1">
      <c r="A51" s="30" t="s">
        <v>156</v>
      </c>
      <c r="B51" s="18"/>
      <c r="C51" s="18"/>
      <c r="D51" s="61" t="s">
        <v>157</v>
      </c>
      <c r="E51" s="62"/>
      <c r="F51" s="20">
        <f>F52</f>
        <v>230000</v>
      </c>
      <c r="G51" s="48">
        <f>G52</f>
        <v>230000</v>
      </c>
      <c r="H51" s="48">
        <f>H52</f>
        <v>0</v>
      </c>
      <c r="I51" s="48">
        <f>I52</f>
        <v>0</v>
      </c>
      <c r="J51" s="31"/>
    </row>
    <row r="52" spans="1:11" ht="75">
      <c r="A52" s="54" t="s">
        <v>158</v>
      </c>
      <c r="B52" s="54" t="s">
        <v>159</v>
      </c>
      <c r="C52" s="54" t="s">
        <v>160</v>
      </c>
      <c r="D52" s="23" t="s">
        <v>161</v>
      </c>
      <c r="E52" s="53" t="s">
        <v>25</v>
      </c>
      <c r="F52" s="37">
        <f>F53+F54</f>
        <v>230000</v>
      </c>
      <c r="G52" s="49">
        <f>G53+G54</f>
        <v>230000</v>
      </c>
      <c r="H52" s="49"/>
      <c r="I52" s="49"/>
    </row>
    <row r="53" spans="1:11">
      <c r="A53" s="54"/>
      <c r="B53" s="54"/>
      <c r="C53" s="54"/>
      <c r="D53" s="23"/>
      <c r="E53" s="59" t="s">
        <v>178</v>
      </c>
      <c r="F53" s="37">
        <v>200000</v>
      </c>
      <c r="G53" s="49">
        <v>200000</v>
      </c>
      <c r="H53" s="49"/>
      <c r="I53" s="49"/>
    </row>
    <row r="54" spans="1:11">
      <c r="A54" s="54"/>
      <c r="B54" s="54"/>
      <c r="C54" s="54"/>
      <c r="D54" s="23"/>
      <c r="E54" s="59" t="s">
        <v>177</v>
      </c>
      <c r="F54" s="37">
        <v>30000</v>
      </c>
      <c r="G54" s="49">
        <v>30000</v>
      </c>
      <c r="H54" s="49"/>
      <c r="I54" s="49"/>
    </row>
    <row r="55" spans="1:11" s="32" customFormat="1" ht="38.450000000000003" customHeight="1">
      <c r="A55" s="30" t="s">
        <v>162</v>
      </c>
      <c r="B55" s="30"/>
      <c r="C55" s="30"/>
      <c r="D55" s="61" t="s">
        <v>164</v>
      </c>
      <c r="E55" s="62"/>
      <c r="F55" s="20">
        <f t="shared" ref="F55:I55" si="6">F56</f>
        <v>35000</v>
      </c>
      <c r="G55" s="48">
        <f>G56</f>
        <v>35000</v>
      </c>
      <c r="H55" s="48">
        <f t="shared" si="6"/>
        <v>0</v>
      </c>
      <c r="I55" s="48">
        <f t="shared" si="6"/>
        <v>0</v>
      </c>
      <c r="J55" s="31"/>
      <c r="K55" s="31"/>
    </row>
    <row r="56" spans="1:11" s="32" customFormat="1" ht="40.15" customHeight="1">
      <c r="A56" s="30" t="s">
        <v>163</v>
      </c>
      <c r="B56" s="18"/>
      <c r="C56" s="18"/>
      <c r="D56" s="61" t="s">
        <v>164</v>
      </c>
      <c r="E56" s="62"/>
      <c r="F56" s="20">
        <f>F57</f>
        <v>35000</v>
      </c>
      <c r="G56" s="48">
        <f>G57</f>
        <v>35000</v>
      </c>
      <c r="H56" s="48">
        <f>H57</f>
        <v>0</v>
      </c>
      <c r="I56" s="48">
        <f>I57</f>
        <v>0</v>
      </c>
      <c r="J56" s="31"/>
    </row>
    <row r="57" spans="1:11" ht="75">
      <c r="A57" s="54" t="s">
        <v>165</v>
      </c>
      <c r="B57" s="54" t="s">
        <v>166</v>
      </c>
      <c r="C57" s="54" t="s">
        <v>167</v>
      </c>
      <c r="D57" s="23" t="s">
        <v>168</v>
      </c>
      <c r="E57" s="53" t="s">
        <v>169</v>
      </c>
      <c r="F57" s="37">
        <v>35000</v>
      </c>
      <c r="G57" s="49">
        <v>35000</v>
      </c>
      <c r="H57" s="49"/>
      <c r="I57" s="49"/>
    </row>
    <row r="58" spans="1:11" s="32" customFormat="1" ht="38.450000000000003" customHeight="1">
      <c r="A58" s="30" t="s">
        <v>74</v>
      </c>
      <c r="B58" s="30"/>
      <c r="C58" s="30"/>
      <c r="D58" s="61" t="s">
        <v>122</v>
      </c>
      <c r="E58" s="62"/>
      <c r="F58" s="20">
        <f t="shared" ref="F58:I58" si="7">F59</f>
        <v>22158735</v>
      </c>
      <c r="G58" s="48">
        <f>G59</f>
        <v>21988735</v>
      </c>
      <c r="H58" s="48">
        <f t="shared" si="7"/>
        <v>0</v>
      </c>
      <c r="I58" s="48">
        <f t="shared" si="7"/>
        <v>170000</v>
      </c>
      <c r="J58" s="31"/>
      <c r="K58" s="31"/>
    </row>
    <row r="59" spans="1:11" s="32" customFormat="1" ht="40.15" customHeight="1">
      <c r="A59" s="30" t="s">
        <v>75</v>
      </c>
      <c r="B59" s="18"/>
      <c r="C59" s="18"/>
      <c r="D59" s="61" t="s">
        <v>122</v>
      </c>
      <c r="E59" s="62"/>
      <c r="F59" s="20">
        <f>F60+F69+F79+F80+F83+F86+F87+F90+F91</f>
        <v>22158735</v>
      </c>
      <c r="G59" s="20">
        <f t="shared" ref="G59:I59" si="8">G60+G69+G79+G80+G83+G86+G87+G90+G91</f>
        <v>21988735</v>
      </c>
      <c r="H59" s="20">
        <f t="shared" si="8"/>
        <v>0</v>
      </c>
      <c r="I59" s="20">
        <f t="shared" si="8"/>
        <v>170000</v>
      </c>
      <c r="J59" s="31"/>
    </row>
    <row r="60" spans="1:11" ht="56.25">
      <c r="A60" s="18" t="s">
        <v>76</v>
      </c>
      <c r="B60" s="18" t="s">
        <v>77</v>
      </c>
      <c r="C60" s="26" t="s">
        <v>79</v>
      </c>
      <c r="D60" s="23" t="s">
        <v>78</v>
      </c>
      <c r="E60" s="29" t="s">
        <v>25</v>
      </c>
      <c r="F60" s="24">
        <f>F61+F62+F63+F64+F65</f>
        <v>3797517</v>
      </c>
      <c r="G60" s="24">
        <f>G61+G62+G63+G64+G65</f>
        <v>3797517</v>
      </c>
      <c r="H60" s="49"/>
      <c r="I60" s="49"/>
    </row>
    <row r="61" spans="1:11" ht="187.5">
      <c r="A61" s="18"/>
      <c r="B61" s="18"/>
      <c r="C61" s="26"/>
      <c r="D61" s="23"/>
      <c r="E61" s="57" t="s">
        <v>171</v>
      </c>
      <c r="F61" s="24">
        <v>43200</v>
      </c>
      <c r="G61" s="49">
        <v>43200</v>
      </c>
      <c r="H61" s="49"/>
      <c r="I61" s="49"/>
    </row>
    <row r="62" spans="1:11" ht="75">
      <c r="A62" s="18"/>
      <c r="B62" s="18"/>
      <c r="C62" s="26"/>
      <c r="D62" s="23"/>
      <c r="E62" s="57" t="s">
        <v>183</v>
      </c>
      <c r="F62" s="24">
        <v>600000</v>
      </c>
      <c r="G62" s="49">
        <v>600000</v>
      </c>
      <c r="H62" s="49"/>
      <c r="I62" s="49"/>
    </row>
    <row r="63" spans="1:11" ht="56.25">
      <c r="A63" s="18"/>
      <c r="B63" s="18"/>
      <c r="C63" s="26"/>
      <c r="D63" s="23"/>
      <c r="E63" s="58" t="s">
        <v>170</v>
      </c>
      <c r="F63" s="24">
        <v>94300</v>
      </c>
      <c r="G63" s="49">
        <v>94300</v>
      </c>
      <c r="H63" s="49"/>
      <c r="I63" s="49"/>
    </row>
    <row r="64" spans="1:11">
      <c r="A64" s="18"/>
      <c r="B64" s="18"/>
      <c r="C64" s="26"/>
      <c r="D64" s="23"/>
      <c r="E64" s="58" t="s">
        <v>185</v>
      </c>
      <c r="F64" s="24">
        <v>1400000</v>
      </c>
      <c r="G64" s="49">
        <v>1400000</v>
      </c>
      <c r="H64" s="49"/>
      <c r="I64" s="49"/>
    </row>
    <row r="65" spans="1:9" ht="112.5">
      <c r="A65" s="18"/>
      <c r="B65" s="18"/>
      <c r="C65" s="26"/>
      <c r="D65" s="23"/>
      <c r="E65" s="58" t="s">
        <v>83</v>
      </c>
      <c r="F65" s="37">
        <f>F66+F67+F68</f>
        <v>1660017</v>
      </c>
      <c r="G65" s="49">
        <f>G66+G67+G68</f>
        <v>1660017</v>
      </c>
      <c r="H65" s="49"/>
      <c r="I65" s="49"/>
    </row>
    <row r="66" spans="1:9" ht="75">
      <c r="A66" s="18"/>
      <c r="B66" s="18"/>
      <c r="C66" s="26"/>
      <c r="D66" s="23"/>
      <c r="E66" s="38" t="s">
        <v>80</v>
      </c>
      <c r="F66" s="39">
        <v>1578123</v>
      </c>
      <c r="G66" s="50">
        <v>1578123</v>
      </c>
      <c r="H66" s="49"/>
      <c r="I66" s="49"/>
    </row>
    <row r="67" spans="1:9" ht="56.25">
      <c r="A67" s="18"/>
      <c r="B67" s="18"/>
      <c r="C67" s="26"/>
      <c r="D67" s="23"/>
      <c r="E67" s="38" t="s">
        <v>81</v>
      </c>
      <c r="F67" s="39">
        <v>36894</v>
      </c>
      <c r="G67" s="50">
        <v>36894</v>
      </c>
      <c r="H67" s="49"/>
      <c r="I67" s="49"/>
    </row>
    <row r="68" spans="1:9" ht="56.25">
      <c r="A68" s="18"/>
      <c r="B68" s="18"/>
      <c r="C68" s="26"/>
      <c r="D68" s="23"/>
      <c r="E68" s="38" t="s">
        <v>82</v>
      </c>
      <c r="F68" s="39">
        <v>45000</v>
      </c>
      <c r="G68" s="50">
        <v>45000</v>
      </c>
      <c r="H68" s="49"/>
      <c r="I68" s="49"/>
    </row>
    <row r="69" spans="1:9" ht="56.25">
      <c r="A69" s="18" t="s">
        <v>84</v>
      </c>
      <c r="B69" s="18" t="s">
        <v>85</v>
      </c>
      <c r="C69" s="26" t="s">
        <v>87</v>
      </c>
      <c r="D69" s="23" t="s">
        <v>86</v>
      </c>
      <c r="E69" s="29" t="s">
        <v>25</v>
      </c>
      <c r="F69" s="24">
        <f>SUM(F70:F77)</f>
        <v>7215287</v>
      </c>
      <c r="G69" s="49">
        <f>SUM(G70:G77)</f>
        <v>7215287</v>
      </c>
      <c r="H69" s="49"/>
      <c r="I69" s="49"/>
    </row>
    <row r="70" spans="1:9" ht="56.25">
      <c r="A70" s="18"/>
      <c r="B70" s="18"/>
      <c r="C70" s="26"/>
      <c r="D70" s="23"/>
      <c r="E70" s="36" t="s">
        <v>93</v>
      </c>
      <c r="F70" s="39">
        <v>1503280</v>
      </c>
      <c r="G70" s="50">
        <v>1503280</v>
      </c>
      <c r="H70" s="49"/>
      <c r="I70" s="49"/>
    </row>
    <row r="71" spans="1:9" ht="56.25">
      <c r="A71" s="18"/>
      <c r="B71" s="18"/>
      <c r="C71" s="26"/>
      <c r="D71" s="23"/>
      <c r="E71" s="36" t="s">
        <v>95</v>
      </c>
      <c r="F71" s="39">
        <v>1444546</v>
      </c>
      <c r="G71" s="50">
        <v>1444546</v>
      </c>
      <c r="H71" s="49"/>
      <c r="I71" s="49"/>
    </row>
    <row r="72" spans="1:9" ht="56.25">
      <c r="A72" s="18"/>
      <c r="B72" s="18"/>
      <c r="C72" s="26"/>
      <c r="D72" s="23"/>
      <c r="E72" s="36" t="s">
        <v>91</v>
      </c>
      <c r="F72" s="39">
        <v>286470</v>
      </c>
      <c r="G72" s="50">
        <v>286470</v>
      </c>
      <c r="H72" s="49"/>
      <c r="I72" s="49"/>
    </row>
    <row r="73" spans="1:9" ht="56.25">
      <c r="A73" s="18"/>
      <c r="B73" s="18"/>
      <c r="C73" s="26"/>
      <c r="D73" s="23"/>
      <c r="E73" s="36" t="s">
        <v>92</v>
      </c>
      <c r="F73" s="39">
        <v>122370</v>
      </c>
      <c r="G73" s="50">
        <v>122370</v>
      </c>
      <c r="H73" s="49"/>
      <c r="I73" s="49"/>
    </row>
    <row r="74" spans="1:9" ht="56.25">
      <c r="A74" s="18"/>
      <c r="B74" s="18"/>
      <c r="C74" s="26"/>
      <c r="D74" s="23"/>
      <c r="E74" s="36" t="s">
        <v>94</v>
      </c>
      <c r="F74" s="39">
        <v>314517</v>
      </c>
      <c r="G74" s="50">
        <v>314517</v>
      </c>
      <c r="H74" s="49"/>
      <c r="I74" s="49"/>
    </row>
    <row r="75" spans="1:9" ht="56.25">
      <c r="A75" s="18"/>
      <c r="B75" s="18"/>
      <c r="C75" s="26"/>
      <c r="D75" s="23"/>
      <c r="E75" s="36" t="s">
        <v>90</v>
      </c>
      <c r="F75" s="39">
        <v>1448646</v>
      </c>
      <c r="G75" s="50">
        <v>1448646</v>
      </c>
      <c r="H75" s="49"/>
      <c r="I75" s="49"/>
    </row>
    <row r="76" spans="1:9" ht="56.25">
      <c r="A76" s="18"/>
      <c r="B76" s="18"/>
      <c r="C76" s="26"/>
      <c r="D76" s="23"/>
      <c r="E76" s="36" t="s">
        <v>89</v>
      </c>
      <c r="F76" s="39">
        <v>296125</v>
      </c>
      <c r="G76" s="50">
        <v>296125</v>
      </c>
      <c r="H76" s="49"/>
      <c r="I76" s="49"/>
    </row>
    <row r="77" spans="1:9" ht="112.5">
      <c r="A77" s="18"/>
      <c r="B77" s="18"/>
      <c r="C77" s="26"/>
      <c r="D77" s="23"/>
      <c r="E77" s="36" t="s">
        <v>83</v>
      </c>
      <c r="F77" s="24">
        <f>F78</f>
        <v>1799333</v>
      </c>
      <c r="G77" s="49">
        <f>G78</f>
        <v>1799333</v>
      </c>
      <c r="H77" s="49"/>
      <c r="I77" s="49"/>
    </row>
    <row r="78" spans="1:9" ht="75">
      <c r="A78" s="18"/>
      <c r="B78" s="18"/>
      <c r="C78" s="26"/>
      <c r="D78" s="23"/>
      <c r="E78" s="38" t="s">
        <v>88</v>
      </c>
      <c r="F78" s="39">
        <v>1799333</v>
      </c>
      <c r="G78" s="50">
        <v>1799333</v>
      </c>
      <c r="H78" s="49"/>
      <c r="I78" s="49"/>
    </row>
    <row r="79" spans="1:9" ht="93.75">
      <c r="A79" s="18" t="s">
        <v>96</v>
      </c>
      <c r="B79" s="18" t="s">
        <v>97</v>
      </c>
      <c r="C79" s="26" t="s">
        <v>87</v>
      </c>
      <c r="D79" s="23" t="s">
        <v>98</v>
      </c>
      <c r="E79" s="29" t="s">
        <v>99</v>
      </c>
      <c r="F79" s="24">
        <v>1095000</v>
      </c>
      <c r="G79" s="49">
        <v>1095000</v>
      </c>
      <c r="H79" s="49"/>
      <c r="I79" s="49"/>
    </row>
    <row r="80" spans="1:9" ht="37.5">
      <c r="A80" s="18" t="s">
        <v>100</v>
      </c>
      <c r="B80" s="18" t="s">
        <v>101</v>
      </c>
      <c r="C80" s="26" t="s">
        <v>87</v>
      </c>
      <c r="D80" s="23" t="s">
        <v>102</v>
      </c>
      <c r="E80" s="29" t="s">
        <v>25</v>
      </c>
      <c r="F80" s="24">
        <f>F81+F82</f>
        <v>1091500</v>
      </c>
      <c r="G80" s="49">
        <f>G81+G82</f>
        <v>1091500</v>
      </c>
      <c r="H80" s="49"/>
      <c r="I80" s="49"/>
    </row>
    <row r="81" spans="1:11" ht="37.5">
      <c r="A81" s="18"/>
      <c r="B81" s="18"/>
      <c r="C81" s="26"/>
      <c r="D81" s="23"/>
      <c r="E81" s="29" t="s">
        <v>103</v>
      </c>
      <c r="F81" s="24">
        <v>839500</v>
      </c>
      <c r="G81" s="49">
        <v>839500</v>
      </c>
      <c r="H81" s="49"/>
      <c r="I81" s="49"/>
    </row>
    <row r="82" spans="1:11" ht="37.5">
      <c r="A82" s="18"/>
      <c r="B82" s="18"/>
      <c r="C82" s="26"/>
      <c r="D82" s="23"/>
      <c r="E82" s="29" t="s">
        <v>179</v>
      </c>
      <c r="F82" s="24">
        <v>252000</v>
      </c>
      <c r="G82" s="49">
        <v>252000</v>
      </c>
      <c r="H82" s="49"/>
      <c r="I82" s="49"/>
    </row>
    <row r="83" spans="1:11" ht="37.5">
      <c r="A83" s="54">
        <v>1216091</v>
      </c>
      <c r="B83" s="54">
        <v>6091</v>
      </c>
      <c r="C83" s="26" t="s">
        <v>32</v>
      </c>
      <c r="D83" s="23" t="s">
        <v>125</v>
      </c>
      <c r="E83" s="27" t="s">
        <v>25</v>
      </c>
      <c r="F83" s="24">
        <f>F84+F85</f>
        <v>6400000</v>
      </c>
      <c r="G83" s="49">
        <f>G84+G85</f>
        <v>6400000</v>
      </c>
      <c r="H83" s="49"/>
      <c r="I83" s="49"/>
    </row>
    <row r="84" spans="1:11" ht="56.25">
      <c r="A84" s="18"/>
      <c r="B84" s="18"/>
      <c r="C84" s="26"/>
      <c r="D84" s="23"/>
      <c r="E84" s="27" t="s">
        <v>204</v>
      </c>
      <c r="F84" s="24">
        <v>5800000</v>
      </c>
      <c r="G84" s="49">
        <v>5800000</v>
      </c>
      <c r="H84" s="49"/>
      <c r="I84" s="49"/>
    </row>
    <row r="85" spans="1:11" ht="56.25">
      <c r="A85" s="18"/>
      <c r="B85" s="18"/>
      <c r="C85" s="26"/>
      <c r="D85" s="23"/>
      <c r="E85" s="27" t="s">
        <v>205</v>
      </c>
      <c r="F85" s="24">
        <v>600000</v>
      </c>
      <c r="G85" s="49">
        <v>600000</v>
      </c>
      <c r="H85" s="49"/>
      <c r="I85" s="49"/>
    </row>
    <row r="86" spans="1:11" ht="37.5">
      <c r="A86" s="18" t="s">
        <v>104</v>
      </c>
      <c r="B86" s="18" t="s">
        <v>51</v>
      </c>
      <c r="C86" s="26" t="s">
        <v>53</v>
      </c>
      <c r="D86" s="23" t="s">
        <v>52</v>
      </c>
      <c r="E86" s="27" t="s">
        <v>105</v>
      </c>
      <c r="F86" s="24">
        <v>36000</v>
      </c>
      <c r="G86" s="49">
        <v>36000</v>
      </c>
      <c r="H86" s="49"/>
      <c r="I86" s="49"/>
    </row>
    <row r="87" spans="1:11" ht="37.5">
      <c r="A87" s="18" t="s">
        <v>106</v>
      </c>
      <c r="B87" s="18" t="s">
        <v>107</v>
      </c>
      <c r="C87" s="26" t="s">
        <v>109</v>
      </c>
      <c r="D87" s="23" t="s">
        <v>108</v>
      </c>
      <c r="E87" s="29" t="s">
        <v>25</v>
      </c>
      <c r="F87" s="24">
        <f>F88+F89</f>
        <v>2050510</v>
      </c>
      <c r="G87" s="49">
        <f t="shared" ref="G87:I87" si="9">G88+G89</f>
        <v>1880510</v>
      </c>
      <c r="H87" s="49">
        <f t="shared" si="9"/>
        <v>0</v>
      </c>
      <c r="I87" s="49">
        <f t="shared" si="9"/>
        <v>170000</v>
      </c>
    </row>
    <row r="88" spans="1:11" ht="37.5">
      <c r="A88" s="18"/>
      <c r="B88" s="18"/>
      <c r="C88" s="26"/>
      <c r="D88" s="23"/>
      <c r="E88" s="41" t="s">
        <v>111</v>
      </c>
      <c r="F88" s="24">
        <f>600000-9490</f>
        <v>590510</v>
      </c>
      <c r="G88" s="49">
        <f>600000-9490</f>
        <v>590510</v>
      </c>
      <c r="H88" s="49"/>
      <c r="I88" s="49"/>
    </row>
    <row r="89" spans="1:11">
      <c r="A89" s="18"/>
      <c r="B89" s="18"/>
      <c r="C89" s="26"/>
      <c r="D89" s="23"/>
      <c r="E89" s="40" t="s">
        <v>110</v>
      </c>
      <c r="F89" s="24">
        <v>1460000</v>
      </c>
      <c r="G89" s="49">
        <v>1290000</v>
      </c>
      <c r="H89" s="49"/>
      <c r="I89" s="49">
        <f>170000</f>
        <v>170000</v>
      </c>
    </row>
    <row r="90" spans="1:11" ht="131.25">
      <c r="A90" s="18" t="s">
        <v>113</v>
      </c>
      <c r="B90" s="18" t="s">
        <v>36</v>
      </c>
      <c r="C90" s="26" t="s">
        <v>34</v>
      </c>
      <c r="D90" s="23" t="s">
        <v>35</v>
      </c>
      <c r="E90" s="29" t="s">
        <v>114</v>
      </c>
      <c r="F90" s="24">
        <v>378921</v>
      </c>
      <c r="G90" s="49">
        <v>378921</v>
      </c>
      <c r="H90" s="49"/>
      <c r="I90" s="49"/>
    </row>
    <row r="91" spans="1:11" ht="37.5">
      <c r="A91" s="18" t="s">
        <v>144</v>
      </c>
      <c r="B91" s="18" t="s">
        <v>61</v>
      </c>
      <c r="C91" s="26" t="s">
        <v>62</v>
      </c>
      <c r="D91" s="23" t="s">
        <v>63</v>
      </c>
      <c r="E91" s="27" t="s">
        <v>64</v>
      </c>
      <c r="F91" s="24">
        <f>200000-106000</f>
        <v>94000</v>
      </c>
      <c r="G91" s="49">
        <f>200000-106000</f>
        <v>94000</v>
      </c>
      <c r="H91" s="49"/>
      <c r="I91" s="49"/>
    </row>
    <row r="92" spans="1:11" s="32" customFormat="1" ht="38.450000000000003" customHeight="1">
      <c r="A92" s="30" t="s">
        <v>119</v>
      </c>
      <c r="B92" s="30"/>
      <c r="C92" s="30"/>
      <c r="D92" s="61" t="s">
        <v>121</v>
      </c>
      <c r="E92" s="62"/>
      <c r="F92" s="20">
        <f t="shared" ref="F92:I92" si="10">F93</f>
        <v>28549136</v>
      </c>
      <c r="G92" s="48">
        <f>G93</f>
        <v>27726836</v>
      </c>
      <c r="H92" s="48">
        <f t="shared" si="10"/>
        <v>336300</v>
      </c>
      <c r="I92" s="48">
        <f t="shared" si="10"/>
        <v>486000</v>
      </c>
      <c r="J92" s="31"/>
      <c r="K92" s="31"/>
    </row>
    <row r="93" spans="1:11" s="32" customFormat="1" ht="40.15" customHeight="1">
      <c r="A93" s="30" t="s">
        <v>120</v>
      </c>
      <c r="B93" s="18"/>
      <c r="C93" s="18"/>
      <c r="D93" s="61" t="s">
        <v>121</v>
      </c>
      <c r="E93" s="62"/>
      <c r="F93" s="20">
        <f>F94+F95+F96+F97+F101+F102</f>
        <v>28549136</v>
      </c>
      <c r="G93" s="20">
        <f t="shared" ref="G93:I93" si="11">G94+G95+G96+G97+G101+G102</f>
        <v>27726836</v>
      </c>
      <c r="H93" s="20">
        <f t="shared" si="11"/>
        <v>336300</v>
      </c>
      <c r="I93" s="20">
        <f t="shared" si="11"/>
        <v>486000</v>
      </c>
      <c r="J93" s="31"/>
    </row>
    <row r="94" spans="1:11" s="32" customFormat="1" ht="150">
      <c r="A94" s="54">
        <v>1510150</v>
      </c>
      <c r="B94" s="26" t="s">
        <v>172</v>
      </c>
      <c r="C94" s="26" t="s">
        <v>167</v>
      </c>
      <c r="D94" s="23" t="s">
        <v>173</v>
      </c>
      <c r="E94" s="55" t="s">
        <v>186</v>
      </c>
      <c r="F94" s="24">
        <v>590000</v>
      </c>
      <c r="G94" s="49">
        <v>590000</v>
      </c>
      <c r="H94" s="49"/>
      <c r="I94" s="49"/>
      <c r="J94" s="31"/>
    </row>
    <row r="95" spans="1:11" ht="150">
      <c r="A95" s="18" t="s">
        <v>116</v>
      </c>
      <c r="B95" s="18" t="s">
        <v>117</v>
      </c>
      <c r="C95" s="26" t="s">
        <v>118</v>
      </c>
      <c r="D95" s="23" t="s">
        <v>115</v>
      </c>
      <c r="E95" s="29" t="s">
        <v>187</v>
      </c>
      <c r="F95" s="24">
        <v>550000</v>
      </c>
      <c r="G95" s="49">
        <v>550000</v>
      </c>
      <c r="H95" s="49"/>
      <c r="I95" s="49"/>
    </row>
    <row r="96" spans="1:11" ht="56.25">
      <c r="A96" s="54">
        <v>1516015</v>
      </c>
      <c r="B96" s="26" t="s">
        <v>85</v>
      </c>
      <c r="C96" s="26" t="s">
        <v>87</v>
      </c>
      <c r="D96" s="23" t="s">
        <v>86</v>
      </c>
      <c r="E96" s="29" t="s">
        <v>174</v>
      </c>
      <c r="F96" s="24">
        <v>486000</v>
      </c>
      <c r="G96" s="49"/>
      <c r="H96" s="49"/>
      <c r="I96" s="49">
        <v>486000</v>
      </c>
      <c r="J96" s="5" t="s">
        <v>175</v>
      </c>
    </row>
    <row r="97" spans="1:11" ht="37.5">
      <c r="A97" s="18" t="s">
        <v>123</v>
      </c>
      <c r="B97" s="18" t="s">
        <v>124</v>
      </c>
      <c r="C97" s="26" t="s">
        <v>32</v>
      </c>
      <c r="D97" s="23" t="s">
        <v>125</v>
      </c>
      <c r="E97" s="29" t="s">
        <v>25</v>
      </c>
      <c r="F97" s="24">
        <f>SUM(F98:F100)</f>
        <v>5211248</v>
      </c>
      <c r="G97" s="49">
        <f>SUM(G98:G100)</f>
        <v>5211248</v>
      </c>
      <c r="H97" s="49"/>
      <c r="I97" s="49"/>
    </row>
    <row r="98" spans="1:11" ht="75">
      <c r="A98" s="18"/>
      <c r="B98" s="18"/>
      <c r="C98" s="26"/>
      <c r="D98" s="23"/>
      <c r="E98" s="42" t="s">
        <v>126</v>
      </c>
      <c r="F98" s="24">
        <v>4148102</v>
      </c>
      <c r="G98" s="49">
        <v>4148102</v>
      </c>
      <c r="H98" s="49"/>
      <c r="I98" s="49"/>
    </row>
    <row r="99" spans="1:11" ht="56.25">
      <c r="A99" s="18"/>
      <c r="B99" s="18"/>
      <c r="C99" s="26"/>
      <c r="D99" s="23"/>
      <c r="E99" s="42" t="s">
        <v>127</v>
      </c>
      <c r="F99" s="24">
        <v>926970</v>
      </c>
      <c r="G99" s="49">
        <v>926970</v>
      </c>
      <c r="H99" s="49"/>
      <c r="I99" s="49"/>
    </row>
    <row r="100" spans="1:11" ht="56.25">
      <c r="A100" s="18"/>
      <c r="B100" s="18"/>
      <c r="C100" s="26"/>
      <c r="D100" s="23"/>
      <c r="E100" s="42" t="s">
        <v>128</v>
      </c>
      <c r="F100" s="24">
        <v>136176</v>
      </c>
      <c r="G100" s="49">
        <v>136176</v>
      </c>
      <c r="H100" s="49"/>
      <c r="I100" s="49"/>
    </row>
    <row r="101" spans="1:11" ht="56.25">
      <c r="A101" s="18" t="s">
        <v>129</v>
      </c>
      <c r="B101" s="18" t="s">
        <v>130</v>
      </c>
      <c r="C101" s="26" t="s">
        <v>109</v>
      </c>
      <c r="D101" s="23" t="s">
        <v>131</v>
      </c>
      <c r="E101" s="29" t="s">
        <v>132</v>
      </c>
      <c r="F101" s="24">
        <v>19920588</v>
      </c>
      <c r="G101" s="49">
        <v>19920588</v>
      </c>
      <c r="H101" s="49"/>
      <c r="I101" s="49"/>
    </row>
    <row r="102" spans="1:11" ht="112.5">
      <c r="A102" s="18" t="s">
        <v>133</v>
      </c>
      <c r="B102" s="18" t="s">
        <v>36</v>
      </c>
      <c r="C102" s="26" t="s">
        <v>34</v>
      </c>
      <c r="D102" s="23" t="s">
        <v>35</v>
      </c>
      <c r="E102" s="29" t="s">
        <v>134</v>
      </c>
      <c r="F102" s="24">
        <v>1791300</v>
      </c>
      <c r="G102" s="49">
        <f>1791300-336300</f>
        <v>1455000</v>
      </c>
      <c r="H102" s="49">
        <v>336300</v>
      </c>
      <c r="I102" s="49"/>
    </row>
    <row r="103" spans="1:11" s="32" customFormat="1" ht="38.450000000000003" customHeight="1">
      <c r="A103" s="30" t="s">
        <v>135</v>
      </c>
      <c r="B103" s="30"/>
      <c r="C103" s="30"/>
      <c r="D103" s="61" t="s">
        <v>137</v>
      </c>
      <c r="E103" s="62"/>
      <c r="F103" s="20">
        <f t="shared" ref="F103:I103" si="12">F104</f>
        <v>16150382</v>
      </c>
      <c r="G103" s="48">
        <f>G104</f>
        <v>16150382</v>
      </c>
      <c r="H103" s="48">
        <f t="shared" si="12"/>
        <v>0</v>
      </c>
      <c r="I103" s="48">
        <f t="shared" si="12"/>
        <v>0</v>
      </c>
      <c r="J103" s="31"/>
      <c r="K103" s="31"/>
    </row>
    <row r="104" spans="1:11" s="32" customFormat="1" ht="40.15" customHeight="1">
      <c r="A104" s="30" t="s">
        <v>136</v>
      </c>
      <c r="B104" s="18"/>
      <c r="C104" s="18"/>
      <c r="D104" s="61" t="s">
        <v>137</v>
      </c>
      <c r="E104" s="62"/>
      <c r="F104" s="20">
        <f>F105+F106</f>
        <v>16150382</v>
      </c>
      <c r="G104" s="20">
        <f>G105+G106</f>
        <v>16150382</v>
      </c>
      <c r="H104" s="48">
        <f>H106</f>
        <v>0</v>
      </c>
      <c r="I104" s="48">
        <f>I106</f>
        <v>0</v>
      </c>
      <c r="J104" s="31"/>
    </row>
    <row r="105" spans="1:11" s="32" customFormat="1" ht="100.5" customHeight="1">
      <c r="A105" s="54" t="s">
        <v>200</v>
      </c>
      <c r="B105" s="54" t="s">
        <v>201</v>
      </c>
      <c r="C105" s="54" t="s">
        <v>141</v>
      </c>
      <c r="D105" s="23" t="s">
        <v>202</v>
      </c>
      <c r="E105" s="55" t="s">
        <v>209</v>
      </c>
      <c r="F105" s="24">
        <v>1041300</v>
      </c>
      <c r="G105" s="49">
        <v>1041300</v>
      </c>
      <c r="H105" s="48"/>
      <c r="I105" s="48"/>
      <c r="J105" s="31"/>
    </row>
    <row r="106" spans="1:11" ht="75">
      <c r="A106" s="18" t="s">
        <v>139</v>
      </c>
      <c r="B106" s="18" t="s">
        <v>140</v>
      </c>
      <c r="C106" s="26" t="s">
        <v>141</v>
      </c>
      <c r="D106" s="23" t="s">
        <v>138</v>
      </c>
      <c r="E106" s="29" t="s">
        <v>25</v>
      </c>
      <c r="F106" s="24">
        <f>F107+F108+F109</f>
        <v>15109082</v>
      </c>
      <c r="G106" s="24">
        <f>G107+G108+G109</f>
        <v>15109082</v>
      </c>
      <c r="H106" s="49"/>
      <c r="I106" s="49"/>
    </row>
    <row r="107" spans="1:11" ht="93.75">
      <c r="A107" s="18"/>
      <c r="B107" s="18"/>
      <c r="C107" s="26"/>
      <c r="D107" s="23"/>
      <c r="E107" s="29" t="s">
        <v>142</v>
      </c>
      <c r="F107" s="24">
        <f>6810000+5874082</f>
        <v>12684082</v>
      </c>
      <c r="G107" s="24">
        <f>6810000+5874082</f>
        <v>12684082</v>
      </c>
      <c r="H107" s="49"/>
      <c r="I107" s="49"/>
    </row>
    <row r="108" spans="1:11" ht="56.25">
      <c r="A108" s="18"/>
      <c r="B108" s="18"/>
      <c r="C108" s="26"/>
      <c r="D108" s="23"/>
      <c r="E108" s="29" t="s">
        <v>143</v>
      </c>
      <c r="F108" s="24">
        <f>1000000+130000</f>
        <v>1130000</v>
      </c>
      <c r="G108" s="24">
        <f>1000000+130000</f>
        <v>1130000</v>
      </c>
      <c r="H108" s="49"/>
      <c r="I108" s="49"/>
    </row>
    <row r="109" spans="1:11" ht="56.25">
      <c r="A109" s="18"/>
      <c r="B109" s="18"/>
      <c r="C109" s="26"/>
      <c r="D109" s="23"/>
      <c r="E109" s="29" t="s">
        <v>176</v>
      </c>
      <c r="F109" s="24">
        <v>1295000</v>
      </c>
      <c r="G109" s="24">
        <v>1295000</v>
      </c>
      <c r="H109" s="49"/>
      <c r="I109" s="49"/>
    </row>
    <row r="110" spans="1:11">
      <c r="A110" s="22"/>
      <c r="B110" s="17"/>
      <c r="C110" s="17"/>
      <c r="D110" s="2"/>
      <c r="E110" s="13" t="s">
        <v>0</v>
      </c>
      <c r="F110" s="25">
        <f>F15+F29+F47+F50+F55+F58+F92+F103</f>
        <v>95509824</v>
      </c>
      <c r="G110" s="25">
        <f>G15+G29+G47+G50+G55+G58+G92+G103</f>
        <v>94517524</v>
      </c>
      <c r="H110" s="25">
        <f>H15+H29+H47+H50+H55+H58+H92+H103</f>
        <v>336300</v>
      </c>
      <c r="I110" s="25">
        <f>I15+I29+I47+I50+I55+I58+I92+I103</f>
        <v>656000</v>
      </c>
    </row>
    <row r="111" spans="1:11" s="19" customFormat="1">
      <c r="A111" s="5"/>
      <c r="B111" s="4"/>
      <c r="C111" s="4"/>
      <c r="D111" s="5"/>
      <c r="E111" s="14"/>
      <c r="F111" s="15"/>
      <c r="G111" s="51"/>
      <c r="H111" s="51"/>
      <c r="I111" s="51"/>
    </row>
    <row r="112" spans="1:11">
      <c r="A112" s="21"/>
      <c r="B112" s="19" t="s">
        <v>19</v>
      </c>
      <c r="C112" s="19"/>
      <c r="D112" s="19"/>
      <c r="E112" s="19"/>
      <c r="F112" s="19"/>
    </row>
    <row r="113" spans="5:9">
      <c r="F113" s="1"/>
      <c r="G113" s="52"/>
      <c r="H113" s="52"/>
      <c r="I113" s="52"/>
    </row>
    <row r="114" spans="5:9">
      <c r="E114" s="43"/>
      <c r="F114" s="1"/>
      <c r="G114" s="52">
        <v>117893784.00999999</v>
      </c>
      <c r="H114" s="52">
        <v>15815727.619999999</v>
      </c>
      <c r="I114" s="44">
        <v>590000</v>
      </c>
    </row>
    <row r="115" spans="5:9">
      <c r="E115" s="43"/>
      <c r="F115" s="1"/>
      <c r="G115" s="1">
        <f t="shared" ref="G115:I115" si="13">G110+G114</f>
        <v>212411308.00999999</v>
      </c>
      <c r="H115" s="1">
        <f t="shared" si="13"/>
        <v>16152027.619999999</v>
      </c>
      <c r="I115" s="1">
        <f t="shared" si="13"/>
        <v>1246000</v>
      </c>
    </row>
    <row r="116" spans="5:9">
      <c r="E116" s="43"/>
      <c r="F116" s="1"/>
      <c r="G116" s="1">
        <f>'[1]2025'!$E$21</f>
        <v>212411308.00999999</v>
      </c>
    </row>
    <row r="117" spans="5:9">
      <c r="F117" s="1"/>
      <c r="G117" s="52">
        <f>G115-G116</f>
        <v>0</v>
      </c>
    </row>
  </sheetData>
  <mergeCells count="29">
    <mergeCell ref="D93:E93"/>
    <mergeCell ref="D103:E103"/>
    <mergeCell ref="D104:E104"/>
    <mergeCell ref="D38:E38"/>
    <mergeCell ref="D39:E39"/>
    <mergeCell ref="D58:E58"/>
    <mergeCell ref="D59:E59"/>
    <mergeCell ref="D92:E92"/>
    <mergeCell ref="D47:E47"/>
    <mergeCell ref="D48:E48"/>
    <mergeCell ref="D50:E50"/>
    <mergeCell ref="D51:E51"/>
    <mergeCell ref="D55:E55"/>
    <mergeCell ref="D56:E56"/>
    <mergeCell ref="D40:E40"/>
    <mergeCell ref="D29:E29"/>
    <mergeCell ref="D30:E30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220FU11</cp:lastModifiedBy>
  <cp:lastPrinted>2024-12-16T11:30:49Z</cp:lastPrinted>
  <dcterms:created xsi:type="dcterms:W3CDTF">2005-08-15T04:40:30Z</dcterms:created>
  <dcterms:modified xsi:type="dcterms:W3CDTF">2025-03-27T15:16:36Z</dcterms:modified>
</cp:coreProperties>
</file>