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3_НАСТУПНЕ\на сайт рада доопрац\"/>
    </mc:Choice>
  </mc:AlternateContent>
  <bookViews>
    <workbookView xWindow="0" yWindow="0" windowWidth="23040" windowHeight="9390"/>
  </bookViews>
  <sheets>
    <sheet name="Аркуш1" sheetId="1" r:id="rId1"/>
  </sheets>
  <definedNames>
    <definedName name="_xlnm.Print_Titles" localSheetId="0">Аркуш1!$4:$5</definedName>
    <definedName name="_xlnm.Print_Area" localSheetId="0">Аркуш1!$A$1:$H$95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G74" i="1"/>
  <c r="D78" i="1"/>
  <c r="G84" i="1"/>
  <c r="D80" i="1" l="1"/>
  <c r="D81" i="1"/>
  <c r="D83" i="1"/>
  <c r="F6" i="1" l="1"/>
  <c r="E6" i="1"/>
  <c r="D10" i="1"/>
  <c r="D11" i="1"/>
  <c r="E10" i="1"/>
  <c r="E7" i="1"/>
  <c r="D9" i="1"/>
  <c r="F44" i="1" l="1"/>
  <c r="E44" i="1"/>
  <c r="E15" i="1"/>
  <c r="D15" i="1"/>
  <c r="D16" i="1"/>
  <c r="D17" i="1"/>
  <c r="F31" i="1" l="1"/>
  <c r="E31" i="1"/>
  <c r="F70" i="1" l="1"/>
  <c r="F66" i="1" s="1"/>
  <c r="E51" i="1" l="1"/>
  <c r="G70" i="1"/>
  <c r="H85" i="1"/>
  <c r="D71" i="1"/>
  <c r="D72" i="1"/>
  <c r="E70" i="1"/>
  <c r="E67" i="1"/>
  <c r="D68" i="1"/>
  <c r="D69" i="1"/>
  <c r="D63" i="1"/>
  <c r="D65" i="1"/>
  <c r="E64" i="1"/>
  <c r="E62" i="1" s="1"/>
  <c r="D62" i="1" s="1"/>
  <c r="E49" i="1"/>
  <c r="D49" i="1" s="1"/>
  <c r="D50" i="1"/>
  <c r="E45" i="1"/>
  <c r="D33" i="1"/>
  <c r="D30" i="1"/>
  <c r="E29" i="1"/>
  <c r="D25" i="1"/>
  <c r="D27" i="1"/>
  <c r="F12" i="1"/>
  <c r="E12" i="1"/>
  <c r="D14" i="1"/>
  <c r="E66" i="1" l="1"/>
  <c r="D70" i="1"/>
  <c r="D64" i="1"/>
  <c r="D32" i="1"/>
  <c r="E53" i="1" l="1"/>
  <c r="E26" i="1"/>
  <c r="D26" i="1" s="1"/>
  <c r="G85" i="1"/>
  <c r="D53" i="1" l="1"/>
  <c r="D67" i="1"/>
  <c r="E28" i="1"/>
  <c r="D35" i="1"/>
  <c r="D36" i="1"/>
  <c r="F34" i="1"/>
  <c r="F24" i="1"/>
  <c r="F23" i="1"/>
  <c r="F22" i="1" s="1"/>
  <c r="H73" i="1"/>
  <c r="H66" i="1" s="1"/>
  <c r="G73" i="1"/>
  <c r="G66" i="1" s="1"/>
  <c r="G87" i="1" s="1"/>
  <c r="F37" i="1"/>
  <c r="D40" i="1"/>
  <c r="F28" i="1" l="1"/>
  <c r="D66" i="1"/>
  <c r="H87" i="1"/>
  <c r="D23" i="1"/>
  <c r="D19" i="1"/>
  <c r="E18" i="1"/>
  <c r="D18" i="1" s="1"/>
  <c r="F58" i="1" l="1"/>
  <c r="D59" i="1"/>
  <c r="D60" i="1"/>
  <c r="D61" i="1"/>
  <c r="D58" i="1" l="1"/>
  <c r="F55" i="1"/>
  <c r="E56" i="1"/>
  <c r="E55" i="1" s="1"/>
  <c r="F47" i="1"/>
  <c r="D48" i="1"/>
  <c r="D47" i="1" l="1"/>
  <c r="F87" i="1"/>
  <c r="E41" i="1"/>
  <c r="D22" i="1" l="1"/>
  <c r="D24" i="1"/>
  <c r="D8" i="1" l="1"/>
  <c r="D7" i="1" l="1"/>
  <c r="D84" i="1"/>
  <c r="D43" i="1" l="1"/>
  <c r="D42" i="1"/>
  <c r="D41" i="1" l="1"/>
  <c r="D77" i="1" l="1"/>
  <c r="D82" i="1" l="1"/>
  <c r="D54" i="1" l="1"/>
  <c r="E38" i="1" l="1"/>
  <c r="E37" i="1" s="1"/>
  <c r="E20" i="1"/>
  <c r="E87" i="1" s="1"/>
  <c r="D21" i="1"/>
  <c r="D20" i="1" l="1"/>
  <c r="D57" i="1"/>
  <c r="D55" i="1" l="1"/>
  <c r="D56" i="1"/>
  <c r="D86" i="1"/>
  <c r="D79" i="1"/>
  <c r="D52" i="1"/>
  <c r="D46" i="1"/>
  <c r="D74" i="1" l="1"/>
  <c r="D85" i="1"/>
  <c r="D39" i="1" l="1"/>
  <c r="D38" i="1"/>
  <c r="H89" i="1" l="1"/>
  <c r="H91" i="1"/>
  <c r="H93" i="1" s="1"/>
  <c r="D37" i="1"/>
  <c r="D73" i="1" l="1"/>
  <c r="D31" i="1" l="1"/>
  <c r="D13" i="1" l="1"/>
  <c r="D28" i="1"/>
  <c r="D29" i="1"/>
  <c r="D34" i="1"/>
  <c r="D44" i="1"/>
  <c r="D45" i="1"/>
  <c r="D51" i="1"/>
  <c r="D75" i="1"/>
  <c r="D76" i="1"/>
  <c r="D12" i="1" l="1"/>
  <c r="D87" i="1" l="1"/>
  <c r="G91" i="1"/>
  <c r="G93" i="1"/>
  <c r="E88" i="1"/>
  <c r="E91" i="1"/>
  <c r="E93" i="1"/>
  <c r="F91" i="1"/>
  <c r="F93" i="1"/>
  <c r="G88" i="1"/>
  <c r="F89" i="1"/>
  <c r="D6" i="1"/>
  <c r="D91" i="1" l="1"/>
  <c r="D92" i="1"/>
  <c r="D88" i="1"/>
  <c r="D93" i="1"/>
  <c r="D89" i="1"/>
</calcChain>
</file>

<file path=xl/sharedStrings.xml><?xml version="1.0" encoding="utf-8"?>
<sst xmlns="http://schemas.openxmlformats.org/spreadsheetml/2006/main" count="187" uniqueCount="166">
  <si>
    <t>1.</t>
  </si>
  <si>
    <t>Виконавчий комітет</t>
  </si>
  <si>
    <t>2.</t>
  </si>
  <si>
    <t>Управління освіти</t>
  </si>
  <si>
    <t>3.</t>
  </si>
  <si>
    <t>Управління капітального будівництва</t>
  </si>
  <si>
    <t>Фінансове управління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</si>
  <si>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</si>
  <si>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4.</t>
  </si>
  <si>
    <t>5.</t>
  </si>
  <si>
    <t>РАЗОМ пропозиції на уточнення</t>
  </si>
  <si>
    <t>РАЗОМ</t>
  </si>
  <si>
    <t>№</t>
  </si>
  <si>
    <t>1.1.</t>
  </si>
  <si>
    <t>2010</t>
  </si>
  <si>
    <t>Багатопрофільна стаціонарна медична допомога населенню</t>
  </si>
  <si>
    <t>Заходи із запобігання та ліквідації надзвичайних ситуацій та наслідків стихійного лиха</t>
  </si>
  <si>
    <t>1.2.</t>
  </si>
  <si>
    <t>1.3.</t>
  </si>
  <si>
    <t>1.4.</t>
  </si>
  <si>
    <t>1.5.</t>
  </si>
  <si>
    <t>1.6.</t>
  </si>
  <si>
    <t>2.1.</t>
  </si>
  <si>
    <t>2.2.</t>
  </si>
  <si>
    <t>2.3.</t>
  </si>
  <si>
    <t>2.4.</t>
  </si>
  <si>
    <t>3.1.</t>
  </si>
  <si>
    <t>Відділ комунального господарства та благоустрою</t>
  </si>
  <si>
    <t>Організація благоустрою населених пунктів</t>
  </si>
  <si>
    <t>4.1.</t>
  </si>
  <si>
    <t>4.2.</t>
  </si>
  <si>
    <t>6.</t>
  </si>
  <si>
    <t xml:space="preserve"> </t>
  </si>
  <si>
    <t>7.</t>
  </si>
  <si>
    <t>7.1.</t>
  </si>
  <si>
    <t>Додаток до висновку</t>
  </si>
  <si>
    <t>Перерозподіл коштів</t>
  </si>
  <si>
    <t>ЗФ</t>
  </si>
  <si>
    <t>Передача коштів ЗФ до БР</t>
  </si>
  <si>
    <t>Надання дошкільної освіти</t>
  </si>
  <si>
    <t>Надання загальної середньої освіти закладами загальної середньої освіти за рахунок коштів місцевого бюджету</t>
  </si>
  <si>
    <t>Прередача коштів ЗФ до БР</t>
  </si>
  <si>
    <t>Субвенція з місцевого бюджету державному бюджету на виконання програм соціально-економічного розвитку регіонів</t>
  </si>
  <si>
    <t>Начальник фінансового управління</t>
  </si>
  <si>
    <t>Ольга ЯКОВЕНКО</t>
  </si>
  <si>
    <t>Пропозиції  щодо внесення змін до видаткової частини бюджету Чорноморської міської територіальної громади на 2025 рік</t>
  </si>
  <si>
    <t>в т.ч. загальний фонд</t>
  </si>
  <si>
    <t>Розподіл джерел фінансування:</t>
  </si>
  <si>
    <t>за рахунок коштів субвенцій та дотації з бюджетів всіх рівнів</t>
  </si>
  <si>
    <t>за рахунок коштів бюджету Чорноморської міської територіальної громади</t>
  </si>
  <si>
    <t>Капітальний ремонт харчоблоків Чорноморських ліцеїв / виготовлення проектно-кошторисної документації</t>
  </si>
  <si>
    <t>1.7.</t>
  </si>
  <si>
    <t>Відділ культури</t>
  </si>
  <si>
    <t>Забезпечення діяльності музеїв i виставок</t>
  </si>
  <si>
    <t>за рахунок залишку коштів ЗФ</t>
  </si>
  <si>
    <t>6030</t>
  </si>
  <si>
    <t>Відділ молоді та спорту</t>
  </si>
  <si>
    <t>0160</t>
  </si>
  <si>
    <t>5.1.</t>
  </si>
  <si>
    <t>5.2.</t>
  </si>
  <si>
    <t xml:space="preserve">         спеціальний фонд (БР)</t>
  </si>
  <si>
    <t>7.2.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</si>
  <si>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</si>
  <si>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</si>
  <si>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Субвенція з місцевого бюджету державному бюджету на виконання програм соціально-економічного розвитку регіонів (резерв коштів)</t>
  </si>
  <si>
    <t>Олександрівська с/а - поточний ремонт дитячих майданчиків</t>
  </si>
  <si>
    <t>Олександрівська с/а - оплата послуг монтажу охоронно-тривожної сигналізації</t>
  </si>
  <si>
    <t>8110</t>
  </si>
  <si>
    <t xml:space="preserve">Олександрівська с/а - комплектація Пункту Незламності відповідно до постанови КМУ від 17.12.2022 № 1401 (зі змінами) - придбання мережевих фільтрів, трійників, подовжувачів, аптечки, ліхтарів, вогнегасників та роутеру </t>
  </si>
  <si>
    <t>7350</t>
  </si>
  <si>
    <t>Розроблення схем планування та забудови територій (містобудівної документації)</t>
  </si>
  <si>
    <t>7351</t>
  </si>
  <si>
    <t>Розроблення комплексних планів просторового розвитку територій територіальних громад</t>
  </si>
  <si>
    <t>Оплата праці з нарахуваннями</t>
  </si>
  <si>
    <r>
      <t>Виконання окремих заходів з реалізації соціального проекту "Активні парки - локації здорової України"</t>
    </r>
    <r>
      <rPr>
        <sz val="12"/>
        <color theme="1"/>
        <rFont val="Times New Roman"/>
        <family val="1"/>
        <charset val="204"/>
      </rPr>
      <t xml:space="preserve"> - співфінансування заходів за рахунок бюджету громади у розмірі 25% (постанова КМУ від 21.02.2025 № 185)</t>
    </r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</si>
  <si>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</si>
  <si>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КП "МУЖКГ" - утримання загальноміських територій</t>
  </si>
  <si>
    <t>Внески до статутного капіталу суб'єктів господарювання</t>
  </si>
  <si>
    <t>Придбання мережевих насосів для КП "Чорноморськтеплоенерго"</t>
  </si>
  <si>
    <t>Керівництво і управління у відповідній сфері у містах (місті Києві), селищах, селах, територіальних громадах</t>
  </si>
  <si>
    <t>Оплата судового збору</t>
  </si>
  <si>
    <t>1300</t>
  </si>
  <si>
    <t>Будівництво освітніх установ та закладів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</si>
  <si>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</si>
  <si>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</si>
  <si>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</si>
  <si>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7.3.</t>
  </si>
  <si>
    <t>№3444 від 17.03.25</t>
  </si>
  <si>
    <t>2152</t>
  </si>
  <si>
    <t>Інші програми та заходи у сфері охорони здоров`я</t>
  </si>
  <si>
    <t>КНП "Стоматологічна поліклініка міста Чорноморська" - пільгове зубопротезування окремих категорій населення</t>
  </si>
  <si>
    <t>№3474 від 18.03.25</t>
  </si>
  <si>
    <t>№3139 від 10.03.25</t>
  </si>
  <si>
    <t>Охорона Музею образотворчих мистецтв ім.О.Білого м.Чорноморська Одеського району Одеської області та Виставкової зали музею Управлінням поліції охорони в Одеській області Національної поліції України (на період воєнного стану)</t>
  </si>
  <si>
    <r>
      <t xml:space="preserve">5049
</t>
    </r>
    <r>
      <rPr>
        <sz val="12"/>
        <color theme="1"/>
        <rFont val="Times New Roman"/>
        <family val="1"/>
        <charset val="204"/>
      </rPr>
      <t>№3525 від 18.03.25</t>
    </r>
  </si>
  <si>
    <r>
      <t xml:space="preserve">5061
</t>
    </r>
    <r>
      <rPr>
        <sz val="12"/>
        <color theme="1"/>
        <rFont val="Times New Roman"/>
        <family val="1"/>
        <charset val="204"/>
      </rPr>
      <t>№3525 від 18.03.25</t>
    </r>
  </si>
  <si>
    <r>
      <rPr>
        <b/>
        <sz val="12"/>
        <color theme="1"/>
        <rFont val="Times New Roman"/>
        <family val="1"/>
        <charset val="204"/>
      </rPr>
      <t>Забезпечення діяльності палаців i будинків культури, клубів, центрів дозвілля та iнших клубних закладів</t>
    </r>
    <r>
      <rPr>
        <sz val="12"/>
        <color theme="1"/>
        <rFont val="Times New Roman"/>
        <family val="1"/>
        <charset val="204"/>
      </rPr>
      <t xml:space="preserve"> / Виготовлення та встановлення на території Палацу культури м.Чорноморська меморіальної дошки</t>
    </r>
  </si>
  <si>
    <t>№1052 від 26.02.25</t>
  </si>
  <si>
    <t>Матеріально-технічна підтримка військової частини А0693</t>
  </si>
  <si>
    <t>№911,912 від 19.02.25</t>
  </si>
  <si>
    <t>Матеріально-технічна підтримка військової частини А1302</t>
  </si>
  <si>
    <t>№1070 від 26.02.25</t>
  </si>
  <si>
    <t>Матеріально-технічне забезпечення військової частини А1619</t>
  </si>
  <si>
    <t>№ 888 від 18.02.25</t>
  </si>
  <si>
    <t>Матеріально-технічна підтримка військової частини 3057 Національної гвардії України</t>
  </si>
  <si>
    <t>№1083 від 27.02.25</t>
  </si>
  <si>
    <t>Матеріально-технічна підтримка управління "КОРД" ГУНП в Одеській області</t>
  </si>
  <si>
    <t>Міська цільова програма протидії злочинності та посилення громадської безпеки на території Чорноморської міської територіальної громади на 2025 рік</t>
  </si>
  <si>
    <t>ГУНП в Одеській області</t>
  </si>
  <si>
    <t>Розроблення комплексного плану просторового розвитку території Чорноморської міської територіальної громади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</si>
  <si>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</si>
  <si>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 стилобатної частини підвального поверху з улаштуванням заходів  гідроізоляції в найпростішому укритті Чорноморського ліцею № 6, розташованого за адресою: місто Чорноморськ, вулиця Спортивна, 3А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</si>
  <si>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</si>
  <si>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Рішення виконавчого комітету Чорноморської міської ради Одеського району Одеської області від 11.03.2025 № 91 - поточного ремонту асфальтового покриття проїжджої частини навпроти будівель 30 і 30А по вул. Транспортній, м. Чорноморськ  Одеського району  Одеської області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</si>
  <si>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</si>
  <si>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Рішення виконавчого комітету Чорноморської міської ради Одеського району Одеської області від 11.03.2025 № 90 - на придбання  матеріальних цінностей у вигляді будівельних матеріалів для оперативної ліквідації наслідків надзвичайних ситуацій, зокрема повітряних обстрілів (96,0 тис.грн); на оплату праці з нарахуваннями працівникам КП «МУЖКГ», залучених до ліквідації наслідків повітряних обстрілів (304,0 тис.грн)
</t>
  </si>
  <si>
    <t>Капітальний ремонт (заміна) ліфту пасажирського для лікувально-профілактичних установ, реєстраційний № 6342, у будівлі стаціонару літ."А", встановленого біля відділення анестезіології з палатами інтенсивної терапії Комунального некомерційного підприємства "Чорноморська лікарня" Чорноморської міської ради Одеського району Одеської області за адресою: 68004, Одеська область, Одеський район, м.Чорноморськ, вул.Віталія Шума, 4</t>
  </si>
  <si>
    <t>Продукти харчування</t>
  </si>
  <si>
    <t>Розроблення комплексного плану просторового розвитку території Чорноморської міської територіальної громади / приведення у відповідність до Типової програмної класифікації видатків та кредитування місцевого бюджету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</si>
  <si>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</si>
  <si>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3.2.</t>
  </si>
  <si>
    <t>5.3.</t>
  </si>
  <si>
    <t>КП "МУЖКГ" - 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</t>
  </si>
  <si>
    <t>5.4.</t>
  </si>
  <si>
    <t>5.5.</t>
  </si>
  <si>
    <t>7520</t>
  </si>
  <si>
    <t>Реалізація Національної програми інформатизації</t>
  </si>
  <si>
    <t>Придбання робочого місця програми "Megapolis.Doc.Net"</t>
  </si>
  <si>
    <t>Токен дл КЕП, послуги з генерації особистого ключа</t>
  </si>
  <si>
    <t>Придбання офісної техніки (монітор, багатофункціональний пристрій, клавіатура, миша)</t>
  </si>
  <si>
    <t>№3836 від 25.03.25</t>
  </si>
  <si>
    <t>ріш.ВК ЧМР</t>
  </si>
  <si>
    <t>зміна КПКВК МБ</t>
  </si>
  <si>
    <t>зменшення планових показників</t>
  </si>
  <si>
    <t>рішення ВК ЧМР від 11.03.2025 № 90, № 91</t>
  </si>
  <si>
    <t>Резервний фонд місцевого бюджету</t>
  </si>
  <si>
    <t>Інші субвенції з місцевого бюджету</t>
  </si>
  <si>
    <t>№1480 від 21.03.25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</si>
  <si>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/ Субвенція з місцевого бюджету до обласного бюджету для фінансування видатків, пов'язаних із забезпеченням матеріально-технічної бази, військовим обладнанням та технікою військових формувань Збройних Сил України, Сил безпеки і оборони</t>
  </si>
  <si>
    <t>№1497 від 21.03.25</t>
  </si>
  <si>
    <t>№3860 від 25.03.25</t>
  </si>
  <si>
    <t>№3684 від 21.03.25</t>
  </si>
  <si>
    <t>№3887 від 26.03.25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</si>
  <si>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</si>
  <si>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</si>
  <si>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Придбання форменого одягу для працівників</t>
  </si>
  <si>
    <t>№3786 від 24.03.25</t>
  </si>
  <si>
    <t>1.8.</t>
  </si>
  <si>
    <t>Субвенція з місцевого бюджету до бюджету Великодолинської селищної територіальної громади (співфінансування здійснення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47)</t>
  </si>
  <si>
    <t>від 26.03.25</t>
  </si>
  <si>
    <t>0180</t>
  </si>
  <si>
    <t>Інша діяльність у сфері державного управління</t>
  </si>
  <si>
    <t xml:space="preserve">Поточний ремонт приміщення адмінбудівлі </t>
  </si>
  <si>
    <t>№3941 від 26.03.25</t>
  </si>
  <si>
    <t>6.1.</t>
  </si>
  <si>
    <t>6.2.</t>
  </si>
  <si>
    <t>6.3.</t>
  </si>
  <si>
    <t>№1499 від 24.03.25</t>
  </si>
  <si>
    <t>Матеріально-технічна підтримка батальону поліції особливого призначення (стрілецький) ГУНП в Одеській області</t>
  </si>
  <si>
    <t>Матеріально-технічна підтримка військової частини А7382</t>
  </si>
  <si>
    <t>Матеріально-технічна підтримка військової частини А4962</t>
  </si>
  <si>
    <t>№1611 від 28.03.25</t>
  </si>
  <si>
    <t>№ 1822 від 08.04.25</t>
  </si>
  <si>
    <t>№ 1829 від 08.04.25</t>
  </si>
  <si>
    <t>Матеріально-технічна підтримка 26 прикордонного загону Державної прикордонної служби України (військова частина 2138)</t>
  </si>
  <si>
    <t>Нерозподілені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</si>
</sst>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4" fontId="1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4" fontId="5" fillId="3" borderId="1" xfId="0" quotePrefix="1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4" fontId="1" fillId="3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left" vertical="center" wrapText="1"/>
    </xf>
    <xf numFmtId="1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horizontal="right"/>
    </xf>
    <xf numFmtId="16" fontId="1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tabSelected="1" view="pageBreakPreview" zoomScale="70" zoomScaleNormal="100" zoomScaleSheetLayoutView="7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G97" sqref="G97"/>
    </sheetView>
  </sheetViews>
  <sheetFormatPr defaultColWidth="8.85546875" defaultRowHeight="15.75" x14ac:dyDescent="0.25"/>
  <cols>
    <col min="1" max="1" width="5.28515625" style="18" customWidth="1"/>
    <col min="2" max="2" width="9.5703125" style="15" customWidth="1"/>
    <col min="3" max="3" width="64.5703125" style="19" customWidth="1"/>
    <col min="4" max="4" width="17.85546875" style="19" customWidth="1"/>
    <col min="5" max="5" width="17" style="19" customWidth="1"/>
    <col min="6" max="6" width="17.28515625" style="19" customWidth="1"/>
    <col min="7" max="7" width="16.28515625" style="19" customWidth="1"/>
    <col min="8" max="8" width="16.7109375" style="19" customWidth="1"/>
    <col min="9" max="9" width="10.85546875" style="1" bestFit="1" customWidth="1"/>
    <col min="10" max="16384" width="8.85546875" style="1"/>
  </cols>
  <sheetData>
    <row r="1" spans="1:8" x14ac:dyDescent="0.25">
      <c r="H1" s="62" t="s">
        <v>35</v>
      </c>
    </row>
    <row r="2" spans="1:8" x14ac:dyDescent="0.25">
      <c r="A2" s="91" t="s">
        <v>45</v>
      </c>
      <c r="B2" s="91"/>
      <c r="C2" s="91"/>
      <c r="D2" s="91"/>
      <c r="E2" s="91"/>
      <c r="F2" s="91"/>
      <c r="G2" s="91"/>
      <c r="H2" s="91"/>
    </row>
    <row r="4" spans="1:8" ht="15.6" customHeight="1" x14ac:dyDescent="0.25">
      <c r="A4" s="93" t="s">
        <v>12</v>
      </c>
      <c r="B4" s="94"/>
      <c r="C4" s="93" t="s">
        <v>32</v>
      </c>
      <c r="D4" s="93" t="s">
        <v>11</v>
      </c>
      <c r="E4" s="92" t="s">
        <v>36</v>
      </c>
      <c r="F4" s="92"/>
      <c r="G4" s="92" t="s">
        <v>54</v>
      </c>
      <c r="H4" s="92"/>
    </row>
    <row r="5" spans="1:8" s="2" customFormat="1" ht="47.25" x14ac:dyDescent="0.25">
      <c r="A5" s="93"/>
      <c r="B5" s="94"/>
      <c r="C5" s="93"/>
      <c r="D5" s="93"/>
      <c r="E5" s="9" t="s">
        <v>37</v>
      </c>
      <c r="F5" s="9" t="s">
        <v>41</v>
      </c>
      <c r="G5" s="9" t="s">
        <v>37</v>
      </c>
      <c r="H5" s="9" t="s">
        <v>38</v>
      </c>
    </row>
    <row r="6" spans="1:8" s="30" customFormat="1" ht="18.75" x14ac:dyDescent="0.25">
      <c r="A6" s="65" t="s">
        <v>0</v>
      </c>
      <c r="B6" s="29"/>
      <c r="C6" s="66" t="s">
        <v>1</v>
      </c>
      <c r="D6" s="46">
        <f t="shared" ref="D6:D14" si="0">SUM(E6:H6)</f>
        <v>550000</v>
      </c>
      <c r="E6" s="46">
        <f>E7+E10+E12+E15+E18+E20+E22+E24+E26</f>
        <v>615630</v>
      </c>
      <c r="F6" s="46">
        <f>F7+F10+F12+F15+F18+F20+F22+F24+F26</f>
        <v>-65630</v>
      </c>
      <c r="G6" s="46"/>
      <c r="H6" s="46"/>
    </row>
    <row r="7" spans="1:8" s="6" customFormat="1" ht="63" x14ac:dyDescent="0.25">
      <c r="A7" s="67" t="s">
        <v>13</v>
      </c>
      <c r="B7" s="34" t="s">
        <v>62</v>
      </c>
      <c r="C7" s="68" t="s">
        <v>63</v>
      </c>
      <c r="D7" s="10">
        <f t="shared" si="0"/>
        <v>-199400</v>
      </c>
      <c r="E7" s="35">
        <f>E8+E9</f>
        <v>-199400</v>
      </c>
      <c r="F7" s="35"/>
      <c r="G7" s="35"/>
      <c r="H7" s="35"/>
    </row>
    <row r="8" spans="1:8" s="5" customFormat="1" ht="47.25" x14ac:dyDescent="0.25">
      <c r="A8" s="69"/>
      <c r="B8" s="45" t="s">
        <v>87</v>
      </c>
      <c r="C8" s="70" t="s">
        <v>66</v>
      </c>
      <c r="D8" s="7">
        <f t="shared" si="0"/>
        <v>2600</v>
      </c>
      <c r="E8" s="49">
        <v>2600</v>
      </c>
      <c r="F8" s="49"/>
      <c r="G8" s="49"/>
      <c r="H8" s="49"/>
    </row>
    <row r="9" spans="1:8" s="5" customFormat="1" ht="47.25" x14ac:dyDescent="0.25">
      <c r="A9" s="69"/>
      <c r="B9" s="45" t="s">
        <v>153</v>
      </c>
      <c r="C9" s="70" t="s">
        <v>152</v>
      </c>
      <c r="D9" s="7">
        <f t="shared" si="0"/>
        <v>-202000</v>
      </c>
      <c r="E9" s="49">
        <v>-202000</v>
      </c>
      <c r="F9" s="49"/>
      <c r="G9" s="49"/>
      <c r="H9" s="49"/>
    </row>
    <row r="10" spans="1:8" s="6" customFormat="1" x14ac:dyDescent="0.25">
      <c r="A10" s="67" t="s">
        <v>17</v>
      </c>
      <c r="B10" s="34" t="s">
        <v>150</v>
      </c>
      <c r="C10" s="68" t="s">
        <v>151</v>
      </c>
      <c r="D10" s="10">
        <f t="shared" si="0"/>
        <v>202000</v>
      </c>
      <c r="E10" s="35">
        <f>E11</f>
        <v>202000</v>
      </c>
      <c r="F10" s="35"/>
      <c r="G10" s="35"/>
      <c r="H10" s="35"/>
    </row>
    <row r="11" spans="1:8" s="5" customFormat="1" x14ac:dyDescent="0.25">
      <c r="A11" s="69"/>
      <c r="B11" s="45"/>
      <c r="C11" s="70" t="s">
        <v>165</v>
      </c>
      <c r="D11" s="7">
        <f t="shared" si="0"/>
        <v>202000</v>
      </c>
      <c r="E11" s="49">
        <v>202000</v>
      </c>
      <c r="F11" s="49"/>
      <c r="G11" s="49"/>
      <c r="H11" s="49"/>
    </row>
    <row r="12" spans="1:8" s="6" customFormat="1" ht="31.5" x14ac:dyDescent="0.25">
      <c r="A12" s="67" t="s">
        <v>17</v>
      </c>
      <c r="B12" s="34" t="s">
        <v>14</v>
      </c>
      <c r="C12" s="68" t="s">
        <v>15</v>
      </c>
      <c r="D12" s="10">
        <f t="shared" si="0"/>
        <v>0</v>
      </c>
      <c r="E12" s="35">
        <f>E13+E14</f>
        <v>65630</v>
      </c>
      <c r="F12" s="35">
        <f>F13+F14</f>
        <v>-65630</v>
      </c>
      <c r="G12" s="35"/>
      <c r="H12" s="35"/>
    </row>
    <row r="13" spans="1:8" s="5" customFormat="1" ht="126" x14ac:dyDescent="0.25">
      <c r="A13" s="69"/>
      <c r="B13" s="45" t="s">
        <v>140</v>
      </c>
      <c r="C13" s="70" t="s">
        <v>116</v>
      </c>
      <c r="D13" s="7">
        <f t="shared" si="0"/>
        <v>-65630</v>
      </c>
      <c r="E13" s="49"/>
      <c r="F13" s="49">
        <v>-65630</v>
      </c>
      <c r="G13" s="49"/>
      <c r="H13" s="49"/>
    </row>
    <row r="14" spans="1:8" s="5" customFormat="1" ht="47.25" x14ac:dyDescent="0.25">
      <c r="A14" s="69"/>
      <c r="B14" s="45" t="s">
        <v>140</v>
      </c>
      <c r="C14" s="70" t="s">
        <v>117</v>
      </c>
      <c r="D14" s="7">
        <f t="shared" si="0"/>
        <v>65630</v>
      </c>
      <c r="E14" s="49">
        <v>65630</v>
      </c>
      <c r="F14" s="49"/>
      <c r="G14" s="49"/>
      <c r="H14" s="49"/>
    </row>
    <row r="15" spans="1:8" s="6" customFormat="1" ht="47.25" x14ac:dyDescent="0.25">
      <c r="A15" s="67" t="s">
        <v>18</v>
      </c>
      <c r="B15" s="34" t="s">
        <v>143</v>
      </c>
      <c r="C15" s="68" t="s">
        <v>144</v>
      </c>
      <c r="D15" s="10">
        <f t="shared" ref="D15:D17" si="1">SUM(E15:H15)</f>
        <v>0</v>
      </c>
      <c r="E15" s="35">
        <f>SUM(E16:E17)</f>
        <v>0</v>
      </c>
      <c r="F15" s="35"/>
      <c r="G15" s="35"/>
      <c r="H15" s="35"/>
    </row>
    <row r="16" spans="1:8" s="5" customFormat="1" ht="47.25" x14ac:dyDescent="0.25">
      <c r="A16" s="69"/>
      <c r="B16" s="45" t="s">
        <v>146</v>
      </c>
      <c r="C16" s="70" t="s">
        <v>117</v>
      </c>
      <c r="D16" s="7">
        <f t="shared" si="1"/>
        <v>-159090</v>
      </c>
      <c r="E16" s="49">
        <v>-159090</v>
      </c>
      <c r="F16" s="49"/>
      <c r="G16" s="49"/>
      <c r="H16" s="49"/>
    </row>
    <row r="17" spans="1:8" s="5" customFormat="1" ht="47.25" x14ac:dyDescent="0.25">
      <c r="A17" s="69"/>
      <c r="B17" s="45" t="s">
        <v>146</v>
      </c>
      <c r="C17" s="70" t="s">
        <v>145</v>
      </c>
      <c r="D17" s="7">
        <f t="shared" si="1"/>
        <v>159090</v>
      </c>
      <c r="E17" s="49">
        <v>159090</v>
      </c>
      <c r="F17" s="49"/>
      <c r="G17" s="49"/>
      <c r="H17" s="49"/>
    </row>
    <row r="18" spans="1:8" s="6" customFormat="1" x14ac:dyDescent="0.25">
      <c r="A18" s="67" t="s">
        <v>19</v>
      </c>
      <c r="B18" s="34" t="s">
        <v>88</v>
      </c>
      <c r="C18" s="68" t="s">
        <v>89</v>
      </c>
      <c r="D18" s="10">
        <f t="shared" ref="D18:D49" si="2">SUM(E18:H18)</f>
        <v>550000</v>
      </c>
      <c r="E18" s="35">
        <f>E19</f>
        <v>550000</v>
      </c>
      <c r="F18" s="35"/>
      <c r="G18" s="35"/>
      <c r="H18" s="35"/>
    </row>
    <row r="19" spans="1:8" s="5" customFormat="1" ht="47.25" x14ac:dyDescent="0.25">
      <c r="A19" s="69"/>
      <c r="B19" s="45" t="s">
        <v>91</v>
      </c>
      <c r="C19" s="70" t="s">
        <v>90</v>
      </c>
      <c r="D19" s="7">
        <f t="shared" si="2"/>
        <v>550000</v>
      </c>
      <c r="E19" s="71">
        <v>550000</v>
      </c>
      <c r="F19" s="49"/>
      <c r="G19" s="49"/>
      <c r="H19" s="49"/>
    </row>
    <row r="20" spans="1:8" s="6" customFormat="1" x14ac:dyDescent="0.25">
      <c r="A20" s="72" t="s">
        <v>20</v>
      </c>
      <c r="B20" s="34" t="s">
        <v>55</v>
      </c>
      <c r="C20" s="73" t="s">
        <v>28</v>
      </c>
      <c r="D20" s="10">
        <f t="shared" si="2"/>
        <v>-15600</v>
      </c>
      <c r="E20" s="10">
        <f>E21</f>
        <v>-15600</v>
      </c>
      <c r="F20" s="10"/>
      <c r="G20" s="10"/>
      <c r="H20" s="10"/>
    </row>
    <row r="21" spans="1:8" s="5" customFormat="1" ht="47.25" x14ac:dyDescent="0.25">
      <c r="A21" s="74"/>
      <c r="B21" s="45" t="s">
        <v>87</v>
      </c>
      <c r="C21" s="75" t="s">
        <v>65</v>
      </c>
      <c r="D21" s="7">
        <f t="shared" si="2"/>
        <v>-15600</v>
      </c>
      <c r="E21" s="7">
        <v>-15600</v>
      </c>
      <c r="F21" s="7"/>
      <c r="G21" s="7"/>
      <c r="H21" s="7"/>
    </row>
    <row r="22" spans="1:8" s="6" customFormat="1" ht="31.5" x14ac:dyDescent="0.25">
      <c r="A22" s="72" t="s">
        <v>21</v>
      </c>
      <c r="B22" s="34" t="s">
        <v>69</v>
      </c>
      <c r="C22" s="73" t="s">
        <v>70</v>
      </c>
      <c r="D22" s="10">
        <f t="shared" si="2"/>
        <v>-7000000</v>
      </c>
      <c r="E22" s="10"/>
      <c r="F22" s="10">
        <f>F23</f>
        <v>-7000000</v>
      </c>
      <c r="G22" s="10"/>
      <c r="H22" s="10"/>
    </row>
    <row r="23" spans="1:8" s="6" customFormat="1" ht="63" x14ac:dyDescent="0.25">
      <c r="A23" s="72"/>
      <c r="B23" s="45" t="s">
        <v>132</v>
      </c>
      <c r="C23" s="56" t="s">
        <v>118</v>
      </c>
      <c r="D23" s="7">
        <f t="shared" si="2"/>
        <v>-7000000</v>
      </c>
      <c r="E23" s="10"/>
      <c r="F23" s="7">
        <f>-7000000</f>
        <v>-7000000</v>
      </c>
      <c r="G23" s="10"/>
      <c r="H23" s="10"/>
    </row>
    <row r="24" spans="1:8" s="6" customFormat="1" ht="31.5" x14ac:dyDescent="0.25">
      <c r="A24" s="72" t="s">
        <v>51</v>
      </c>
      <c r="B24" s="34" t="s">
        <v>71</v>
      </c>
      <c r="C24" s="73" t="s">
        <v>72</v>
      </c>
      <c r="D24" s="10">
        <f t="shared" si="2"/>
        <v>7000000</v>
      </c>
      <c r="E24" s="10"/>
      <c r="F24" s="10">
        <f>F25</f>
        <v>7000000</v>
      </c>
      <c r="G24" s="10"/>
      <c r="H24" s="10"/>
    </row>
    <row r="25" spans="1:8" s="6" customFormat="1" ht="47.25" x14ac:dyDescent="0.25">
      <c r="A25" s="72"/>
      <c r="B25" s="45" t="s">
        <v>132</v>
      </c>
      <c r="C25" s="56" t="s">
        <v>109</v>
      </c>
      <c r="D25" s="7">
        <f t="shared" si="2"/>
        <v>7000000</v>
      </c>
      <c r="E25" s="10"/>
      <c r="F25" s="7">
        <v>7000000</v>
      </c>
      <c r="G25" s="10"/>
      <c r="H25" s="10"/>
    </row>
    <row r="26" spans="1:8" s="6" customFormat="1" ht="31.5" x14ac:dyDescent="0.25">
      <c r="A26" s="72" t="s">
        <v>147</v>
      </c>
      <c r="B26" s="34" t="s">
        <v>67</v>
      </c>
      <c r="C26" s="73" t="s">
        <v>16</v>
      </c>
      <c r="D26" s="10">
        <f t="shared" si="2"/>
        <v>13000</v>
      </c>
      <c r="E26" s="10">
        <f>E27</f>
        <v>13000</v>
      </c>
      <c r="F26" s="10"/>
      <c r="G26" s="10"/>
      <c r="H26" s="10"/>
    </row>
    <row r="27" spans="1:8" s="5" customFormat="1" ht="68.45" customHeight="1" x14ac:dyDescent="0.25">
      <c r="A27" s="74"/>
      <c r="B27" s="45" t="s">
        <v>87</v>
      </c>
      <c r="C27" s="70" t="s">
        <v>68</v>
      </c>
      <c r="D27" s="7">
        <f t="shared" si="2"/>
        <v>13000</v>
      </c>
      <c r="E27" s="7">
        <v>13000</v>
      </c>
      <c r="F27" s="7"/>
      <c r="G27" s="7"/>
      <c r="H27" s="7"/>
    </row>
    <row r="28" spans="1:8" s="6" customFormat="1" x14ac:dyDescent="0.25">
      <c r="A28" s="76" t="s">
        <v>2</v>
      </c>
      <c r="B28" s="16"/>
      <c r="C28" s="77" t="s">
        <v>3</v>
      </c>
      <c r="D28" s="28">
        <f t="shared" si="2"/>
        <v>-1786900</v>
      </c>
      <c r="E28" s="28">
        <f>E29+E31+E33+E34</f>
        <v>-1041260</v>
      </c>
      <c r="F28" s="28">
        <f>F29+F31+F33+F34</f>
        <v>-745640</v>
      </c>
      <c r="G28" s="28"/>
      <c r="H28" s="28"/>
    </row>
    <row r="29" spans="1:8" s="6" customFormat="1" x14ac:dyDescent="0.25">
      <c r="A29" s="72" t="s">
        <v>22</v>
      </c>
      <c r="B29" s="9">
        <v>1010</v>
      </c>
      <c r="C29" s="73" t="s">
        <v>39</v>
      </c>
      <c r="D29" s="10">
        <f t="shared" si="2"/>
        <v>-1041260</v>
      </c>
      <c r="E29" s="10">
        <f>E30</f>
        <v>-1041260</v>
      </c>
      <c r="F29" s="10"/>
      <c r="G29" s="10"/>
      <c r="H29" s="10"/>
    </row>
    <row r="30" spans="1:8" s="5" customFormat="1" x14ac:dyDescent="0.25">
      <c r="A30" s="74"/>
      <c r="B30" s="8"/>
      <c r="C30" s="54" t="s">
        <v>73</v>
      </c>
      <c r="D30" s="7">
        <f t="shared" si="2"/>
        <v>-1041260</v>
      </c>
      <c r="E30" s="11">
        <v>-1041260</v>
      </c>
      <c r="F30" s="7"/>
      <c r="G30" s="7"/>
      <c r="H30" s="7"/>
    </row>
    <row r="31" spans="1:8" s="6" customFormat="1" ht="31.5" x14ac:dyDescent="0.25">
      <c r="A31" s="72" t="s">
        <v>23</v>
      </c>
      <c r="B31" s="9">
        <v>1021</v>
      </c>
      <c r="C31" s="58" t="s">
        <v>40</v>
      </c>
      <c r="D31" s="10">
        <f t="shared" si="2"/>
        <v>-546750</v>
      </c>
      <c r="E31" s="10">
        <f>E32</f>
        <v>0</v>
      </c>
      <c r="F31" s="10">
        <f>F32</f>
        <v>-546750</v>
      </c>
      <c r="G31" s="10"/>
      <c r="H31" s="10"/>
    </row>
    <row r="32" spans="1:8" s="5" customFormat="1" ht="47.25" x14ac:dyDescent="0.25">
      <c r="A32" s="74"/>
      <c r="B32" s="8" t="s">
        <v>141</v>
      </c>
      <c r="C32" s="54" t="s">
        <v>50</v>
      </c>
      <c r="D32" s="7">
        <f t="shared" si="2"/>
        <v>-546750</v>
      </c>
      <c r="E32" s="7"/>
      <c r="F32" s="7">
        <v>-546750</v>
      </c>
      <c r="G32" s="7"/>
      <c r="H32" s="7"/>
    </row>
    <row r="33" spans="1:9" s="6" customFormat="1" ht="126" x14ac:dyDescent="0.25">
      <c r="A33" s="72" t="s">
        <v>24</v>
      </c>
      <c r="B33" s="9">
        <v>1231</v>
      </c>
      <c r="C33" s="58" t="s">
        <v>119</v>
      </c>
      <c r="D33" s="10">
        <f t="shared" si="2"/>
        <v>50000</v>
      </c>
      <c r="E33" s="10"/>
      <c r="F33" s="13">
        <v>50000</v>
      </c>
      <c r="G33" s="10"/>
      <c r="H33" s="10"/>
    </row>
    <row r="34" spans="1:9" s="6" customFormat="1" ht="31.5" x14ac:dyDescent="0.25">
      <c r="A34" s="72" t="s">
        <v>25</v>
      </c>
      <c r="B34" s="9">
        <v>8110</v>
      </c>
      <c r="C34" s="73" t="s">
        <v>16</v>
      </c>
      <c r="D34" s="10">
        <f t="shared" si="2"/>
        <v>-248890</v>
      </c>
      <c r="E34" s="10"/>
      <c r="F34" s="10">
        <f>F35+F36</f>
        <v>-248890</v>
      </c>
      <c r="G34" s="10"/>
      <c r="H34" s="10"/>
    </row>
    <row r="35" spans="1:9" s="5" customFormat="1" ht="97.15" customHeight="1" x14ac:dyDescent="0.25">
      <c r="A35" s="74"/>
      <c r="B35" s="8" t="s">
        <v>141</v>
      </c>
      <c r="C35" s="55" t="s">
        <v>110</v>
      </c>
      <c r="D35" s="7">
        <f t="shared" si="2"/>
        <v>-37590</v>
      </c>
      <c r="E35" s="50"/>
      <c r="F35" s="50">
        <v>-37590</v>
      </c>
      <c r="G35" s="50"/>
      <c r="H35" s="50"/>
    </row>
    <row r="36" spans="1:9" s="5" customFormat="1" ht="63" x14ac:dyDescent="0.25">
      <c r="A36" s="74"/>
      <c r="B36" s="8" t="s">
        <v>141</v>
      </c>
      <c r="C36" s="55" t="s">
        <v>111</v>
      </c>
      <c r="D36" s="7">
        <f t="shared" si="2"/>
        <v>-211300</v>
      </c>
      <c r="E36" s="50"/>
      <c r="F36" s="50">
        <v>-211300</v>
      </c>
      <c r="G36" s="50"/>
      <c r="H36" s="50"/>
    </row>
    <row r="37" spans="1:9" s="6" customFormat="1" x14ac:dyDescent="0.25">
      <c r="A37" s="76" t="s">
        <v>4</v>
      </c>
      <c r="B37" s="16"/>
      <c r="C37" s="77" t="s">
        <v>52</v>
      </c>
      <c r="D37" s="28">
        <f t="shared" si="2"/>
        <v>195600</v>
      </c>
      <c r="E37" s="28">
        <f>E38+E40</f>
        <v>165600</v>
      </c>
      <c r="F37" s="28">
        <f>F40</f>
        <v>30000</v>
      </c>
      <c r="G37" s="28"/>
      <c r="H37" s="28"/>
      <c r="I37" s="26"/>
    </row>
    <row r="38" spans="1:9" s="6" customFormat="1" x14ac:dyDescent="0.25">
      <c r="A38" s="72" t="s">
        <v>26</v>
      </c>
      <c r="B38" s="9">
        <v>4040</v>
      </c>
      <c r="C38" s="58" t="s">
        <v>53</v>
      </c>
      <c r="D38" s="10">
        <f t="shared" si="2"/>
        <v>195600</v>
      </c>
      <c r="E38" s="10">
        <f>E39</f>
        <v>195600</v>
      </c>
      <c r="F38" s="10"/>
      <c r="G38" s="10"/>
      <c r="H38" s="10"/>
    </row>
    <row r="39" spans="1:9" s="5" customFormat="1" ht="78.75" x14ac:dyDescent="0.25">
      <c r="A39" s="74"/>
      <c r="B39" s="17" t="s">
        <v>92</v>
      </c>
      <c r="C39" s="54" t="s">
        <v>93</v>
      </c>
      <c r="D39" s="7">
        <f t="shared" si="2"/>
        <v>195600</v>
      </c>
      <c r="E39" s="7">
        <v>195600</v>
      </c>
      <c r="F39" s="7"/>
      <c r="G39" s="7"/>
      <c r="H39" s="7"/>
    </row>
    <row r="40" spans="1:9" s="5" customFormat="1" ht="63" x14ac:dyDescent="0.25">
      <c r="A40" s="72" t="s">
        <v>120</v>
      </c>
      <c r="B40" s="27">
        <v>4060</v>
      </c>
      <c r="C40" s="54" t="s">
        <v>96</v>
      </c>
      <c r="D40" s="10">
        <f t="shared" si="2"/>
        <v>0</v>
      </c>
      <c r="E40" s="7">
        <v>-30000</v>
      </c>
      <c r="F40" s="7">
        <v>30000</v>
      </c>
      <c r="G40" s="7"/>
      <c r="H40" s="7"/>
    </row>
    <row r="41" spans="1:9" s="6" customFormat="1" x14ac:dyDescent="0.25">
      <c r="A41" s="76" t="s">
        <v>8</v>
      </c>
      <c r="B41" s="16"/>
      <c r="C41" s="77" t="s">
        <v>56</v>
      </c>
      <c r="D41" s="28">
        <f t="shared" si="2"/>
        <v>0</v>
      </c>
      <c r="E41" s="28">
        <f>E42+E43</f>
        <v>0</v>
      </c>
      <c r="F41" s="28"/>
      <c r="G41" s="28"/>
      <c r="H41" s="28"/>
      <c r="I41" s="26"/>
    </row>
    <row r="42" spans="1:9" s="6" customFormat="1" ht="63" x14ac:dyDescent="0.25">
      <c r="A42" s="72" t="s">
        <v>29</v>
      </c>
      <c r="B42" s="34" t="s">
        <v>94</v>
      </c>
      <c r="C42" s="73" t="s">
        <v>74</v>
      </c>
      <c r="D42" s="10">
        <f t="shared" si="2"/>
        <v>35136</v>
      </c>
      <c r="E42" s="10">
        <v>35136</v>
      </c>
      <c r="F42" s="10"/>
      <c r="G42" s="10"/>
      <c r="H42" s="10"/>
    </row>
    <row r="43" spans="1:9" s="5" customFormat="1" ht="63" x14ac:dyDescent="0.25">
      <c r="A43" s="72" t="s">
        <v>30</v>
      </c>
      <c r="B43" s="27" t="s">
        <v>95</v>
      </c>
      <c r="C43" s="58" t="s">
        <v>75</v>
      </c>
      <c r="D43" s="10">
        <f t="shared" si="2"/>
        <v>-35136</v>
      </c>
      <c r="E43" s="10">
        <v>-35136</v>
      </c>
      <c r="F43" s="7"/>
      <c r="G43" s="7"/>
      <c r="H43" s="7"/>
    </row>
    <row r="44" spans="1:9" s="6" customFormat="1" x14ac:dyDescent="0.25">
      <c r="A44" s="76" t="s">
        <v>9</v>
      </c>
      <c r="B44" s="16"/>
      <c r="C44" s="77" t="s">
        <v>27</v>
      </c>
      <c r="D44" s="28">
        <f t="shared" si="2"/>
        <v>1023659</v>
      </c>
      <c r="E44" s="28">
        <f>E45+E47+E49+E51+E53</f>
        <v>1033149</v>
      </c>
      <c r="F44" s="28">
        <f>F45+F47+F49+F51+F53</f>
        <v>-9490</v>
      </c>
      <c r="G44" s="28"/>
      <c r="H44" s="28"/>
      <c r="I44" s="26"/>
    </row>
    <row r="45" spans="1:9" s="14" customFormat="1" x14ac:dyDescent="0.25">
      <c r="A45" s="79" t="s">
        <v>58</v>
      </c>
      <c r="B45" s="27">
        <v>6030</v>
      </c>
      <c r="C45" s="58" t="s">
        <v>28</v>
      </c>
      <c r="D45" s="13">
        <f t="shared" si="2"/>
        <v>9490</v>
      </c>
      <c r="E45" s="13">
        <f>E46</f>
        <v>9490</v>
      </c>
      <c r="F45" s="13"/>
      <c r="G45" s="13"/>
      <c r="H45" s="13"/>
    </row>
    <row r="46" spans="1:9" s="12" customFormat="1" ht="47.25" x14ac:dyDescent="0.25">
      <c r="A46" s="78"/>
      <c r="B46" s="17" t="s">
        <v>142</v>
      </c>
      <c r="C46" s="54" t="s">
        <v>76</v>
      </c>
      <c r="D46" s="11">
        <f t="shared" si="2"/>
        <v>9490</v>
      </c>
      <c r="E46" s="11">
        <v>9490</v>
      </c>
      <c r="F46" s="11"/>
      <c r="G46" s="11"/>
      <c r="H46" s="11"/>
    </row>
    <row r="47" spans="1:9" s="14" customFormat="1" x14ac:dyDescent="0.25">
      <c r="A47" s="79" t="s">
        <v>59</v>
      </c>
      <c r="B47" s="9">
        <v>7670</v>
      </c>
      <c r="C47" s="73" t="s">
        <v>77</v>
      </c>
      <c r="D47" s="13">
        <f t="shared" si="2"/>
        <v>-9490</v>
      </c>
      <c r="E47" s="13"/>
      <c r="F47" s="13">
        <f>F48</f>
        <v>-9490</v>
      </c>
      <c r="G47" s="13"/>
      <c r="H47" s="13"/>
    </row>
    <row r="48" spans="1:9" s="12" customFormat="1" ht="47.25" x14ac:dyDescent="0.25">
      <c r="A48" s="78"/>
      <c r="B48" s="17" t="s">
        <v>142</v>
      </c>
      <c r="C48" s="75" t="s">
        <v>78</v>
      </c>
      <c r="D48" s="11">
        <f t="shared" si="2"/>
        <v>-9490</v>
      </c>
      <c r="E48" s="11"/>
      <c r="F48" s="11">
        <v>-9490</v>
      </c>
      <c r="G48" s="11"/>
      <c r="H48" s="11"/>
    </row>
    <row r="49" spans="1:8" s="12" customFormat="1" ht="31.5" x14ac:dyDescent="0.25">
      <c r="A49" s="79" t="s">
        <v>121</v>
      </c>
      <c r="B49" s="9">
        <v>8110</v>
      </c>
      <c r="C49" s="58" t="s">
        <v>16</v>
      </c>
      <c r="D49" s="13">
        <f t="shared" si="2"/>
        <v>500000</v>
      </c>
      <c r="E49" s="13">
        <f>E50</f>
        <v>500000</v>
      </c>
      <c r="F49" s="13"/>
      <c r="G49" s="13"/>
      <c r="H49" s="13"/>
    </row>
    <row r="50" spans="1:8" s="12" customFormat="1" ht="47.25" x14ac:dyDescent="0.25">
      <c r="A50" s="78"/>
      <c r="B50" s="8"/>
      <c r="C50" s="54" t="s">
        <v>122</v>
      </c>
      <c r="D50" s="11">
        <f t="shared" ref="D50:D85" si="3">SUM(E50:H50)</f>
        <v>500000</v>
      </c>
      <c r="E50" s="11">
        <v>500000</v>
      </c>
      <c r="F50" s="11"/>
      <c r="G50" s="11"/>
      <c r="H50" s="11"/>
    </row>
    <row r="51" spans="1:8" s="14" customFormat="1" ht="63" x14ac:dyDescent="0.25">
      <c r="A51" s="79" t="s">
        <v>123</v>
      </c>
      <c r="B51" s="27">
        <v>8733</v>
      </c>
      <c r="C51" s="58" t="s">
        <v>112</v>
      </c>
      <c r="D51" s="13">
        <f t="shared" si="3"/>
        <v>123659</v>
      </c>
      <c r="E51" s="13">
        <f>E52</f>
        <v>123659</v>
      </c>
      <c r="F51" s="13"/>
      <c r="G51" s="13"/>
      <c r="H51" s="13"/>
    </row>
    <row r="52" spans="1:8" s="12" customFormat="1" ht="78.75" x14ac:dyDescent="0.25">
      <c r="A52" s="78"/>
      <c r="B52" s="17" t="s">
        <v>131</v>
      </c>
      <c r="C52" s="54" t="s">
        <v>113</v>
      </c>
      <c r="D52" s="11">
        <f t="shared" si="3"/>
        <v>123659</v>
      </c>
      <c r="E52" s="11">
        <v>123659</v>
      </c>
      <c r="F52" s="11"/>
      <c r="G52" s="11"/>
      <c r="H52" s="11"/>
    </row>
    <row r="53" spans="1:8" s="14" customFormat="1" ht="52.15" customHeight="1" x14ac:dyDescent="0.25">
      <c r="A53" s="79" t="s">
        <v>124</v>
      </c>
      <c r="B53" s="27">
        <v>8741</v>
      </c>
      <c r="C53" s="58" t="s">
        <v>114</v>
      </c>
      <c r="D53" s="13">
        <f t="shared" si="3"/>
        <v>400000</v>
      </c>
      <c r="E53" s="13">
        <f>E54</f>
        <v>400000</v>
      </c>
      <c r="F53" s="13"/>
      <c r="G53" s="13"/>
      <c r="H53" s="13"/>
    </row>
    <row r="54" spans="1:8" s="12" customFormat="1" ht="141.75" x14ac:dyDescent="0.25">
      <c r="A54" s="78"/>
      <c r="B54" s="17" t="s">
        <v>131</v>
      </c>
      <c r="C54" s="54" t="s">
        <v>115</v>
      </c>
      <c r="D54" s="11">
        <f t="shared" si="3"/>
        <v>400000</v>
      </c>
      <c r="E54" s="11">
        <v>400000</v>
      </c>
      <c r="F54" s="11"/>
      <c r="G54" s="11"/>
      <c r="H54" s="11"/>
    </row>
    <row r="55" spans="1:8" s="6" customFormat="1" x14ac:dyDescent="0.25">
      <c r="A55" s="76" t="s">
        <v>31</v>
      </c>
      <c r="B55" s="16"/>
      <c r="C55" s="77" t="s">
        <v>5</v>
      </c>
      <c r="D55" s="28">
        <f t="shared" si="3"/>
        <v>0</v>
      </c>
      <c r="E55" s="28">
        <f>E56+E58+E62</f>
        <v>50000</v>
      </c>
      <c r="F55" s="28">
        <f>F56+F58+F62</f>
        <v>-50000</v>
      </c>
      <c r="G55" s="28"/>
      <c r="H55" s="28"/>
    </row>
    <row r="56" spans="1:8" s="6" customFormat="1" ht="31.5" x14ac:dyDescent="0.25">
      <c r="A56" s="72" t="s">
        <v>154</v>
      </c>
      <c r="B56" s="34" t="s">
        <v>57</v>
      </c>
      <c r="C56" s="73" t="s">
        <v>79</v>
      </c>
      <c r="D56" s="10">
        <f t="shared" si="3"/>
        <v>26000</v>
      </c>
      <c r="E56" s="10">
        <f>E57</f>
        <v>26000</v>
      </c>
      <c r="F56" s="10"/>
      <c r="G56" s="10"/>
      <c r="H56" s="10"/>
    </row>
    <row r="57" spans="1:8" s="5" customFormat="1" ht="47.25" x14ac:dyDescent="0.25">
      <c r="A57" s="74"/>
      <c r="B57" s="45" t="s">
        <v>130</v>
      </c>
      <c r="C57" s="75" t="s">
        <v>80</v>
      </c>
      <c r="D57" s="7">
        <f t="shared" si="3"/>
        <v>26000</v>
      </c>
      <c r="E57" s="7">
        <v>26000</v>
      </c>
      <c r="F57" s="7"/>
      <c r="G57" s="7"/>
      <c r="H57" s="7"/>
    </row>
    <row r="58" spans="1:8" s="6" customFormat="1" x14ac:dyDescent="0.25">
      <c r="A58" s="72" t="s">
        <v>155</v>
      </c>
      <c r="B58" s="34" t="s">
        <v>81</v>
      </c>
      <c r="C58" s="73" t="s">
        <v>82</v>
      </c>
      <c r="D58" s="10">
        <f t="shared" si="3"/>
        <v>-50000</v>
      </c>
      <c r="E58" s="10"/>
      <c r="F58" s="10">
        <f>F59+F60+F61</f>
        <v>-50000</v>
      </c>
      <c r="G58" s="10"/>
      <c r="H58" s="10"/>
    </row>
    <row r="59" spans="1:8" s="5" customFormat="1" ht="63" x14ac:dyDescent="0.25">
      <c r="A59" s="74"/>
      <c r="B59" s="45" t="s">
        <v>130</v>
      </c>
      <c r="C59" s="54" t="s">
        <v>83</v>
      </c>
      <c r="D59" s="7">
        <f t="shared" si="3"/>
        <v>100000</v>
      </c>
      <c r="E59" s="7"/>
      <c r="F59" s="11">
        <v>100000</v>
      </c>
      <c r="G59" s="7"/>
      <c r="H59" s="7"/>
    </row>
    <row r="60" spans="1:8" s="5" customFormat="1" ht="78.75" x14ac:dyDescent="0.25">
      <c r="A60" s="74"/>
      <c r="B60" s="45" t="s">
        <v>130</v>
      </c>
      <c r="C60" s="54" t="s">
        <v>84</v>
      </c>
      <c r="D60" s="7">
        <f t="shared" si="3"/>
        <v>-250000</v>
      </c>
      <c r="E60" s="7"/>
      <c r="F60" s="11">
        <v>-250000</v>
      </c>
      <c r="G60" s="7"/>
      <c r="H60" s="7"/>
    </row>
    <row r="61" spans="1:8" s="5" customFormat="1" ht="78.75" x14ac:dyDescent="0.25">
      <c r="A61" s="74"/>
      <c r="B61" s="45" t="s">
        <v>130</v>
      </c>
      <c r="C61" s="55" t="s">
        <v>85</v>
      </c>
      <c r="D61" s="7">
        <f t="shared" si="3"/>
        <v>100000</v>
      </c>
      <c r="E61" s="7"/>
      <c r="F61" s="11">
        <v>100000</v>
      </c>
      <c r="G61" s="7"/>
      <c r="H61" s="7"/>
    </row>
    <row r="62" spans="1:8" s="6" customFormat="1" x14ac:dyDescent="0.25">
      <c r="A62" s="72" t="s">
        <v>156</v>
      </c>
      <c r="B62" s="34" t="s">
        <v>125</v>
      </c>
      <c r="C62" s="80" t="s">
        <v>126</v>
      </c>
      <c r="D62" s="10">
        <f t="shared" si="3"/>
        <v>24000</v>
      </c>
      <c r="E62" s="10">
        <f>SUM(E63:E65)</f>
        <v>24000</v>
      </c>
      <c r="F62" s="13"/>
      <c r="G62" s="10"/>
      <c r="H62" s="10"/>
    </row>
    <row r="63" spans="1:8" s="5" customFormat="1" ht="47.25" x14ac:dyDescent="0.25">
      <c r="A63" s="74"/>
      <c r="B63" s="45" t="s">
        <v>130</v>
      </c>
      <c r="C63" s="54" t="s">
        <v>127</v>
      </c>
      <c r="D63" s="7">
        <f t="shared" si="3"/>
        <v>3600</v>
      </c>
      <c r="E63" s="57">
        <v>3600</v>
      </c>
      <c r="F63" s="11"/>
      <c r="G63" s="7"/>
      <c r="H63" s="7"/>
    </row>
    <row r="64" spans="1:8" s="5" customFormat="1" ht="47.25" x14ac:dyDescent="0.25">
      <c r="A64" s="74"/>
      <c r="B64" s="45" t="s">
        <v>130</v>
      </c>
      <c r="C64" s="54" t="s">
        <v>128</v>
      </c>
      <c r="D64" s="7">
        <f t="shared" si="3"/>
        <v>2000</v>
      </c>
      <c r="E64" s="57">
        <f>1500+500</f>
        <v>2000</v>
      </c>
      <c r="F64" s="11"/>
      <c r="G64" s="7"/>
      <c r="H64" s="7"/>
    </row>
    <row r="65" spans="1:8" s="5" customFormat="1" ht="47.25" x14ac:dyDescent="0.25">
      <c r="A65" s="74"/>
      <c r="B65" s="45" t="s">
        <v>130</v>
      </c>
      <c r="C65" s="54" t="s">
        <v>129</v>
      </c>
      <c r="D65" s="7">
        <f t="shared" si="3"/>
        <v>18400</v>
      </c>
      <c r="E65" s="57">
        <v>18400</v>
      </c>
      <c r="F65" s="11"/>
      <c r="G65" s="7"/>
      <c r="H65" s="7"/>
    </row>
    <row r="66" spans="1:8" s="6" customFormat="1" x14ac:dyDescent="0.25">
      <c r="A66" s="76" t="s">
        <v>33</v>
      </c>
      <c r="B66" s="16"/>
      <c r="C66" s="77" t="s">
        <v>6</v>
      </c>
      <c r="D66" s="28">
        <f t="shared" si="3"/>
        <v>17641</v>
      </c>
      <c r="E66" s="28">
        <f>E67+E70+E73</f>
        <v>-1023659</v>
      </c>
      <c r="F66" s="28">
        <f>F67+F70+F73</f>
        <v>1041300</v>
      </c>
      <c r="G66" s="28">
        <f>G67+G70+G73</f>
        <v>-12004082</v>
      </c>
      <c r="H66" s="28">
        <f t="shared" ref="H66" si="4">H67+H70+H73</f>
        <v>12004082</v>
      </c>
    </row>
    <row r="67" spans="1:8" s="6" customFormat="1" x14ac:dyDescent="0.25">
      <c r="A67" s="72" t="s">
        <v>34</v>
      </c>
      <c r="B67" s="9">
        <v>8710</v>
      </c>
      <c r="C67" s="73" t="s">
        <v>135</v>
      </c>
      <c r="D67" s="10">
        <f t="shared" si="3"/>
        <v>-1023659</v>
      </c>
      <c r="E67" s="10">
        <f>E68+E69</f>
        <v>-1023659</v>
      </c>
      <c r="F67" s="10"/>
      <c r="G67" s="10"/>
      <c r="H67" s="10"/>
    </row>
    <row r="68" spans="1:8" s="5" customFormat="1" x14ac:dyDescent="0.25">
      <c r="A68" s="74"/>
      <c r="B68" s="8"/>
      <c r="C68" s="75" t="s">
        <v>134</v>
      </c>
      <c r="D68" s="7">
        <f t="shared" si="3"/>
        <v>-523659</v>
      </c>
      <c r="E68" s="7">
        <v>-523659</v>
      </c>
      <c r="F68" s="7"/>
      <c r="G68" s="7"/>
      <c r="H68" s="7"/>
    </row>
    <row r="69" spans="1:8" s="5" customFormat="1" x14ac:dyDescent="0.25">
      <c r="A69" s="74"/>
      <c r="B69" s="8"/>
      <c r="C69" s="75" t="s">
        <v>133</v>
      </c>
      <c r="D69" s="7">
        <f t="shared" si="3"/>
        <v>-500000</v>
      </c>
      <c r="E69" s="7">
        <v>-500000</v>
      </c>
      <c r="F69" s="7"/>
      <c r="G69" s="7"/>
      <c r="H69" s="7"/>
    </row>
    <row r="70" spans="1:8" s="6" customFormat="1" x14ac:dyDescent="0.25">
      <c r="A70" s="72" t="s">
        <v>61</v>
      </c>
      <c r="B70" s="9">
        <v>9770</v>
      </c>
      <c r="C70" s="68" t="s">
        <v>136</v>
      </c>
      <c r="D70" s="10">
        <f t="shared" si="3"/>
        <v>11041300</v>
      </c>
      <c r="E70" s="10">
        <f>E71+E72</f>
        <v>0</v>
      </c>
      <c r="F70" s="10">
        <f>F71+F72</f>
        <v>1041300</v>
      </c>
      <c r="G70" s="10">
        <f>G71</f>
        <v>10000000</v>
      </c>
      <c r="H70" s="10"/>
    </row>
    <row r="71" spans="1:8" s="5" customFormat="1" ht="126" x14ac:dyDescent="0.25">
      <c r="A71" s="74"/>
      <c r="B71" s="60" t="s">
        <v>137</v>
      </c>
      <c r="C71" s="59" t="s">
        <v>138</v>
      </c>
      <c r="D71" s="7">
        <f t="shared" si="3"/>
        <v>10000000</v>
      </c>
      <c r="E71" s="61"/>
      <c r="F71" s="7"/>
      <c r="G71" s="11">
        <v>10000000</v>
      </c>
      <c r="H71" s="7"/>
    </row>
    <row r="72" spans="1:8" s="5" customFormat="1" ht="110.25" x14ac:dyDescent="0.25">
      <c r="A72" s="74"/>
      <c r="B72" s="17" t="s">
        <v>149</v>
      </c>
      <c r="C72" s="64" t="s">
        <v>148</v>
      </c>
      <c r="D72" s="11">
        <f t="shared" si="3"/>
        <v>1041300</v>
      </c>
      <c r="E72" s="61"/>
      <c r="F72" s="11">
        <v>1041300</v>
      </c>
      <c r="G72" s="7"/>
      <c r="H72" s="7"/>
    </row>
    <row r="73" spans="1:8" s="6" customFormat="1" ht="48" customHeight="1" x14ac:dyDescent="0.25">
      <c r="A73" s="72" t="s">
        <v>86</v>
      </c>
      <c r="B73" s="9">
        <v>9800</v>
      </c>
      <c r="C73" s="73" t="s">
        <v>42</v>
      </c>
      <c r="D73" s="10">
        <f t="shared" si="3"/>
        <v>-10000000</v>
      </c>
      <c r="E73" s="10"/>
      <c r="F73" s="10"/>
      <c r="G73" s="10">
        <f>G74+G85</f>
        <v>-22004082</v>
      </c>
      <c r="H73" s="10">
        <f>H74+H85</f>
        <v>12004082</v>
      </c>
    </row>
    <row r="74" spans="1:8" s="6" customFormat="1" ht="63" x14ac:dyDescent="0.25">
      <c r="A74" s="72"/>
      <c r="B74" s="9"/>
      <c r="C74" s="73" t="s">
        <v>7</v>
      </c>
      <c r="D74" s="10">
        <f t="shared" si="3"/>
        <v>-10000000</v>
      </c>
      <c r="E74" s="10"/>
      <c r="F74" s="10"/>
      <c r="G74" s="10">
        <f>SUM(G75:G84)</f>
        <v>-21874082</v>
      </c>
      <c r="H74" s="10">
        <f>SUM(H75:H84)</f>
        <v>11874082</v>
      </c>
    </row>
    <row r="75" spans="1:8" s="5" customFormat="1" ht="47.25" x14ac:dyDescent="0.25">
      <c r="A75" s="81"/>
      <c r="B75" s="8" t="s">
        <v>97</v>
      </c>
      <c r="C75" s="75" t="s">
        <v>98</v>
      </c>
      <c r="D75" s="7">
        <f t="shared" si="3"/>
        <v>500000</v>
      </c>
      <c r="E75" s="7"/>
      <c r="F75" s="7"/>
      <c r="G75" s="7">
        <v>500000</v>
      </c>
      <c r="H75" s="7"/>
    </row>
    <row r="76" spans="1:8" s="5" customFormat="1" ht="47.25" x14ac:dyDescent="0.25">
      <c r="A76" s="81"/>
      <c r="B76" s="8" t="s">
        <v>99</v>
      </c>
      <c r="C76" s="75" t="s">
        <v>100</v>
      </c>
      <c r="D76" s="7">
        <f t="shared" si="3"/>
        <v>1000000</v>
      </c>
      <c r="E76" s="7"/>
      <c r="F76" s="7"/>
      <c r="G76" s="7"/>
      <c r="H76" s="7">
        <v>1000000</v>
      </c>
    </row>
    <row r="77" spans="1:8" s="5" customFormat="1" ht="47.25" x14ac:dyDescent="0.25">
      <c r="A77" s="81"/>
      <c r="B77" s="17" t="s">
        <v>101</v>
      </c>
      <c r="C77" s="75" t="s">
        <v>102</v>
      </c>
      <c r="D77" s="7">
        <f t="shared" si="3"/>
        <v>1000000</v>
      </c>
      <c r="E77" s="7"/>
      <c r="F77" s="7"/>
      <c r="G77" s="7"/>
      <c r="H77" s="11">
        <v>1000000</v>
      </c>
    </row>
    <row r="78" spans="1:8" s="12" customFormat="1" ht="47.25" x14ac:dyDescent="0.25">
      <c r="A78" s="90"/>
      <c r="B78" s="17" t="s">
        <v>163</v>
      </c>
      <c r="C78" s="54" t="s">
        <v>164</v>
      </c>
      <c r="D78" s="11">
        <f t="shared" si="3"/>
        <v>3500000</v>
      </c>
      <c r="E78" s="11"/>
      <c r="F78" s="11"/>
      <c r="G78" s="11">
        <v>3500000</v>
      </c>
      <c r="H78" s="11"/>
    </row>
    <row r="79" spans="1:8" s="5" customFormat="1" ht="47.25" x14ac:dyDescent="0.25">
      <c r="A79" s="81"/>
      <c r="B79" s="8" t="s">
        <v>103</v>
      </c>
      <c r="C79" s="82" t="s">
        <v>104</v>
      </c>
      <c r="D79" s="7">
        <f t="shared" si="3"/>
        <v>1000000</v>
      </c>
      <c r="E79" s="7"/>
      <c r="F79" s="7"/>
      <c r="G79" s="7">
        <v>1000000</v>
      </c>
      <c r="H79" s="7"/>
    </row>
    <row r="80" spans="1:8" s="12" customFormat="1" ht="47.25" x14ac:dyDescent="0.25">
      <c r="A80" s="90"/>
      <c r="B80" s="17" t="s">
        <v>162</v>
      </c>
      <c r="C80" s="56" t="s">
        <v>160</v>
      </c>
      <c r="D80" s="11">
        <f t="shared" si="3"/>
        <v>3000000</v>
      </c>
      <c r="E80" s="11"/>
      <c r="F80" s="11"/>
      <c r="G80" s="11"/>
      <c r="H80" s="11">
        <v>3000000</v>
      </c>
    </row>
    <row r="81" spans="1:8" s="12" customFormat="1" ht="47.25" x14ac:dyDescent="0.25">
      <c r="A81" s="90"/>
      <c r="B81" s="17" t="s">
        <v>161</v>
      </c>
      <c r="C81" s="56" t="s">
        <v>159</v>
      </c>
      <c r="D81" s="11">
        <f t="shared" si="3"/>
        <v>1500000</v>
      </c>
      <c r="E81" s="11"/>
      <c r="F81" s="11"/>
      <c r="G81" s="11">
        <v>1500000</v>
      </c>
      <c r="H81" s="11"/>
    </row>
    <row r="82" spans="1:8" s="5" customFormat="1" ht="47.25" x14ac:dyDescent="0.25">
      <c r="A82" s="81"/>
      <c r="B82" s="8" t="s">
        <v>105</v>
      </c>
      <c r="C82" s="75" t="s">
        <v>106</v>
      </c>
      <c r="D82" s="7">
        <f t="shared" si="3"/>
        <v>5150823</v>
      </c>
      <c r="E82" s="7"/>
      <c r="F82" s="7"/>
      <c r="G82" s="7">
        <v>1276741</v>
      </c>
      <c r="H82" s="7">
        <v>3874082</v>
      </c>
    </row>
    <row r="83" spans="1:8" s="12" customFormat="1" ht="47.25" x14ac:dyDescent="0.25">
      <c r="A83" s="90"/>
      <c r="B83" s="17" t="s">
        <v>157</v>
      </c>
      <c r="C83" s="54" t="s">
        <v>158</v>
      </c>
      <c r="D83" s="11">
        <f t="shared" si="3"/>
        <v>3000000</v>
      </c>
      <c r="E83" s="11"/>
      <c r="F83" s="11"/>
      <c r="G83" s="11"/>
      <c r="H83" s="11">
        <v>3000000</v>
      </c>
    </row>
    <row r="84" spans="1:8" s="12" customFormat="1" ht="47.25" x14ac:dyDescent="0.25">
      <c r="A84" s="78"/>
      <c r="B84" s="17"/>
      <c r="C84" s="54" t="s">
        <v>64</v>
      </c>
      <c r="D84" s="11">
        <f t="shared" si="3"/>
        <v>-29650823</v>
      </c>
      <c r="E84" s="11"/>
      <c r="F84" s="11"/>
      <c r="G84" s="11">
        <f>-8650823-10000000-3000000-1500000-3000000-3500000</f>
        <v>-29650823</v>
      </c>
      <c r="H84" s="11"/>
    </row>
    <row r="85" spans="1:8" s="6" customFormat="1" ht="47.25" x14ac:dyDescent="0.25">
      <c r="A85" s="72"/>
      <c r="B85" s="9"/>
      <c r="C85" s="58" t="s">
        <v>107</v>
      </c>
      <c r="D85" s="10">
        <f t="shared" si="3"/>
        <v>0</v>
      </c>
      <c r="E85" s="13"/>
      <c r="F85" s="10"/>
      <c r="G85" s="13">
        <f>G86</f>
        <v>-130000</v>
      </c>
      <c r="H85" s="10">
        <f>H86</f>
        <v>130000</v>
      </c>
    </row>
    <row r="86" spans="1:8" s="5" customFormat="1" ht="47.25" x14ac:dyDescent="0.25">
      <c r="A86" s="74"/>
      <c r="B86" s="8" t="s">
        <v>139</v>
      </c>
      <c r="C86" s="75" t="s">
        <v>108</v>
      </c>
      <c r="D86" s="7">
        <f t="shared" ref="D86:D89" si="5">SUM(E86:H86)</f>
        <v>0</v>
      </c>
      <c r="E86" s="11"/>
      <c r="F86" s="7"/>
      <c r="G86" s="11">
        <v>-130000</v>
      </c>
      <c r="H86" s="7">
        <v>130000</v>
      </c>
    </row>
    <row r="87" spans="1:8" s="6" customFormat="1" x14ac:dyDescent="0.25">
      <c r="A87" s="76"/>
      <c r="B87" s="16"/>
      <c r="C87" s="77" t="s">
        <v>10</v>
      </c>
      <c r="D87" s="28">
        <f t="shared" si="5"/>
        <v>0</v>
      </c>
      <c r="E87" s="28">
        <f>E6+E28+E37+E41+E44+E55+E66</f>
        <v>-200540</v>
      </c>
      <c r="F87" s="28">
        <f>F6+F28+F37+F41+F44+F55+F66</f>
        <v>200540</v>
      </c>
      <c r="G87" s="28">
        <f>G6+G28+G37+G41+G44+G55+G66</f>
        <v>-12004082</v>
      </c>
      <c r="H87" s="28">
        <f>H6+H28+H37+H41+H44+H55+H66</f>
        <v>12004082</v>
      </c>
    </row>
    <row r="88" spans="1:8" s="31" customFormat="1" x14ac:dyDescent="0.25">
      <c r="A88" s="83"/>
      <c r="B88" s="84"/>
      <c r="C88" s="64" t="s">
        <v>46</v>
      </c>
      <c r="D88" s="85">
        <f t="shared" si="5"/>
        <v>-12204622</v>
      </c>
      <c r="E88" s="85">
        <f>E87</f>
        <v>-200540</v>
      </c>
      <c r="F88" s="85"/>
      <c r="G88" s="85">
        <f>G87</f>
        <v>-12004082</v>
      </c>
      <c r="H88" s="85"/>
    </row>
    <row r="89" spans="1:8" s="38" customFormat="1" x14ac:dyDescent="0.25">
      <c r="A89" s="39"/>
      <c r="B89" s="40"/>
      <c r="C89" s="41" t="s">
        <v>60</v>
      </c>
      <c r="D89" s="47">
        <f t="shared" si="5"/>
        <v>12204622</v>
      </c>
      <c r="E89" s="47"/>
      <c r="F89" s="47">
        <f>F87</f>
        <v>200540</v>
      </c>
      <c r="G89" s="47"/>
      <c r="H89" s="47">
        <f>H87</f>
        <v>12004082</v>
      </c>
    </row>
    <row r="90" spans="1:8" ht="9" customHeight="1" x14ac:dyDescent="0.25">
      <c r="A90" s="86"/>
      <c r="B90" s="63"/>
      <c r="C90" s="87"/>
      <c r="D90" s="88"/>
      <c r="E90" s="88"/>
      <c r="F90" s="88"/>
      <c r="G90" s="88"/>
      <c r="H90" s="88"/>
    </row>
    <row r="91" spans="1:8" x14ac:dyDescent="0.25">
      <c r="A91" s="42"/>
      <c r="B91" s="43"/>
      <c r="C91" s="44" t="s">
        <v>47</v>
      </c>
      <c r="D91" s="48">
        <f t="shared" ref="D91:H91" si="6">D87</f>
        <v>0</v>
      </c>
      <c r="E91" s="48">
        <f t="shared" si="6"/>
        <v>-200540</v>
      </c>
      <c r="F91" s="48">
        <f t="shared" si="6"/>
        <v>200540</v>
      </c>
      <c r="G91" s="48">
        <f t="shared" si="6"/>
        <v>-12004082</v>
      </c>
      <c r="H91" s="48">
        <f t="shared" si="6"/>
        <v>12004082</v>
      </c>
    </row>
    <row r="92" spans="1:8" s="38" customFormat="1" ht="31.5" x14ac:dyDescent="0.25">
      <c r="A92" s="39"/>
      <c r="B92" s="40"/>
      <c r="C92" s="41" t="s">
        <v>48</v>
      </c>
      <c r="D92" s="47">
        <f>SUM(E92:H92)</f>
        <v>0</v>
      </c>
      <c r="E92" s="47"/>
      <c r="F92" s="47"/>
      <c r="G92" s="47"/>
      <c r="H92" s="47"/>
    </row>
    <row r="93" spans="1:8" s="38" customFormat="1" ht="31.5" x14ac:dyDescent="0.25">
      <c r="A93" s="39"/>
      <c r="B93" s="40"/>
      <c r="C93" s="41" t="s">
        <v>49</v>
      </c>
      <c r="D93" s="47">
        <f>SUM(E93:H93)</f>
        <v>0</v>
      </c>
      <c r="E93" s="47">
        <f>E87-E92</f>
        <v>-200540</v>
      </c>
      <c r="F93" s="47">
        <f>F87-F92</f>
        <v>200540</v>
      </c>
      <c r="G93" s="47">
        <f>G87-G92</f>
        <v>-12004082</v>
      </c>
      <c r="H93" s="47">
        <f>H91</f>
        <v>12004082</v>
      </c>
    </row>
    <row r="94" spans="1:8" ht="7.9" customHeight="1" x14ac:dyDescent="0.25">
      <c r="D94" s="33"/>
      <c r="E94" s="33"/>
      <c r="F94" s="33"/>
      <c r="G94" s="33"/>
      <c r="H94" s="33"/>
    </row>
    <row r="95" spans="1:8" x14ac:dyDescent="0.25">
      <c r="C95" s="19" t="s">
        <v>43</v>
      </c>
      <c r="D95" s="32"/>
      <c r="E95" s="32"/>
      <c r="G95" s="89" t="s">
        <v>44</v>
      </c>
    </row>
    <row r="96" spans="1:8" x14ac:dyDescent="0.25">
      <c r="E96" s="32"/>
      <c r="G96" s="32"/>
    </row>
    <row r="97" spans="1:8" x14ac:dyDescent="0.25">
      <c r="E97" s="32"/>
      <c r="G97" s="32"/>
    </row>
    <row r="98" spans="1:8" x14ac:dyDescent="0.25">
      <c r="E98" s="32"/>
      <c r="G98" s="32"/>
      <c r="H98" s="32"/>
    </row>
    <row r="99" spans="1:8" x14ac:dyDescent="0.25">
      <c r="D99" s="24"/>
      <c r="E99" s="15"/>
      <c r="F99" s="15"/>
      <c r="G99" s="32"/>
    </row>
    <row r="100" spans="1:8" s="23" customFormat="1" x14ac:dyDescent="0.25">
      <c r="A100" s="20"/>
      <c r="B100" s="3"/>
      <c r="C100" s="21"/>
      <c r="D100" s="25"/>
      <c r="E100" s="25"/>
      <c r="F100" s="25"/>
      <c r="G100" s="33"/>
      <c r="H100" s="21"/>
    </row>
    <row r="101" spans="1:8" x14ac:dyDescent="0.25">
      <c r="D101" s="4"/>
      <c r="E101" s="37"/>
      <c r="F101" s="37"/>
    </row>
    <row r="102" spans="1:8" ht="18.75" x14ac:dyDescent="0.3">
      <c r="D102" s="4"/>
      <c r="E102" s="37"/>
      <c r="F102" s="37"/>
      <c r="G102" s="51"/>
    </row>
    <row r="103" spans="1:8" ht="18.75" x14ac:dyDescent="0.3">
      <c r="D103" s="4"/>
      <c r="E103" s="37"/>
      <c r="F103" s="53"/>
      <c r="G103" s="52"/>
    </row>
    <row r="104" spans="1:8" x14ac:dyDescent="0.25">
      <c r="D104" s="4"/>
      <c r="E104" s="37"/>
      <c r="F104" s="37"/>
    </row>
    <row r="105" spans="1:8" x14ac:dyDescent="0.25">
      <c r="D105" s="4"/>
      <c r="E105" s="15"/>
      <c r="F105" s="37"/>
    </row>
    <row r="106" spans="1:8" x14ac:dyDescent="0.25">
      <c r="D106" s="4"/>
      <c r="E106" s="15"/>
      <c r="F106" s="37"/>
    </row>
    <row r="107" spans="1:8" x14ac:dyDescent="0.25">
      <c r="D107" s="4"/>
      <c r="E107" s="37"/>
      <c r="F107" s="37"/>
    </row>
    <row r="108" spans="1:8" x14ac:dyDescent="0.25">
      <c r="D108" s="4"/>
      <c r="E108" s="37"/>
      <c r="F108" s="37"/>
    </row>
    <row r="109" spans="1:8" x14ac:dyDescent="0.25">
      <c r="D109" s="4"/>
      <c r="E109" s="37"/>
      <c r="F109" s="37"/>
    </row>
    <row r="110" spans="1:8" s="23" customFormat="1" x14ac:dyDescent="0.25">
      <c r="A110" s="20"/>
      <c r="B110" s="3"/>
      <c r="C110" s="21"/>
      <c r="D110" s="22"/>
      <c r="E110" s="22"/>
      <c r="F110" s="22"/>
      <c r="G110" s="21"/>
      <c r="H110" s="21"/>
    </row>
    <row r="111" spans="1:8" x14ac:dyDescent="0.25">
      <c r="D111" s="4"/>
      <c r="E111" s="37"/>
      <c r="F111" s="37"/>
      <c r="H111" s="21"/>
    </row>
    <row r="112" spans="1:8" x14ac:dyDescent="0.25">
      <c r="D112" s="4"/>
      <c r="E112" s="37"/>
      <c r="F112" s="37"/>
    </row>
    <row r="113" spans="1:8" s="23" customFormat="1" x14ac:dyDescent="0.25">
      <c r="A113" s="20"/>
      <c r="B113" s="3"/>
      <c r="C113" s="21"/>
      <c r="D113" s="22"/>
      <c r="E113" s="22"/>
      <c r="F113" s="22"/>
      <c r="G113" s="21"/>
      <c r="H113" s="21"/>
    </row>
    <row r="114" spans="1:8" x14ac:dyDescent="0.25">
      <c r="D114" s="4"/>
      <c r="E114" s="37"/>
      <c r="F114" s="37"/>
    </row>
    <row r="115" spans="1:8" x14ac:dyDescent="0.25">
      <c r="D115" s="36"/>
      <c r="E115" s="37"/>
      <c r="F115" s="37"/>
    </row>
    <row r="116" spans="1:8" x14ac:dyDescent="0.25">
      <c r="D116" s="4"/>
      <c r="E116" s="37"/>
      <c r="F116" s="37"/>
    </row>
    <row r="117" spans="1:8" x14ac:dyDescent="0.25">
      <c r="D117" s="4"/>
      <c r="E117" s="15"/>
      <c r="F117" s="15"/>
    </row>
    <row r="118" spans="1:8" s="23" customFormat="1" x14ac:dyDescent="0.25">
      <c r="A118" s="20"/>
      <c r="B118" s="3"/>
      <c r="C118" s="21"/>
      <c r="D118" s="22"/>
      <c r="E118" s="22"/>
      <c r="F118" s="22"/>
      <c r="G118" s="21"/>
      <c r="H118" s="21"/>
    </row>
    <row r="120" spans="1:8" x14ac:dyDescent="0.25">
      <c r="E120" s="32"/>
    </row>
  </sheetData>
  <mergeCells count="7">
    <mergeCell ref="A2:H2"/>
    <mergeCell ref="E4:F4"/>
    <mergeCell ref="A4:A5"/>
    <mergeCell ref="B4:B5"/>
    <mergeCell ref="C4:C5"/>
    <mergeCell ref="D4:D5"/>
    <mergeCell ref="G4:H4"/>
  </mergeCells>
  <pageMargins left="0.31496062992125984" right="0.31496062992125984" top="0.15748031496062992" bottom="0.15748031496062992" header="0.31496062992125984" footer="0.31496062992125984"/>
  <pageSetup paperSize="9" scale="58" fitToWidth="3" fitToHeight="3" orientation="portrait" r:id="rId1"/>
  <headerFooter differentFirst="1">
    <oddHeader>&amp;C&amp;P</oddHeader>
  </headerFooter>
  <rowBreaks count="4" manualBreakCount="4">
    <brk id="27" max="8" man="1"/>
    <brk id="40" max="8" man="1"/>
    <brk id="52" max="8" man="1"/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Natasha-findep</cp:lastModifiedBy>
  <cp:lastPrinted>2025-04-08T13:57:20Z</cp:lastPrinted>
  <dcterms:created xsi:type="dcterms:W3CDTF">2025-01-06T19:58:35Z</dcterms:created>
  <dcterms:modified xsi:type="dcterms:W3CDTF">2025-04-08T13:57:23Z</dcterms:modified>
</cp:coreProperties>
</file>