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4_НАСТУПНЕ\"/>
    </mc:Choice>
  </mc:AlternateContent>
  <bookViews>
    <workbookView xWindow="-105" yWindow="-105" windowWidth="23250" windowHeight="12570"/>
  </bookViews>
  <sheets>
    <sheet name="Аркуш1" sheetId="1" r:id="rId1"/>
  </sheets>
  <definedNames>
    <definedName name="_xlnm.Print_Titles" localSheetId="0">Аркуш1!$4:$5</definedName>
    <definedName name="_xlnm.Print_Area" localSheetId="0">Аркуш1!$A$1:$L$173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9" i="1" l="1"/>
  <c r="F164" i="1" l="1"/>
  <c r="G164" i="1"/>
  <c r="H164" i="1"/>
  <c r="I164" i="1"/>
  <c r="J164" i="1"/>
  <c r="K164" i="1"/>
  <c r="L164" i="1"/>
  <c r="E164" i="1"/>
  <c r="G143" i="1"/>
  <c r="H143" i="1"/>
  <c r="I143" i="1"/>
  <c r="J143" i="1"/>
  <c r="K143" i="1"/>
  <c r="L143" i="1"/>
  <c r="E143" i="1"/>
  <c r="F143" i="1"/>
  <c r="D145" i="1"/>
  <c r="D147" i="1"/>
  <c r="F144" i="1"/>
  <c r="D144" i="1" s="1"/>
  <c r="F146" i="1"/>
  <c r="D146" i="1" s="1"/>
  <c r="D143" i="1" l="1"/>
  <c r="K161" i="1" l="1"/>
  <c r="K154" i="1" s="1"/>
  <c r="L154" i="1"/>
  <c r="D155" i="1"/>
  <c r="D156" i="1"/>
  <c r="D154" i="1" l="1"/>
  <c r="F148" i="1"/>
  <c r="G148" i="1"/>
  <c r="H148" i="1"/>
  <c r="I148" i="1"/>
  <c r="J148" i="1"/>
  <c r="K148" i="1"/>
  <c r="L148" i="1"/>
  <c r="D132" i="1"/>
  <c r="D133" i="1"/>
  <c r="D134" i="1"/>
  <c r="D135" i="1"/>
  <c r="D136" i="1"/>
  <c r="D137" i="1"/>
  <c r="D138" i="1"/>
  <c r="H125" i="1" l="1"/>
  <c r="D125" i="1" s="1"/>
  <c r="H112" i="1"/>
  <c r="D126" i="1"/>
  <c r="H124" i="1" l="1"/>
  <c r="D124" i="1" s="1"/>
  <c r="F26" i="1"/>
  <c r="D150" i="1"/>
  <c r="E149" i="1"/>
  <c r="E148" i="1" s="1"/>
  <c r="D148" i="1" s="1"/>
  <c r="E64" i="1"/>
  <c r="D64" i="1" s="1"/>
  <c r="D65" i="1"/>
  <c r="G37" i="1"/>
  <c r="H37" i="1"/>
  <c r="I37" i="1"/>
  <c r="J37" i="1"/>
  <c r="K37" i="1"/>
  <c r="L37" i="1"/>
  <c r="F38" i="1"/>
  <c r="E38" i="1"/>
  <c r="D43" i="1"/>
  <c r="F107" i="1"/>
  <c r="G107" i="1"/>
  <c r="I107" i="1"/>
  <c r="I105" i="1" s="1"/>
  <c r="J107" i="1"/>
  <c r="K107" i="1"/>
  <c r="K105" i="1" s="1"/>
  <c r="L107" i="1"/>
  <c r="L105" i="1" s="1"/>
  <c r="E107" i="1"/>
  <c r="J151" i="1"/>
  <c r="J131" i="1"/>
  <c r="J102" i="1"/>
  <c r="K102" i="1"/>
  <c r="L102" i="1"/>
  <c r="J95" i="1"/>
  <c r="K95" i="1"/>
  <c r="L95" i="1"/>
  <c r="I76" i="1"/>
  <c r="J76" i="1"/>
  <c r="K76" i="1"/>
  <c r="L76" i="1"/>
  <c r="J6" i="1"/>
  <c r="H107" i="1"/>
  <c r="H128" i="1"/>
  <c r="H127" i="1" s="1"/>
  <c r="D127" i="1" s="1"/>
  <c r="D129" i="1"/>
  <c r="D113" i="1"/>
  <c r="D114" i="1"/>
  <c r="D115" i="1"/>
  <c r="D116" i="1"/>
  <c r="D117" i="1"/>
  <c r="F118" i="1"/>
  <c r="D118" i="1" s="1"/>
  <c r="D119" i="1"/>
  <c r="D120" i="1"/>
  <c r="J130" i="1" l="1"/>
  <c r="D130" i="1" s="1"/>
  <c r="D131" i="1"/>
  <c r="F105" i="1"/>
  <c r="D149" i="1"/>
  <c r="D128" i="1"/>
  <c r="J105" i="1" l="1"/>
  <c r="E45" i="1"/>
  <c r="J174" i="1" l="1"/>
  <c r="J167" i="1"/>
  <c r="D167" i="1" s="1"/>
  <c r="J169" i="1"/>
  <c r="J171" i="1"/>
  <c r="G11" i="1"/>
  <c r="H12" i="1"/>
  <c r="F95" i="1" l="1"/>
  <c r="G95" i="1"/>
  <c r="D97" i="1"/>
  <c r="D101" i="1"/>
  <c r="E100" i="1"/>
  <c r="D100" i="1" s="1"/>
  <c r="E96" i="1"/>
  <c r="E95" i="1" s="1"/>
  <c r="D96" i="1" l="1"/>
  <c r="E152" i="1"/>
  <c r="E16" i="1" l="1"/>
  <c r="D19" i="1"/>
  <c r="D20" i="1"/>
  <c r="F55" i="1" l="1"/>
  <c r="E55" i="1"/>
  <c r="D56" i="1"/>
  <c r="D57" i="1"/>
  <c r="G21" i="1"/>
  <c r="H25" i="1"/>
  <c r="F25" i="1"/>
  <c r="E26" i="1"/>
  <c r="E25" i="1" s="1"/>
  <c r="F151" i="1"/>
  <c r="G151" i="1"/>
  <c r="H151" i="1"/>
  <c r="I151" i="1"/>
  <c r="D152" i="1"/>
  <c r="G121" i="1"/>
  <c r="E121" i="1"/>
  <c r="E105" i="1" s="1"/>
  <c r="D123" i="1"/>
  <c r="D112" i="1"/>
  <c r="D99" i="1"/>
  <c r="I95" i="1"/>
  <c r="H98" i="1"/>
  <c r="H95" i="1" s="1"/>
  <c r="D121" i="1" l="1"/>
  <c r="D55" i="1"/>
  <c r="E151" i="1"/>
  <c r="D98" i="1"/>
  <c r="D95" i="1"/>
  <c r="I6" i="1"/>
  <c r="K6" i="1"/>
  <c r="L6" i="1"/>
  <c r="G32" i="1"/>
  <c r="D32" i="1" s="1"/>
  <c r="D33" i="1"/>
  <c r="E30" i="1"/>
  <c r="D30" i="1" s="1"/>
  <c r="D31" i="1"/>
  <c r="E21" i="1"/>
  <c r="D23" i="1"/>
  <c r="H14" i="1"/>
  <c r="D14" i="1" s="1"/>
  <c r="H16" i="1"/>
  <c r="G16" i="1"/>
  <c r="D13" i="1"/>
  <c r="D15" i="1"/>
  <c r="D17" i="1"/>
  <c r="D18" i="1"/>
  <c r="D12" i="1"/>
  <c r="D16" i="1" l="1"/>
  <c r="H11" i="1"/>
  <c r="D11" i="1" l="1"/>
  <c r="F7" i="1" l="1"/>
  <c r="F6" i="1" s="1"/>
  <c r="E8" i="1"/>
  <c r="D21" i="1" l="1"/>
  <c r="H141" i="1" l="1"/>
  <c r="H105" i="1" s="1"/>
  <c r="G139" i="1"/>
  <c r="G105" i="1" s="1"/>
  <c r="D108" i="1"/>
  <c r="D109" i="1"/>
  <c r="D110" i="1"/>
  <c r="D111" i="1"/>
  <c r="D122" i="1"/>
  <c r="D140" i="1"/>
  <c r="D142" i="1"/>
  <c r="D106" i="1"/>
  <c r="F102" i="1"/>
  <c r="G102" i="1"/>
  <c r="H102" i="1"/>
  <c r="I103" i="1"/>
  <c r="I102" i="1" s="1"/>
  <c r="E102" i="1"/>
  <c r="I170" i="1" l="1"/>
  <c r="D139" i="1"/>
  <c r="D107" i="1"/>
  <c r="I169" i="1" l="1"/>
  <c r="I174" i="1"/>
  <c r="I165" i="1"/>
  <c r="F76" i="1"/>
  <c r="H76" i="1"/>
  <c r="E76" i="1"/>
  <c r="G88" i="1"/>
  <c r="G78" i="1"/>
  <c r="G76" i="1" l="1"/>
  <c r="D86" i="1" l="1"/>
  <c r="D85" i="1"/>
  <c r="D84" i="1"/>
  <c r="D83" i="1"/>
  <c r="D82" i="1"/>
  <c r="D78" i="1"/>
  <c r="D79" i="1"/>
  <c r="D80" i="1"/>
  <c r="D81" i="1"/>
  <c r="D87" i="1"/>
  <c r="D88" i="1"/>
  <c r="D89" i="1"/>
  <c r="D90" i="1"/>
  <c r="D91" i="1"/>
  <c r="D92" i="1"/>
  <c r="D93" i="1"/>
  <c r="D94" i="1"/>
  <c r="D77" i="1"/>
  <c r="D76" i="1"/>
  <c r="H34" i="1" l="1"/>
  <c r="D25" i="1"/>
  <c r="D26" i="1"/>
  <c r="G34" i="1"/>
  <c r="G28" i="1"/>
  <c r="D28" i="1" s="1"/>
  <c r="D22" i="1"/>
  <c r="D24" i="1"/>
  <c r="D27" i="1"/>
  <c r="D29" i="1"/>
  <c r="D35" i="1"/>
  <c r="D36" i="1"/>
  <c r="H6" i="1" l="1"/>
  <c r="G6" i="1"/>
  <c r="D34" i="1"/>
  <c r="H169" i="1" l="1"/>
  <c r="G169" i="1"/>
  <c r="G165" i="1"/>
  <c r="G171" i="1"/>
  <c r="F62" i="1"/>
  <c r="E62" i="1"/>
  <c r="D61" i="1"/>
  <c r="F60" i="1"/>
  <c r="E60" i="1"/>
  <c r="H166" i="1" l="1"/>
  <c r="H171" i="1"/>
  <c r="G174" i="1"/>
  <c r="G179" i="1" s="1"/>
  <c r="D60" i="1"/>
  <c r="D62" i="1"/>
  <c r="D63" i="1" l="1"/>
  <c r="E10" i="1" l="1"/>
  <c r="D10" i="1" s="1"/>
  <c r="D9" i="1"/>
  <c r="D8" i="1" l="1"/>
  <c r="E7" i="1"/>
  <c r="E6" i="1" s="1"/>
  <c r="F72" i="1"/>
  <c r="E72" i="1"/>
  <c r="F69" i="1"/>
  <c r="E69" i="1"/>
  <c r="F66" i="1"/>
  <c r="E66" i="1"/>
  <c r="F58" i="1"/>
  <c r="E58" i="1"/>
  <c r="F52" i="1"/>
  <c r="E52" i="1"/>
  <c r="F44" i="1"/>
  <c r="E44" i="1"/>
  <c r="D40" i="1"/>
  <c r="D41" i="1"/>
  <c r="D42" i="1"/>
  <c r="D45" i="1"/>
  <c r="D46" i="1"/>
  <c r="D47" i="1"/>
  <c r="D48" i="1"/>
  <c r="D49" i="1"/>
  <c r="D50" i="1"/>
  <c r="D51" i="1"/>
  <c r="D53" i="1"/>
  <c r="D54" i="1"/>
  <c r="D59" i="1"/>
  <c r="D67" i="1"/>
  <c r="D68" i="1"/>
  <c r="D70" i="1"/>
  <c r="D71" i="1"/>
  <c r="D73" i="1"/>
  <c r="D74" i="1"/>
  <c r="D75" i="1"/>
  <c r="D39" i="1"/>
  <c r="E37" i="1" l="1"/>
  <c r="F37" i="1"/>
  <c r="D52" i="1"/>
  <c r="D69" i="1"/>
  <c r="D66" i="1"/>
  <c r="D58" i="1"/>
  <c r="D160" i="1" l="1"/>
  <c r="D44" i="1" l="1"/>
  <c r="L162" i="1" l="1"/>
  <c r="E169" i="1" l="1"/>
  <c r="E174" i="1"/>
  <c r="G178" i="1" s="1"/>
  <c r="E171" i="1"/>
  <c r="K162" i="1"/>
  <c r="K153" i="1" s="1"/>
  <c r="K151" i="1" l="1"/>
  <c r="D72" i="1"/>
  <c r="L153" i="1"/>
  <c r="L151" i="1" s="1"/>
  <c r="K171" i="1" l="1"/>
  <c r="K165" i="1"/>
  <c r="L171" i="1"/>
  <c r="K174" i="1"/>
  <c r="D164" i="1"/>
  <c r="D151" i="1"/>
  <c r="D141" i="1" l="1"/>
  <c r="D7" i="1" l="1"/>
  <c r="D161" i="1"/>
  <c r="D104" i="1" l="1"/>
  <c r="D103" i="1"/>
  <c r="D102" i="1" l="1"/>
  <c r="D159" i="1" l="1"/>
  <c r="D163" i="1" l="1"/>
  <c r="D162" i="1" l="1"/>
  <c r="L166" i="1" l="1"/>
  <c r="L169" i="1"/>
  <c r="D153" i="1" l="1"/>
  <c r="D37" i="1" l="1"/>
  <c r="D38" i="1"/>
  <c r="D105" i="1"/>
  <c r="D157" i="1"/>
  <c r="D158" i="1"/>
  <c r="K169" i="1" l="1"/>
  <c r="D179" i="1" s="1"/>
  <c r="E165" i="1"/>
  <c r="D165" i="1" s="1"/>
  <c r="F169" i="1"/>
  <c r="F171" i="1"/>
  <c r="F166" i="1"/>
  <c r="D6" i="1"/>
  <c r="M4" i="1" s="1"/>
  <c r="D169" i="1" l="1"/>
  <c r="D170" i="1"/>
  <c r="D171" i="1"/>
  <c r="D166" i="1"/>
</calcChain>
</file>

<file path=xl/sharedStrings.xml><?xml version="1.0" encoding="utf-8"?>
<sst xmlns="http://schemas.openxmlformats.org/spreadsheetml/2006/main" count="335" uniqueCount="261">
  <si>
    <t>1.</t>
  </si>
  <si>
    <t>Виконавчий комітет</t>
  </si>
  <si>
    <t>2.</t>
  </si>
  <si>
    <t>Управління освіти</t>
  </si>
  <si>
    <t>3.</t>
  </si>
  <si>
    <t>Фінансове управління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</si>
  <si>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</si>
  <si>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4.</t>
  </si>
  <si>
    <t>5.</t>
  </si>
  <si>
    <t>РАЗОМ пропозиції на уточнення</t>
  </si>
  <si>
    <t>РАЗОМ</t>
  </si>
  <si>
    <t>№</t>
  </si>
  <si>
    <t>1.1.</t>
  </si>
  <si>
    <t>Заходи із запобігання та ліквідації надзвичайних ситуацій та наслідків стихійного лиха</t>
  </si>
  <si>
    <t>1.2.</t>
  </si>
  <si>
    <t>1.3.</t>
  </si>
  <si>
    <t>1.4.</t>
  </si>
  <si>
    <t>1.5.</t>
  </si>
  <si>
    <t>2.1.</t>
  </si>
  <si>
    <t>2.2.</t>
  </si>
  <si>
    <t>2.3.</t>
  </si>
  <si>
    <t>2.4.</t>
  </si>
  <si>
    <t>3.1.</t>
  </si>
  <si>
    <t>Відділ комунального господарства та благоустрою</t>
  </si>
  <si>
    <t>Організація благоустрою населених пунктів</t>
  </si>
  <si>
    <t>4.1.</t>
  </si>
  <si>
    <t>6.</t>
  </si>
  <si>
    <t xml:space="preserve"> </t>
  </si>
  <si>
    <t>Додаток до висновку</t>
  </si>
  <si>
    <t>Перерозподіл коштів</t>
  </si>
  <si>
    <t>ЗФ</t>
  </si>
  <si>
    <t>Передача коштів ЗФ до БР</t>
  </si>
  <si>
    <t>Надання дошкільної освіти</t>
  </si>
  <si>
    <t>Надання загальної середньої освіти закладами загальної середньої освіти за рахунок коштів місцевого бюджету</t>
  </si>
  <si>
    <t>Прередача коштів ЗФ до БР</t>
  </si>
  <si>
    <t>Субвенція з місцевого бюджету державному бюджету на виконання програм соціально-економічного розвитку регіонів</t>
  </si>
  <si>
    <t>Начальник фінансового управління</t>
  </si>
  <si>
    <t>Ольга ЯКОВЕНКО</t>
  </si>
  <si>
    <t>Пропозиції  щодо внесення змін до видаткової частини бюджету Чорноморської міської територіальної громади на 2025 рік</t>
  </si>
  <si>
    <t>в т.ч. загальний фонд</t>
  </si>
  <si>
    <t>Розподіл джерел фінансування:</t>
  </si>
  <si>
    <t>за рахунок коштів субвенцій та дотації з бюджетів всіх рівнів</t>
  </si>
  <si>
    <t>за рахунок коштів бюджету Чорноморської міської територіальної громади</t>
  </si>
  <si>
    <t>за рахунок залишку коштів ЗФ</t>
  </si>
  <si>
    <t>6030</t>
  </si>
  <si>
    <t>Відділ молоді та спорту</t>
  </si>
  <si>
    <t>5.1.</t>
  </si>
  <si>
    <t xml:space="preserve">         спеціальний фонд (БР)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</si>
  <si>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</si>
  <si>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</si>
  <si>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Субвенція з місцевого бюджету державному бюджету на виконання програм соціально-економічного розвитку регіонів (резерв коштів)</t>
  </si>
  <si>
    <t>Оплата праці з нарахуваннями</t>
  </si>
  <si>
    <t>Внески до статутного капіталу суб'єктів господарювання</t>
  </si>
  <si>
    <t>Міська цільова програма протидії злочинності та посилення громадської безпеки на території Чорноморської міської територіальної громади на 2025 рік</t>
  </si>
  <si>
    <t>ГУНП в Одеській області</t>
  </si>
  <si>
    <t>Продукти харчування</t>
  </si>
  <si>
    <t>3.2.</t>
  </si>
  <si>
    <t>7520</t>
  </si>
  <si>
    <t>Реалізація Національної програми інформатизації</t>
  </si>
  <si>
    <t>0180</t>
  </si>
  <si>
    <t>6.1.</t>
  </si>
  <si>
    <t>Матеріально-технічна підтримка військової частини А7382</t>
  </si>
  <si>
    <t>Перевиконання доходів ЗФ</t>
  </si>
  <si>
    <t xml:space="preserve">Проведення робіт з гідравлічного випробування системи водопостачання та теплопостачання 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</si>
  <si>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</si>
  <si>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Розвиток здібностей у дітей та молоді з фізичної культури та спорту комунальними дитячо-юнацькими спортивними школами</t>
  </si>
  <si>
    <t>Забезпечення діяльності інших закладів у сфері освіти</t>
  </si>
  <si>
    <t>Поточний ремонт покрівлі будівлі КДЮСШ</t>
  </si>
  <si>
    <t>Придбання будівельного матеріалу та металопластикових конструкцій для Закладу дошкільної освіти (ясла-садок) №4 "Барвінок" Чорноморської міської ради Одеського району Одеської області</t>
  </si>
  <si>
    <t>Доступ до програмного забезпечення АІКОМ</t>
  </si>
  <si>
    <t>Поточний ремонт спортивної зали Олександрівського закладу загальної середньої освіти Чорноморської міської ради Одеського району Одеської області</t>
  </si>
  <si>
    <t>Виплата грошової винагороди випускникам закладів загальної середньої освіти за високі досягнення в навчанні</t>
  </si>
  <si>
    <t>Розробка проектно-кошторисної документації на встановлення генераторів в Чорноморських ліцеях № 2, № 3, № 4 Чорноморської міської ради Одеського району Одеської області</t>
  </si>
  <si>
    <t>Капітальний ремонт спортивної зали Олександрівського закладу загальної середньої освіти Чорноморської міської ради Одеського району Одеської області</t>
  </si>
  <si>
    <t>Капітальний ремонт підвального приміщення з пристосуванням під СПП з властивостями ПРУ в будівлі Чорноморського ліцею № 4 Чорноморської міської ради Одеського району Одеської області, за адресою Одеська область, Одеський район, м.Чорноморськ, вулиця 1 Травня, 9-А - корегування проектно-кошторисної документації</t>
  </si>
  <si>
    <t>Капітальний ремонт стилобатної частини підвального поверху з улаштування заходів гідроізоляції в найпростішому укритті Чорноморського ліцею № 6, розташованого за адресою: Одеська область, Одеський район, м. Чорноморськ, вулиця Спортивна, ЗА</t>
  </si>
  <si>
    <t>Видалення дерев</t>
  </si>
  <si>
    <t>Надання позашкільної освіти закладами позашкільної освіти, заходи із позашкільної роботи з дітьми</t>
  </si>
  <si>
    <t>2.5.</t>
  </si>
  <si>
    <t>2.6.</t>
  </si>
  <si>
    <t>2.7.</t>
  </si>
  <si>
    <t>2.8.</t>
  </si>
  <si>
    <t>Поліграфічні послуги (виготовлення карток персонально-первинного обліку)</t>
  </si>
  <si>
    <t>№5503 від 02.05.25</t>
  </si>
  <si>
    <t>№5629 від 07.05.25</t>
  </si>
  <si>
    <t>Олександрівська с/а - поточний ремонт доріг селища</t>
  </si>
  <si>
    <t>розр.</t>
  </si>
  <si>
    <t>7350</t>
  </si>
  <si>
    <t>7680</t>
  </si>
  <si>
    <t>Членські внески до асоціацій органів місцевого самоврядування</t>
  </si>
  <si>
    <t>Оплата за послуги зберігання та сортування підручників для учнів закладів загальної середньої освіти</t>
  </si>
  <si>
    <t>Капітальний ремонт найпростішого укриття Малодолинського закладу загальної середньої освіти Чорноморської міської ради Одеського району Одеської області</t>
  </si>
  <si>
    <t>Реалізація проектів (заходів) з відновлення освітніх установ та закладів, пошкоджених/знищених внаслідок збройної агресії, за рахунок коштів місцевих бюджетів</t>
  </si>
  <si>
    <t>Забезпечення діяльності центрів професійного розвитку педагогічних працівників</t>
  </si>
  <si>
    <t>2.9.</t>
  </si>
  <si>
    <t>2.10.</t>
  </si>
  <si>
    <t>Капітальний ремонт з заміною вікон Малодолинського закладу загальної середньої освіти Чорноморської міської ради Одеського району Одеської області, пошкоджених внаслідок військової агресії, за адресою: Одеська область, Одеський район, м.Чорноморськ, вулиця Зелена, 2</t>
  </si>
  <si>
    <t>Інші заходи, пов'язані з економічною діяльністю</t>
  </si>
  <si>
    <t>№4336 від 03.04.25</t>
  </si>
  <si>
    <t>8230</t>
  </si>
  <si>
    <t>Інші заходи громадського порядку та безпеки</t>
  </si>
  <si>
    <t>1.7.</t>
  </si>
  <si>
    <t>№5013 від 21.04.25</t>
  </si>
  <si>
    <t>№4006 від 28.03.25</t>
  </si>
  <si>
    <t>Встановлення системи відеоспостереження біля КНС та біля в'їзду на Центральний пляж</t>
  </si>
  <si>
    <t>1.6.</t>
  </si>
  <si>
    <t>Управління соціальної політики</t>
  </si>
  <si>
    <r>
      <t xml:space="preserve">Інша діяльність у сфері державного управління </t>
    </r>
    <r>
      <rPr>
        <sz val="12"/>
        <color theme="1"/>
        <rFont val="Times New Roman"/>
        <family val="1"/>
        <charset val="204"/>
      </rPr>
      <t>/ оплата судового збору</t>
    </r>
  </si>
  <si>
    <t>розр.на 01.05.25</t>
  </si>
  <si>
    <t xml:space="preserve">Оплата праці з нарахуваннями </t>
  </si>
  <si>
    <t>№4238 від 02.04.25</t>
  </si>
  <si>
    <t>Доукомплектування спеціалізованого автомобіля для перевезення осіб з інвалідністю (логотип на авто, гумові килимки, чохли, вогнегасник)</t>
  </si>
  <si>
    <t>Стелажі для архіву</t>
  </si>
  <si>
    <t>3.3.</t>
  </si>
  <si>
    <t>3123</t>
  </si>
  <si>
    <r>
      <t xml:space="preserve">Заходи державної політики з питань сім`ї / </t>
    </r>
    <r>
      <rPr>
        <sz val="12"/>
        <color theme="1"/>
        <rFont val="Times New Roman"/>
        <family val="1"/>
        <charset val="204"/>
      </rPr>
      <t>нагородження переможців міського конкурсу "Жінка року"</t>
    </r>
  </si>
  <si>
    <t>3.4.</t>
  </si>
  <si>
    <t>Придбання паперу, канцелярських та господарських товарів для організації Ветеранського простіру</t>
  </si>
  <si>
    <t>№3577 від 19.03.25</t>
  </si>
  <si>
    <t>Придбання меблів для облаштування робочих місць служби "Ветеранський простір"</t>
  </si>
  <si>
    <t>Придбання різного обладнання  (смартфони, обігрівачі, проектор з екраном, вивіска (зі шрифтом Браеля))</t>
  </si>
  <si>
    <t>Придбання матеріалів та обладнання охоронно-тривожної сигналізації</t>
  </si>
  <si>
    <t>Придбання обладнання та матеріалів пожежної сигналізації, послуги з виготовлення ПКД, послуги з встановлення та монтажу</t>
  </si>
  <si>
    <t>Реалізація Національної програми інформатизації / Комунальна установа "Центр соціальних служб"</t>
  </si>
  <si>
    <t>придбання засіб КЗІ "Secure Token" (11шт)</t>
  </si>
  <si>
    <t>послуги Інтернет</t>
  </si>
  <si>
    <t>придбання комп'ютера, ноутбука, принтера</t>
  </si>
  <si>
    <t>придбання роутера для локальної мережі інтернет, облаштування локальної мережі</t>
  </si>
  <si>
    <t>програмне забезпечення</t>
  </si>
  <si>
    <t>доступ до прогр.забезпечення "Megapolis.DocNet"</t>
  </si>
  <si>
    <t>Виконання окремих заходів з реалізації соціального проекту "Активні парки - локації здорової України"</t>
  </si>
  <si>
    <t>Субвенція з місцевого бюджету на виконання окремих заходів з реалізації соціального проекту "Активні парки-локації здорової України" за рахунок відповідної субвенції з державного бюджету (розпорядження ООД(В)А від 17.04.2025 № 343/А-2025)</t>
  </si>
  <si>
    <t>Організація та проведення громадських робіт</t>
  </si>
  <si>
    <t>Експлуатація та технічне обслуговування житлового фонду</t>
  </si>
  <si>
    <t>Нерозподілені видатки</t>
  </si>
  <si>
    <t>№4813 від 16.04.25</t>
  </si>
  <si>
    <t>Капітальний ремонт покрівлі, водозливної системи багатоквартирного житлового будинку за адресою: м.Чорноморськ, проспект Миру, 5-А</t>
  </si>
  <si>
    <t>Капітальний ремонт внутрішньобудинкових мереж житлового будинку за адресою: Одеська область, м.Чорноморськ, вул.Олександрійська, 13</t>
  </si>
  <si>
    <t>№5624 від 07.05.25</t>
  </si>
  <si>
    <t>КП "Чорноморськводоканал" - фінансова підтримка</t>
  </si>
  <si>
    <t>№5655 від 07.05.25</t>
  </si>
  <si>
    <t>Придбання фронтального навантажувача (оплата першого траншу)</t>
  </si>
  <si>
    <t>№929 від 14.04.25</t>
  </si>
  <si>
    <t>№1889 від 10.04.25</t>
  </si>
  <si>
    <t>№1874 від 09.04.25</t>
  </si>
  <si>
    <t>№ 1872-25 від 09.04.25</t>
  </si>
  <si>
    <t>Матеріально-технічна підтримка військової частини 2197 (25 прикордонний загін)</t>
  </si>
  <si>
    <t>Матеріально-технічна підтримка військової частини 3033 Національної гвардії України</t>
  </si>
  <si>
    <t>Матеріально-технічна підтримка військової частини А4055</t>
  </si>
  <si>
    <t>2010</t>
  </si>
  <si>
    <t>Багатопрофільна стаціонарна медична допомога населенню</t>
  </si>
  <si>
    <t>№4941 від 18.04.25</t>
  </si>
  <si>
    <t>Стоматологічна допомога населенню</t>
  </si>
  <si>
    <t>2100</t>
  </si>
  <si>
    <t>Придбання обладнання (Стоматологічна установка Ajax AJ15 з нижньою подачею (3од.); безмасляний повітряний компресор АТ300 (3од.); OPTIMA MСX white set (3 од.); камера для зберігання стерильних виробів "Панмед1С" - зі скляним сектором, пересувна (1 од.))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</si>
  <si>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</si>
  <si>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</si>
  <si>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№1573 від 04.02.25</t>
  </si>
  <si>
    <t>№5254 від 28.04.25</t>
  </si>
  <si>
    <t>№14458 від 11.12.24</t>
  </si>
  <si>
    <t>Малодолинська с/а - поточний ремонт доріг села</t>
  </si>
  <si>
    <t>8110</t>
  </si>
  <si>
    <t>8210</t>
  </si>
  <si>
    <t>Муніципальні формування з охорони громадського порядку</t>
  </si>
  <si>
    <t>КУ "Муніципальна варта" - оплата праці з нарахуваннями (на період воєнного стану)</t>
  </si>
  <si>
    <t>1.8.</t>
  </si>
  <si>
    <t>1.9.</t>
  </si>
  <si>
    <t>1.10.</t>
  </si>
  <si>
    <t>1.11.</t>
  </si>
  <si>
    <t>1.12.</t>
  </si>
  <si>
    <t>Відділ культури</t>
  </si>
  <si>
    <t>Забезпечення діяльності палаців i будинків культури, клубів, центрів дозвілля та iнших клубних закладів</t>
  </si>
  <si>
    <t>№5262 від 28.04.25</t>
  </si>
  <si>
    <t>Придбання твердопаливного котла (70-100 кВт) у Малодолинський Будинок культури</t>
  </si>
  <si>
    <t>6.2.</t>
  </si>
  <si>
    <t>КП "Зеленгосп" - утримання зеленої зони</t>
  </si>
  <si>
    <t>№2073 від 14.02.25</t>
  </si>
  <si>
    <t>Міська цільова програма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</t>
  </si>
  <si>
    <t>ВКГБ - поточний ремонт вулиць та доріг міста</t>
  </si>
  <si>
    <t>6.3.</t>
  </si>
  <si>
    <t>6.4.</t>
  </si>
  <si>
    <t>6.5.</t>
  </si>
  <si>
    <t>7.</t>
  </si>
  <si>
    <r>
      <t>Резервний фонд місцевого бюджету /</t>
    </r>
    <r>
      <rPr>
        <sz val="12"/>
        <color theme="1"/>
        <rFont val="Times New Roman"/>
        <family val="1"/>
        <charset val="204"/>
      </rPr>
      <t xml:space="preserve"> зменшення планових призначень</t>
    </r>
  </si>
  <si>
    <r>
      <t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ліфтів, гідроізоляція душових в гуртожитку за адресою: Одеська область, Одеський район, м.Чорноморськ, вул.Олександрійська, 16 -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виконання експертизи проектно-кошторисної документації</t>
    </r>
  </si>
  <si>
    <t>№5842 від 13.05.25</t>
  </si>
  <si>
    <t>розп. ООД(В)А</t>
  </si>
  <si>
    <t>Придбання газового котла VISSMANN VITOPEND 100 для медичного пункту с.Бурлача Балка</t>
  </si>
  <si>
    <t>№5808 від 12.05.25</t>
  </si>
  <si>
    <t>Оплата послуг (крім комунальних)</t>
  </si>
  <si>
    <t>Предмети, матеріали, обладнання та інвентар (придбання енергозберігаючих ламп, меблів)</t>
  </si>
  <si>
    <t>Надання спеціалізованої освіти мистецькими школами</t>
  </si>
  <si>
    <t>Оплата послуг Інтернет</t>
  </si>
  <si>
    <t>№5900 від 14.05.25</t>
  </si>
  <si>
    <t>№1580 від 04.02.25
№5979 від 16.05.25</t>
  </si>
  <si>
    <t>№5870 від 14.05.25</t>
  </si>
  <si>
    <t xml:space="preserve"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 </t>
  </si>
  <si>
    <t>№5919 від 15.05.25</t>
  </si>
  <si>
    <t>№5749 від 09.05.25</t>
  </si>
  <si>
    <t>Забезпечення надійної та безперебійної експлуатації ліфтів</t>
  </si>
  <si>
    <t>№5981 від 16.05.25</t>
  </si>
  <si>
    <t>Капітальний ремонт (заміна) ліфту за адресою: Одеський район, Одеська область, м.Чорноморськ, вул.Парусна, 10 (2)</t>
  </si>
  <si>
    <t>Капітальний ремонт (заміна) ліфта за адресою: Одеський район, Одеська область, м.Чорноморськ, проспект Миру, 28 (5п.)</t>
  </si>
  <si>
    <t>Капітальний ремонт вимощення (6, 7, 8 під'їздів) житлового багатоквартирного будинку ОСББ "НОМЕР СІМ" за адресою: м.Чорноморськ, вул.Лазурна, 2</t>
  </si>
  <si>
    <t>Капітальний ремонт мереж теплопостачання в житловому багатоквартирному будинку ЖБК "Лазурна 1" за адресою: м.Чорноморськ, вул.Лазурна, 1</t>
  </si>
  <si>
    <t>Капітальний ремонт (заміна вікон) в житловому багатоквартирному будинку ЖБК "Лазурна 1" за адресою: м.Чорноморськ, вул.Лазурна, 1</t>
  </si>
  <si>
    <t>Реконструкція котельної (розробка проектно-кошторисної документації та виконання її експертизи) в житловому багатоквартирному будинку ОСББ "НОМЕР ШІСТЬ" за адресою: м.Чорноморськ, вул.Шевченка, 9а</t>
  </si>
  <si>
    <t>Капітальний ремонт електричних мереж в житловому багатоквартирному будинку ОСББ "Парусна-5" за адресою: м.Чорноморськ, вул.Парусна, 5</t>
  </si>
  <si>
    <t>Капітальний ремонт покрівлі (розробка проектно-кошторисної документації та виконання її експертизи) житлового багатоквартирного будинку ОСББ "Еверест 11А" за адресою: м.Чорноморськ, вул.Радісна, 11а</t>
  </si>
  <si>
    <t>Капітальний ремонт багатоквартирного житлового будинку ОСББ "Паркова 22-А" за адресою: м.Чорноморськ, вул.Паркова, 22-А</t>
  </si>
  <si>
    <t>Заходи з енергозбереження</t>
  </si>
  <si>
    <t>№5982 від 16.05.25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</si>
  <si>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</si>
  <si>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За рахунок доходів</t>
  </si>
  <si>
    <t>субвенції ЗФ</t>
  </si>
  <si>
    <t>СФ (ЦФ)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</si>
  <si>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</si>
  <si>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2.11.</t>
  </si>
  <si>
    <t>Придбання пральних машин виробничого типу для закладів дошкільної освіти</t>
  </si>
  <si>
    <t>6.6.</t>
  </si>
  <si>
    <t>6.7.</t>
  </si>
  <si>
    <t>6.8.</t>
  </si>
  <si>
    <t>Управління комунальної власності та земельних відносин</t>
  </si>
  <si>
    <t>Інші заходи, пов`язані з економічною діяльністю</t>
  </si>
  <si>
    <t>КП-Фірма "Райдуга" - фінансова підтримка</t>
  </si>
  <si>
    <t>№5997 від 16.05.25</t>
  </si>
  <si>
    <t>8.</t>
  </si>
  <si>
    <t>8.1.</t>
  </si>
  <si>
    <t xml:space="preserve">         спеціальний фонд (ЦФ)</t>
  </si>
  <si>
    <t>Будівництво об'єктів житлово-комунального господарства</t>
  </si>
  <si>
    <t>6.9.</t>
  </si>
  <si>
    <t>4.2.</t>
  </si>
  <si>
    <t>4.3.</t>
  </si>
  <si>
    <t>Оснащення найпростішого  укриття за адресою: м.Чорноморськ, пр-т Миру, 33</t>
  </si>
  <si>
    <t xml:space="preserve">Оплата комунальних послуг </t>
  </si>
  <si>
    <t>№2375 від 07.05.25</t>
  </si>
  <si>
    <t>Матеріально-технічна підтримка військової частини А1302</t>
  </si>
  <si>
    <t>№2350 від 06.05.25</t>
  </si>
  <si>
    <t>Матеріально-технічна підтримка військової частини А0549 (для військової частини А1134)</t>
  </si>
  <si>
    <t>9.</t>
  </si>
  <si>
    <t>9.1.</t>
  </si>
  <si>
    <t>9.2.</t>
  </si>
  <si>
    <t>Управління капітального будівництва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</si>
  <si>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</si>
  <si>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Капітальний ремонт вікон, дверей та покрівель будівель головного корпусу (літ. "А"), моргу (літ. "В"), кухні (літ. "Г") КНП "Чорноморська лікарня" за адресою: вул.Віталія Шума, буд. 4, м.Чорноморськ, Одеського району, Одеської області, пошкоджених внаслідок збройної агресії російської федерації</t>
  </si>
  <si>
    <t>Реконструкція приміщення сховища в будівлі за адресою: Одеська обл., Одеський район, м.Чорноморськ, вул. 1 Травня, 2/198-Н</t>
  </si>
  <si>
    <t>7.1.</t>
  </si>
  <si>
    <t>7.2.</t>
  </si>
  <si>
    <t>№6031 від 19.05.25</t>
  </si>
  <si>
    <t>Придбання меблів, обладнання для новоствореного відділу з питань обліку військовозобов'язаних</t>
  </si>
  <si>
    <t>Придбання медичного обладнання та медичних виробів для надання реабілітаційної допомоги дорослим та дітям та забезпечення якісних хірургічних операцій дорослим та дітям громади у стаціонарних умовах (електроміограф, електровідсмоктувач, компресор медичний, апарат лікувальний імпульсним магнітним полем, апарат для міостимуляції, дарсональ стаціонарний, прямокутні електроди струмопровідні)</t>
  </si>
  <si>
    <t>Оплата послуг по зносу (демонтажу) труби котельної  КНП "Чорноморська лікарня" за адресою: Одеська область, Одеський район, м.Чорноморськ, вул.Віталія Шума, 4</t>
  </si>
  <si>
    <t>Придбання лавок-диванів для забезпечення організації очікування пацієнтами прийому лікарів КНП "Чорноморський міський центр первинної медико-санітарної допомоги" в зв'язку з надходженням скарг</t>
  </si>
  <si>
    <r>
      <t xml:space="preserve">Розроблення схем планування та забудови територій (містобудівної документації) </t>
    </r>
    <r>
      <rPr>
        <sz val="12"/>
        <color theme="1"/>
        <rFont val="Times New Roman"/>
        <family val="1"/>
        <charset val="204"/>
      </rPr>
      <t xml:space="preserve">/вивільнені кошти відповідно до додаткової угоди  в зв'язку із зміною системи оподаткування у надавача послуг </t>
    </r>
  </si>
  <si>
    <t>Виконавчий комітет - придбання комп'ютерного та іншого обладнання для новоствореного відділу з питань обліку військовозобов'язаних</t>
  </si>
  <si>
    <t>Послуги з розробки Стратегії розвитку Чорноморської міської територіальної громади до 2027 року (з перспективою дії до 2034 року) та Плану заходів з її реалізації на 2026-2027 роки з дотриманням Методичних рекомендацій щодо порядку розроблення, затвердження, реалізації, проведення моніторингу та оцінювання реалізації стратегій розвитку територіальних громад, затверджених наказом Міністерства розвитку громад та територій України від 21.12.2022  № 265</t>
  </si>
  <si>
    <t>КУ "Муніципальна варта" - на придбання пально-мастильних матеріалів для посилення громадської безпеки та охорони об'єктів, що забезпечують життєдіяльність населення Чорноморської міської територіальної громади, із залученням  громадських формувань (в зв'язку з продовженням строку дії воєнного стану в Україні)</t>
  </si>
  <si>
    <t xml:space="preserve">Послуги спортивного комплексу "Юність" </t>
  </si>
  <si>
    <t>Придбання програмного забезпечення шкільного контенту "Країна мрій"</t>
  </si>
  <si>
    <t>Оплата перевезення вихованців колективу циркової студії Арлекіно для участі в Міжнародному конкурсі-фестивалі "Istra Summer Stars", в м.Пореч, Хорватія</t>
  </si>
  <si>
    <t>№6005 від 16.05.25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</si>
</sst>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/>
    <xf numFmtId="4" fontId="1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4" fontId="1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left" wrapText="1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49" fontId="1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4" fontId="1" fillId="0" borderId="1" xfId="0" quotePrefix="1" applyNumberFormat="1" applyFont="1" applyBorder="1" applyAlignment="1">
      <alignment horizontal="center" vertical="center" wrapText="1"/>
    </xf>
    <xf numFmtId="4" fontId="5" fillId="3" borderId="1" xfId="0" quotePrefix="1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horizontal="left" wrapText="1"/>
    </xf>
    <xf numFmtId="4" fontId="4" fillId="0" borderId="0" xfId="0" applyNumberFormat="1" applyFont="1" applyAlignment="1">
      <alignment horizontal="left" wrapText="1"/>
    </xf>
    <xf numFmtId="4" fontId="4" fillId="0" borderId="0" xfId="0" applyNumberFormat="1" applyFont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5" fillId="3" borderId="1" xfId="0" quotePrefix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" fontId="2" fillId="0" borderId="1" xfId="0" applyNumberFormat="1" applyFont="1" applyBorder="1" applyAlignment="1">
      <alignment horizontal="left" wrapText="1"/>
    </xf>
    <xf numFmtId="4" fontId="1" fillId="0" borderId="0" xfId="0" applyNumberFormat="1" applyFont="1" applyAlignment="1">
      <alignment horizontal="right"/>
    </xf>
    <xf numFmtId="16" fontId="1" fillId="3" borderId="1" xfId="0" applyNumberFormat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6" fontId="3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" fontId="6" fillId="3" borderId="1" xfId="0" quotePrefix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center" wrapText="1"/>
    </xf>
    <xf numFmtId="4" fontId="1" fillId="0" borderId="0" xfId="0" applyNumberFormat="1" applyFont="1"/>
    <xf numFmtId="0" fontId="1" fillId="3" borderId="1" xfId="0" quotePrefix="1" applyFont="1" applyFill="1" applyBorder="1" applyAlignment="1">
      <alignment horizontal="left" vertical="center" wrapText="1"/>
    </xf>
    <xf numFmtId="4" fontId="1" fillId="3" borderId="1" xfId="0" quotePrefix="1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4" fontId="3" fillId="3" borderId="1" xfId="0" applyNumberFormat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8"/>
  <sheetViews>
    <sheetView tabSelected="1" view="pageBreakPreview" zoomScale="70" zoomScaleNormal="100" zoomScaleSheetLayoutView="70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C41" sqref="C41"/>
    </sheetView>
  </sheetViews>
  <sheetFormatPr defaultColWidth="8.85546875" defaultRowHeight="15.75" x14ac:dyDescent="0.25"/>
  <cols>
    <col min="1" max="1" width="5.28515625" style="18" customWidth="1"/>
    <col min="2" max="2" width="9.5703125" style="15" customWidth="1"/>
    <col min="3" max="3" width="64.5703125" style="19" customWidth="1"/>
    <col min="4" max="4" width="17.85546875" style="19" customWidth="1"/>
    <col min="5" max="5" width="17" style="19" customWidth="1"/>
    <col min="6" max="10" width="17.28515625" style="19" customWidth="1"/>
    <col min="11" max="11" width="16.28515625" style="19" customWidth="1"/>
    <col min="12" max="12" width="16.7109375" style="19" customWidth="1"/>
    <col min="13" max="13" width="10.85546875" style="1" bestFit="1" customWidth="1"/>
    <col min="14" max="16384" width="8.85546875" style="1"/>
  </cols>
  <sheetData>
    <row r="1" spans="1:13" x14ac:dyDescent="0.25">
      <c r="L1" s="59" t="s">
        <v>28</v>
      </c>
    </row>
    <row r="2" spans="1:13" x14ac:dyDescent="0.25">
      <c r="A2" s="109" t="s">
        <v>38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4" spans="1:13" ht="31.9" customHeight="1" x14ac:dyDescent="0.25">
      <c r="A4" s="110" t="s">
        <v>11</v>
      </c>
      <c r="B4" s="111"/>
      <c r="C4" s="110" t="s">
        <v>27</v>
      </c>
      <c r="D4" s="110" t="s">
        <v>10</v>
      </c>
      <c r="E4" s="110" t="s">
        <v>29</v>
      </c>
      <c r="F4" s="110"/>
      <c r="G4" s="112" t="s">
        <v>62</v>
      </c>
      <c r="H4" s="113"/>
      <c r="I4" s="112" t="s">
        <v>213</v>
      </c>
      <c r="J4" s="113"/>
      <c r="K4" s="110" t="s">
        <v>43</v>
      </c>
      <c r="L4" s="110"/>
      <c r="M4" s="94">
        <f>D6-8371680</f>
        <v>0</v>
      </c>
    </row>
    <row r="5" spans="1:13" s="2" customFormat="1" ht="47.25" x14ac:dyDescent="0.25">
      <c r="A5" s="110"/>
      <c r="B5" s="111"/>
      <c r="C5" s="110"/>
      <c r="D5" s="110"/>
      <c r="E5" s="9" t="s">
        <v>30</v>
      </c>
      <c r="F5" s="9" t="s">
        <v>34</v>
      </c>
      <c r="G5" s="9" t="s">
        <v>30</v>
      </c>
      <c r="H5" s="9" t="s">
        <v>31</v>
      </c>
      <c r="I5" s="9" t="s">
        <v>214</v>
      </c>
      <c r="J5" s="9" t="s">
        <v>215</v>
      </c>
      <c r="K5" s="9" t="s">
        <v>30</v>
      </c>
      <c r="L5" s="9" t="s">
        <v>31</v>
      </c>
    </row>
    <row r="6" spans="1:13" s="30" customFormat="1" ht="18.75" x14ac:dyDescent="0.25">
      <c r="A6" s="62" t="s">
        <v>0</v>
      </c>
      <c r="B6" s="29"/>
      <c r="C6" s="63" t="s">
        <v>1</v>
      </c>
      <c r="D6" s="46">
        <f t="shared" ref="D6:D39" si="0">SUM(E6:L6)</f>
        <v>8371680</v>
      </c>
      <c r="E6" s="46">
        <f>E7+E11+E14+E16+E21+E24+E25+E27+E28+E30+E32+E34</f>
        <v>1540100</v>
      </c>
      <c r="F6" s="46">
        <f t="shared" ref="F6:L6" si="1">F7+F11+F14+F16+F21+F24+F25+F27+F28+F30+F32+F34</f>
        <v>30580</v>
      </c>
      <c r="G6" s="46">
        <f t="shared" si="1"/>
        <v>3504910</v>
      </c>
      <c r="H6" s="46">
        <f t="shared" si="1"/>
        <v>3296090</v>
      </c>
      <c r="I6" s="46">
        <f t="shared" si="1"/>
        <v>0</v>
      </c>
      <c r="J6" s="46">
        <f t="shared" si="1"/>
        <v>0</v>
      </c>
      <c r="K6" s="46">
        <f t="shared" si="1"/>
        <v>0</v>
      </c>
      <c r="L6" s="46">
        <f t="shared" si="1"/>
        <v>0</v>
      </c>
    </row>
    <row r="7" spans="1:13" s="6" customFormat="1" ht="63" x14ac:dyDescent="0.25">
      <c r="A7" s="64" t="s">
        <v>12</v>
      </c>
      <c r="B7" s="34" t="s">
        <v>48</v>
      </c>
      <c r="C7" s="65" t="s">
        <v>49</v>
      </c>
      <c r="D7" s="10">
        <f t="shared" si="0"/>
        <v>-30800</v>
      </c>
      <c r="E7" s="35">
        <f>SUM(E8:E10)</f>
        <v>-77800</v>
      </c>
      <c r="F7" s="35">
        <f>SUM(F8:F10)</f>
        <v>47000</v>
      </c>
      <c r="G7" s="35"/>
      <c r="H7" s="35"/>
      <c r="I7" s="35"/>
      <c r="J7" s="35"/>
      <c r="K7" s="35"/>
      <c r="L7" s="35"/>
    </row>
    <row r="8" spans="1:13" s="5" customFormat="1" ht="47.25" x14ac:dyDescent="0.25">
      <c r="A8" s="66"/>
      <c r="B8" s="45" t="s">
        <v>83</v>
      </c>
      <c r="C8" s="67" t="s">
        <v>249</v>
      </c>
      <c r="D8" s="7">
        <f t="shared" si="0"/>
        <v>153500</v>
      </c>
      <c r="E8" s="49">
        <f>25000+37500+15000+2500+10500+10000+6000</f>
        <v>106500</v>
      </c>
      <c r="F8" s="49">
        <v>47000</v>
      </c>
      <c r="G8" s="49"/>
      <c r="H8" s="49"/>
      <c r="I8" s="49"/>
      <c r="J8" s="49"/>
      <c r="K8" s="49"/>
      <c r="L8" s="49"/>
    </row>
    <row r="9" spans="1:13" s="5" customFormat="1" ht="47.25" x14ac:dyDescent="0.25">
      <c r="A9" s="66"/>
      <c r="B9" s="45" t="s">
        <v>83</v>
      </c>
      <c r="C9" s="67" t="s">
        <v>82</v>
      </c>
      <c r="D9" s="7">
        <f t="shared" si="0"/>
        <v>26700</v>
      </c>
      <c r="E9" s="49">
        <v>26700</v>
      </c>
      <c r="F9" s="49"/>
      <c r="G9" s="49"/>
      <c r="H9" s="49"/>
      <c r="I9" s="49"/>
      <c r="J9" s="49"/>
      <c r="K9" s="49"/>
      <c r="L9" s="49"/>
    </row>
    <row r="10" spans="1:13" s="5" customFormat="1" x14ac:dyDescent="0.25">
      <c r="A10" s="66"/>
      <c r="B10" s="45" t="s">
        <v>86</v>
      </c>
      <c r="C10" s="67" t="s">
        <v>234</v>
      </c>
      <c r="D10" s="7">
        <f t="shared" si="0"/>
        <v>-211000</v>
      </c>
      <c r="E10" s="49">
        <f>-165700-45300</f>
        <v>-211000</v>
      </c>
      <c r="F10" s="49"/>
      <c r="G10" s="49"/>
      <c r="H10" s="49"/>
      <c r="I10" s="49"/>
      <c r="J10" s="49"/>
      <c r="K10" s="49"/>
      <c r="L10" s="49"/>
    </row>
    <row r="11" spans="1:13" s="6" customFormat="1" ht="31.5" x14ac:dyDescent="0.25">
      <c r="A11" s="64" t="s">
        <v>14</v>
      </c>
      <c r="B11" s="34" t="s">
        <v>149</v>
      </c>
      <c r="C11" s="65" t="s">
        <v>150</v>
      </c>
      <c r="D11" s="10">
        <f t="shared" si="0"/>
        <v>2022380</v>
      </c>
      <c r="E11" s="35"/>
      <c r="F11" s="35"/>
      <c r="G11" s="35">
        <f>G12+G13</f>
        <v>200210</v>
      </c>
      <c r="H11" s="35">
        <f>H12+H13</f>
        <v>1822170</v>
      </c>
      <c r="I11" s="35"/>
      <c r="J11" s="35"/>
      <c r="K11" s="35"/>
      <c r="L11" s="35"/>
    </row>
    <row r="12" spans="1:13" s="5" customFormat="1" ht="126" x14ac:dyDescent="0.25">
      <c r="A12" s="66"/>
      <c r="B12" s="45" t="s">
        <v>194</v>
      </c>
      <c r="C12" s="54" t="s">
        <v>250</v>
      </c>
      <c r="D12" s="7">
        <f t="shared" si="0"/>
        <v>1850000</v>
      </c>
      <c r="E12" s="49"/>
      <c r="F12" s="49"/>
      <c r="G12" s="96">
        <v>27830</v>
      </c>
      <c r="H12" s="96">
        <f>1650000+172170</f>
        <v>1822170</v>
      </c>
      <c r="I12" s="49"/>
      <c r="J12" s="49"/>
      <c r="K12" s="49"/>
      <c r="L12" s="49"/>
    </row>
    <row r="13" spans="1:13" s="5" customFormat="1" ht="47.25" x14ac:dyDescent="0.25">
      <c r="A13" s="66"/>
      <c r="B13" s="89" t="s">
        <v>151</v>
      </c>
      <c r="C13" s="54" t="s">
        <v>251</v>
      </c>
      <c r="D13" s="11">
        <f t="shared" si="0"/>
        <v>172380</v>
      </c>
      <c r="E13" s="49"/>
      <c r="F13" s="49"/>
      <c r="G13" s="96">
        <v>172380</v>
      </c>
      <c r="H13" s="96"/>
      <c r="I13" s="49"/>
      <c r="J13" s="49"/>
      <c r="K13" s="49"/>
      <c r="L13" s="49"/>
    </row>
    <row r="14" spans="1:13" s="6" customFormat="1" x14ac:dyDescent="0.25">
      <c r="A14" s="64" t="s">
        <v>15</v>
      </c>
      <c r="B14" s="34" t="s">
        <v>153</v>
      </c>
      <c r="C14" s="65" t="s">
        <v>152</v>
      </c>
      <c r="D14" s="10">
        <f t="shared" si="0"/>
        <v>962100</v>
      </c>
      <c r="E14" s="35"/>
      <c r="F14" s="35"/>
      <c r="G14" s="35"/>
      <c r="H14" s="35">
        <f>H15</f>
        <v>962100</v>
      </c>
      <c r="I14" s="35"/>
      <c r="J14" s="35"/>
      <c r="K14" s="35"/>
      <c r="L14" s="35"/>
    </row>
    <row r="15" spans="1:13" s="5" customFormat="1" ht="78.75" x14ac:dyDescent="0.25">
      <c r="A15" s="66"/>
      <c r="B15" s="92" t="s">
        <v>157</v>
      </c>
      <c r="C15" s="67" t="s">
        <v>154</v>
      </c>
      <c r="D15" s="7">
        <f t="shared" si="0"/>
        <v>962100</v>
      </c>
      <c r="E15" s="49"/>
      <c r="F15" s="49"/>
      <c r="G15" s="49"/>
      <c r="H15" s="49">
        <v>962100</v>
      </c>
      <c r="I15" s="49"/>
      <c r="J15" s="49"/>
      <c r="K15" s="49"/>
      <c r="L15" s="49"/>
    </row>
    <row r="16" spans="1:13" s="6" customFormat="1" ht="47.25" x14ac:dyDescent="0.25">
      <c r="A16" s="64" t="s">
        <v>16</v>
      </c>
      <c r="B16" s="34" t="s">
        <v>156</v>
      </c>
      <c r="C16" s="65" t="s">
        <v>155</v>
      </c>
      <c r="D16" s="10">
        <f t="shared" si="0"/>
        <v>145000</v>
      </c>
      <c r="E16" s="35">
        <f>SUM(E17:E20)</f>
        <v>0</v>
      </c>
      <c r="F16" s="35"/>
      <c r="G16" s="35">
        <f>G17+G18</f>
        <v>100000</v>
      </c>
      <c r="H16" s="35">
        <f>H17+H18</f>
        <v>45000</v>
      </c>
      <c r="I16" s="35"/>
      <c r="J16" s="35"/>
      <c r="K16" s="35"/>
      <c r="L16" s="35"/>
    </row>
    <row r="17" spans="1:12" s="5" customFormat="1" ht="47.25" x14ac:dyDescent="0.25">
      <c r="A17" s="66"/>
      <c r="B17" s="45" t="s">
        <v>158</v>
      </c>
      <c r="C17" s="54" t="s">
        <v>187</v>
      </c>
      <c r="D17" s="7">
        <f t="shared" si="0"/>
        <v>45000</v>
      </c>
      <c r="E17" s="49"/>
      <c r="F17" s="49"/>
      <c r="G17" s="49"/>
      <c r="H17" s="49">
        <v>45000</v>
      </c>
      <c r="I17" s="49"/>
      <c r="J17" s="49"/>
      <c r="K17" s="49"/>
      <c r="L17" s="49"/>
    </row>
    <row r="18" spans="1:12" s="5" customFormat="1" ht="63" x14ac:dyDescent="0.25">
      <c r="A18" s="66"/>
      <c r="B18" s="89" t="s">
        <v>193</v>
      </c>
      <c r="C18" s="54" t="s">
        <v>252</v>
      </c>
      <c r="D18" s="7">
        <f t="shared" si="0"/>
        <v>100000</v>
      </c>
      <c r="E18" s="49"/>
      <c r="F18" s="49"/>
      <c r="G18" s="49">
        <v>100000</v>
      </c>
      <c r="H18" s="49"/>
      <c r="I18" s="49"/>
      <c r="J18" s="49"/>
      <c r="K18" s="49"/>
      <c r="L18" s="49"/>
    </row>
    <row r="19" spans="1:12" s="5" customFormat="1" ht="47.25" x14ac:dyDescent="0.25">
      <c r="A19" s="66"/>
      <c r="B19" s="89" t="s">
        <v>188</v>
      </c>
      <c r="C19" s="54" t="s">
        <v>190</v>
      </c>
      <c r="D19" s="7">
        <f t="shared" si="0"/>
        <v>111070</v>
      </c>
      <c r="E19" s="49">
        <v>111070</v>
      </c>
      <c r="F19" s="49"/>
      <c r="G19" s="49"/>
      <c r="H19" s="49"/>
      <c r="I19" s="49"/>
      <c r="J19" s="49"/>
      <c r="K19" s="49"/>
      <c r="L19" s="49"/>
    </row>
    <row r="20" spans="1:12" s="5" customFormat="1" ht="47.25" x14ac:dyDescent="0.25">
      <c r="A20" s="66"/>
      <c r="B20" s="89" t="s">
        <v>188</v>
      </c>
      <c r="C20" s="54" t="s">
        <v>189</v>
      </c>
      <c r="D20" s="7">
        <f t="shared" si="0"/>
        <v>-111070</v>
      </c>
      <c r="E20" s="49">
        <v>-111070</v>
      </c>
      <c r="F20" s="49"/>
      <c r="G20" s="49"/>
      <c r="H20" s="49"/>
      <c r="I20" s="49"/>
      <c r="J20" s="49"/>
      <c r="K20" s="49"/>
      <c r="L20" s="49"/>
    </row>
    <row r="21" spans="1:12" s="6" customFormat="1" x14ac:dyDescent="0.25">
      <c r="A21" s="68" t="s">
        <v>17</v>
      </c>
      <c r="B21" s="34" t="s">
        <v>44</v>
      </c>
      <c r="C21" s="69" t="s">
        <v>24</v>
      </c>
      <c r="D21" s="10">
        <f t="shared" si="0"/>
        <v>3000000</v>
      </c>
      <c r="E21" s="10">
        <f>E22+E23</f>
        <v>1500000</v>
      </c>
      <c r="F21" s="10"/>
      <c r="G21" s="10">
        <f t="shared" ref="G21" si="2">G22</f>
        <v>1500000</v>
      </c>
      <c r="H21" s="10"/>
      <c r="I21" s="10"/>
      <c r="J21" s="10"/>
      <c r="K21" s="10"/>
      <c r="L21" s="10"/>
    </row>
    <row r="22" spans="1:12" s="5" customFormat="1" ht="47.25" x14ac:dyDescent="0.25">
      <c r="A22" s="70"/>
      <c r="B22" s="45" t="s">
        <v>84</v>
      </c>
      <c r="C22" s="71" t="s">
        <v>85</v>
      </c>
      <c r="D22" s="7">
        <f t="shared" si="0"/>
        <v>1500000</v>
      </c>
      <c r="E22" s="7"/>
      <c r="F22" s="7"/>
      <c r="G22" s="7">
        <v>1500000</v>
      </c>
      <c r="H22" s="7"/>
      <c r="I22" s="7"/>
      <c r="J22" s="7"/>
      <c r="K22" s="7"/>
      <c r="L22" s="7"/>
    </row>
    <row r="23" spans="1:12" s="5" customFormat="1" ht="47.25" x14ac:dyDescent="0.25">
      <c r="A23" s="70"/>
      <c r="B23" s="45" t="s">
        <v>159</v>
      </c>
      <c r="C23" s="67" t="s">
        <v>160</v>
      </c>
      <c r="D23" s="7">
        <f t="shared" si="0"/>
        <v>1500000</v>
      </c>
      <c r="E23" s="7">
        <v>1500000</v>
      </c>
      <c r="F23" s="7"/>
      <c r="G23" s="7"/>
      <c r="H23" s="7"/>
      <c r="I23" s="7"/>
      <c r="J23" s="7"/>
      <c r="K23" s="7"/>
      <c r="L23" s="7"/>
    </row>
    <row r="24" spans="1:12" s="6" customFormat="1" ht="63" x14ac:dyDescent="0.25">
      <c r="A24" s="68" t="s">
        <v>105</v>
      </c>
      <c r="B24" s="34" t="s">
        <v>87</v>
      </c>
      <c r="C24" s="69" t="s">
        <v>253</v>
      </c>
      <c r="D24" s="10">
        <f t="shared" si="0"/>
        <v>-56600</v>
      </c>
      <c r="E24" s="10"/>
      <c r="F24" s="10">
        <v>-56600</v>
      </c>
      <c r="G24" s="10"/>
      <c r="H24" s="10"/>
      <c r="I24" s="10"/>
      <c r="J24" s="10"/>
      <c r="K24" s="10"/>
      <c r="L24" s="10"/>
    </row>
    <row r="25" spans="1:12" s="6" customFormat="1" x14ac:dyDescent="0.25">
      <c r="A25" s="68" t="s">
        <v>101</v>
      </c>
      <c r="B25" s="34" t="s">
        <v>57</v>
      </c>
      <c r="C25" s="69" t="s">
        <v>58</v>
      </c>
      <c r="D25" s="10">
        <f t="shared" si="0"/>
        <v>289300</v>
      </c>
      <c r="E25" s="10">
        <f t="shared" ref="E25:H25" si="3">E26</f>
        <v>89300</v>
      </c>
      <c r="F25" s="10">
        <f t="shared" si="3"/>
        <v>40180</v>
      </c>
      <c r="G25" s="10"/>
      <c r="H25" s="10">
        <f t="shared" si="3"/>
        <v>159820</v>
      </c>
      <c r="I25" s="10"/>
      <c r="J25" s="10"/>
      <c r="K25" s="10"/>
      <c r="L25" s="10"/>
    </row>
    <row r="26" spans="1:12" s="6" customFormat="1" ht="47.25" x14ac:dyDescent="0.25">
      <c r="A26" s="68"/>
      <c r="B26" s="45" t="s">
        <v>83</v>
      </c>
      <c r="C26" s="71" t="s">
        <v>254</v>
      </c>
      <c r="D26" s="7">
        <f t="shared" si="0"/>
        <v>289300</v>
      </c>
      <c r="E26" s="11">
        <f>119300-30000</f>
        <v>89300</v>
      </c>
      <c r="F26" s="11">
        <f>200000-159820</f>
        <v>40180</v>
      </c>
      <c r="G26" s="11"/>
      <c r="H26" s="11">
        <v>159820</v>
      </c>
      <c r="I26" s="11"/>
      <c r="J26" s="11"/>
      <c r="K26" s="10"/>
      <c r="L26" s="10"/>
    </row>
    <row r="27" spans="1:12" s="6" customFormat="1" ht="31.5" x14ac:dyDescent="0.25">
      <c r="A27" s="68" t="s">
        <v>165</v>
      </c>
      <c r="B27" s="34" t="s">
        <v>88</v>
      </c>
      <c r="C27" s="69" t="s">
        <v>89</v>
      </c>
      <c r="D27" s="10">
        <f t="shared" si="0"/>
        <v>-1400</v>
      </c>
      <c r="E27" s="10">
        <v>-1400</v>
      </c>
      <c r="F27" s="10"/>
      <c r="G27" s="10"/>
      <c r="H27" s="10"/>
      <c r="I27" s="10"/>
      <c r="J27" s="10"/>
      <c r="K27" s="10"/>
      <c r="L27" s="10"/>
    </row>
    <row r="28" spans="1:12" s="6" customFormat="1" x14ac:dyDescent="0.25">
      <c r="A28" s="68" t="s">
        <v>166</v>
      </c>
      <c r="B28" s="9">
        <v>7693</v>
      </c>
      <c r="C28" s="58" t="s">
        <v>97</v>
      </c>
      <c r="D28" s="10">
        <f t="shared" si="0"/>
        <v>600000</v>
      </c>
      <c r="E28" s="10"/>
      <c r="F28" s="13"/>
      <c r="G28" s="13">
        <f>G29</f>
        <v>600000</v>
      </c>
      <c r="H28" s="13"/>
      <c r="I28" s="13"/>
      <c r="J28" s="13"/>
      <c r="K28" s="10"/>
      <c r="L28" s="10"/>
    </row>
    <row r="29" spans="1:12" s="5" customFormat="1" ht="146.25" customHeight="1" x14ac:dyDescent="0.25">
      <c r="A29" s="70"/>
      <c r="B29" s="89" t="s">
        <v>98</v>
      </c>
      <c r="C29" s="54" t="s">
        <v>255</v>
      </c>
      <c r="D29" s="7">
        <f t="shared" si="0"/>
        <v>600000</v>
      </c>
      <c r="E29" s="7"/>
      <c r="F29" s="11"/>
      <c r="G29" s="11">
        <v>600000</v>
      </c>
      <c r="H29" s="11"/>
      <c r="I29" s="11"/>
      <c r="J29" s="11"/>
      <c r="K29" s="7"/>
      <c r="L29" s="7"/>
    </row>
    <row r="30" spans="1:12" s="6" customFormat="1" ht="31.5" x14ac:dyDescent="0.25">
      <c r="A30" s="68" t="s">
        <v>167</v>
      </c>
      <c r="B30" s="86" t="s">
        <v>161</v>
      </c>
      <c r="C30" s="58" t="s">
        <v>13</v>
      </c>
      <c r="D30" s="10">
        <f t="shared" si="0"/>
        <v>30000</v>
      </c>
      <c r="E30" s="10">
        <f>E31</f>
        <v>30000</v>
      </c>
      <c r="F30" s="13"/>
      <c r="G30" s="13"/>
      <c r="H30" s="13"/>
      <c r="I30" s="13"/>
      <c r="J30" s="13"/>
      <c r="K30" s="10"/>
      <c r="L30" s="10"/>
    </row>
    <row r="31" spans="1:12" s="5" customFormat="1" ht="47.25" x14ac:dyDescent="0.25">
      <c r="A31" s="70"/>
      <c r="B31" s="89" t="s">
        <v>195</v>
      </c>
      <c r="C31" s="54" t="s">
        <v>233</v>
      </c>
      <c r="D31" s="7">
        <f t="shared" si="0"/>
        <v>30000</v>
      </c>
      <c r="E31" s="7">
        <v>30000</v>
      </c>
      <c r="F31" s="11"/>
      <c r="G31" s="11"/>
      <c r="H31" s="11"/>
      <c r="I31" s="11"/>
      <c r="J31" s="11"/>
      <c r="K31" s="7"/>
      <c r="L31" s="7"/>
    </row>
    <row r="32" spans="1:12" s="5" customFormat="1" ht="31.5" x14ac:dyDescent="0.25">
      <c r="A32" s="68" t="s">
        <v>168</v>
      </c>
      <c r="B32" s="86" t="s">
        <v>162</v>
      </c>
      <c r="C32" s="58" t="s">
        <v>163</v>
      </c>
      <c r="D32" s="10">
        <f t="shared" si="0"/>
        <v>500000</v>
      </c>
      <c r="E32" s="7"/>
      <c r="F32" s="11"/>
      <c r="G32" s="13">
        <f>G33</f>
        <v>500000</v>
      </c>
      <c r="H32" s="11"/>
      <c r="I32" s="11"/>
      <c r="J32" s="11"/>
      <c r="K32" s="7"/>
      <c r="L32" s="7"/>
    </row>
    <row r="33" spans="1:12" s="5" customFormat="1" ht="47.25" x14ac:dyDescent="0.25">
      <c r="A33" s="70"/>
      <c r="B33" s="91" t="s">
        <v>102</v>
      </c>
      <c r="C33" s="93" t="s">
        <v>164</v>
      </c>
      <c r="D33" s="7">
        <f t="shared" si="0"/>
        <v>500000</v>
      </c>
      <c r="E33" s="7"/>
      <c r="F33" s="11"/>
      <c r="G33" s="11">
        <v>500000</v>
      </c>
      <c r="H33" s="11"/>
      <c r="I33" s="11"/>
      <c r="J33" s="11"/>
      <c r="K33" s="7"/>
      <c r="L33" s="7"/>
    </row>
    <row r="34" spans="1:12" s="6" customFormat="1" ht="31.5" x14ac:dyDescent="0.25">
      <c r="A34" s="64" t="s">
        <v>169</v>
      </c>
      <c r="B34" s="86" t="s">
        <v>99</v>
      </c>
      <c r="C34" s="58" t="s">
        <v>100</v>
      </c>
      <c r="D34" s="10">
        <f t="shared" si="0"/>
        <v>911700</v>
      </c>
      <c r="E34" s="10"/>
      <c r="F34" s="13"/>
      <c r="G34" s="13">
        <f>G35+G36</f>
        <v>604700</v>
      </c>
      <c r="H34" s="13">
        <f>H35+H36</f>
        <v>307000</v>
      </c>
      <c r="I34" s="13"/>
      <c r="J34" s="13"/>
      <c r="K34" s="10"/>
      <c r="L34" s="10"/>
    </row>
    <row r="35" spans="1:12" s="5" customFormat="1" ht="104.25" customHeight="1" x14ac:dyDescent="0.25">
      <c r="A35" s="87"/>
      <c r="B35" s="89" t="s">
        <v>102</v>
      </c>
      <c r="C35" s="54" t="s">
        <v>256</v>
      </c>
      <c r="D35" s="7">
        <f t="shared" si="0"/>
        <v>604700</v>
      </c>
      <c r="E35" s="7"/>
      <c r="F35" s="11"/>
      <c r="G35" s="11">
        <v>604700</v>
      </c>
      <c r="H35" s="11"/>
      <c r="I35" s="11"/>
      <c r="J35" s="11"/>
      <c r="K35" s="7"/>
      <c r="L35" s="7"/>
    </row>
    <row r="36" spans="1:12" s="5" customFormat="1" ht="47.25" x14ac:dyDescent="0.25">
      <c r="A36" s="87"/>
      <c r="B36" s="45" t="s">
        <v>103</v>
      </c>
      <c r="C36" s="54" t="s">
        <v>104</v>
      </c>
      <c r="D36" s="7">
        <f t="shared" si="0"/>
        <v>307000</v>
      </c>
      <c r="E36" s="7"/>
      <c r="F36" s="11"/>
      <c r="G36" s="88"/>
      <c r="H36" s="11">
        <v>307000</v>
      </c>
      <c r="I36" s="11"/>
      <c r="J36" s="11"/>
      <c r="K36" s="7"/>
      <c r="L36" s="7"/>
    </row>
    <row r="37" spans="1:12" s="30" customFormat="1" ht="18.75" x14ac:dyDescent="0.25">
      <c r="A37" s="62" t="s">
        <v>2</v>
      </c>
      <c r="B37" s="29"/>
      <c r="C37" s="63" t="s">
        <v>3</v>
      </c>
      <c r="D37" s="46">
        <f t="shared" si="0"/>
        <v>-98588</v>
      </c>
      <c r="E37" s="46">
        <f>E38+E44+E52+E55+E58+E60+E62+E64+E66+E69+E72</f>
        <v>-3877688</v>
      </c>
      <c r="F37" s="46">
        <f t="shared" ref="F37:L37" si="4">F38+F44+F52+F55+F58+F60+F62+F64+F66+F69+F72</f>
        <v>3779100</v>
      </c>
      <c r="G37" s="46">
        <f t="shared" si="4"/>
        <v>0</v>
      </c>
      <c r="H37" s="46">
        <f t="shared" si="4"/>
        <v>0</v>
      </c>
      <c r="I37" s="46">
        <f t="shared" si="4"/>
        <v>0</v>
      </c>
      <c r="J37" s="46">
        <f t="shared" si="4"/>
        <v>0</v>
      </c>
      <c r="K37" s="46">
        <f t="shared" si="4"/>
        <v>0</v>
      </c>
      <c r="L37" s="46">
        <f t="shared" si="4"/>
        <v>0</v>
      </c>
    </row>
    <row r="38" spans="1:12" s="6" customFormat="1" x14ac:dyDescent="0.25">
      <c r="A38" s="68" t="s">
        <v>18</v>
      </c>
      <c r="B38" s="9">
        <v>1010</v>
      </c>
      <c r="C38" s="69" t="s">
        <v>32</v>
      </c>
      <c r="D38" s="10">
        <f t="shared" si="0"/>
        <v>-1828300</v>
      </c>
      <c r="E38" s="10">
        <f>SUM(E39:E43)</f>
        <v>-2405300</v>
      </c>
      <c r="F38" s="10">
        <f>SUM(F39:F43)</f>
        <v>577000</v>
      </c>
      <c r="G38" s="10"/>
      <c r="H38" s="10"/>
      <c r="I38" s="10"/>
      <c r="J38" s="10"/>
      <c r="K38" s="10"/>
      <c r="L38" s="10"/>
    </row>
    <row r="39" spans="1:12" s="5" customFormat="1" x14ac:dyDescent="0.25">
      <c r="A39" s="70"/>
      <c r="B39" s="106" t="s">
        <v>185</v>
      </c>
      <c r="C39" s="54" t="s">
        <v>51</v>
      </c>
      <c r="D39" s="7">
        <f t="shared" si="0"/>
        <v>-3225300</v>
      </c>
      <c r="E39" s="11">
        <v>-3225300</v>
      </c>
      <c r="F39" s="7"/>
      <c r="G39" s="7"/>
      <c r="H39" s="7"/>
      <c r="I39" s="7"/>
      <c r="J39" s="7"/>
      <c r="K39" s="7"/>
      <c r="L39" s="7"/>
    </row>
    <row r="40" spans="1:12" s="5" customFormat="1" ht="31.5" x14ac:dyDescent="0.25">
      <c r="A40" s="70"/>
      <c r="B40" s="107"/>
      <c r="C40" s="54" t="s">
        <v>63</v>
      </c>
      <c r="D40" s="7">
        <f t="shared" ref="D40:D74" si="5">SUM(E40:L40)</f>
        <v>570000</v>
      </c>
      <c r="E40" s="11">
        <v>570000</v>
      </c>
      <c r="F40" s="7"/>
      <c r="G40" s="7"/>
      <c r="H40" s="7"/>
      <c r="I40" s="7"/>
      <c r="J40" s="7"/>
      <c r="K40" s="7"/>
      <c r="L40" s="7"/>
    </row>
    <row r="41" spans="1:12" s="12" customFormat="1" ht="63" x14ac:dyDescent="0.25">
      <c r="A41" s="74"/>
      <c r="B41" s="107"/>
      <c r="C41" s="54" t="s">
        <v>68</v>
      </c>
      <c r="D41" s="11">
        <f t="shared" si="5"/>
        <v>250000</v>
      </c>
      <c r="E41" s="11">
        <v>250000</v>
      </c>
      <c r="F41" s="11"/>
      <c r="G41" s="11"/>
      <c r="H41" s="11"/>
      <c r="I41" s="11"/>
      <c r="J41" s="11"/>
      <c r="K41" s="11"/>
      <c r="L41" s="11"/>
    </row>
    <row r="42" spans="1:12" s="12" customFormat="1" x14ac:dyDescent="0.25">
      <c r="A42" s="74"/>
      <c r="B42" s="108"/>
      <c r="C42" s="54" t="s">
        <v>76</v>
      </c>
      <c r="D42" s="11">
        <f t="shared" si="5"/>
        <v>77000</v>
      </c>
      <c r="E42" s="11"/>
      <c r="F42" s="11">
        <v>77000</v>
      </c>
      <c r="G42" s="11"/>
      <c r="H42" s="11"/>
      <c r="I42" s="11"/>
      <c r="J42" s="11"/>
      <c r="K42" s="11"/>
      <c r="L42" s="11"/>
    </row>
    <row r="43" spans="1:12" s="12" customFormat="1" ht="47.25" x14ac:dyDescent="0.25">
      <c r="A43" s="74"/>
      <c r="B43" s="105" t="s">
        <v>260</v>
      </c>
      <c r="C43" s="54" t="s">
        <v>218</v>
      </c>
      <c r="D43" s="11">
        <f t="shared" si="5"/>
        <v>500000</v>
      </c>
      <c r="E43" s="11"/>
      <c r="F43" s="11">
        <v>500000</v>
      </c>
      <c r="G43" s="11"/>
      <c r="H43" s="11"/>
      <c r="I43" s="11"/>
      <c r="J43" s="11"/>
      <c r="K43" s="11"/>
      <c r="L43" s="11"/>
    </row>
    <row r="44" spans="1:12" s="6" customFormat="1" ht="31.5" x14ac:dyDescent="0.25">
      <c r="A44" s="68" t="s">
        <v>19</v>
      </c>
      <c r="B44" s="9">
        <v>1021</v>
      </c>
      <c r="C44" s="58" t="s">
        <v>33</v>
      </c>
      <c r="D44" s="10">
        <f t="shared" si="5"/>
        <v>-1832388</v>
      </c>
      <c r="E44" s="10">
        <f>SUM(E45:E51)</f>
        <v>-2841388</v>
      </c>
      <c r="F44" s="10">
        <f>SUM(F45:F51)</f>
        <v>1009000</v>
      </c>
      <c r="G44" s="10"/>
      <c r="H44" s="10"/>
      <c r="I44" s="10"/>
      <c r="J44" s="10"/>
      <c r="K44" s="10"/>
      <c r="L44" s="10"/>
    </row>
    <row r="45" spans="1:12" s="5" customFormat="1" x14ac:dyDescent="0.25">
      <c r="A45" s="70"/>
      <c r="B45" s="106" t="s">
        <v>185</v>
      </c>
      <c r="C45" s="54" t="s">
        <v>55</v>
      </c>
      <c r="D45" s="7">
        <f t="shared" si="5"/>
        <v>-4277688</v>
      </c>
      <c r="E45" s="7">
        <f>-3279100-800000-98588-100000</f>
        <v>-4277688</v>
      </c>
      <c r="F45" s="7"/>
      <c r="G45" s="7"/>
      <c r="H45" s="7"/>
      <c r="I45" s="7"/>
      <c r="J45" s="7"/>
      <c r="K45" s="7"/>
      <c r="L45" s="7"/>
    </row>
    <row r="46" spans="1:12" s="5" customFormat="1" ht="31.5" x14ac:dyDescent="0.25">
      <c r="A46" s="70"/>
      <c r="B46" s="107"/>
      <c r="C46" s="54" t="s">
        <v>63</v>
      </c>
      <c r="D46" s="7">
        <f t="shared" si="5"/>
        <v>1136300</v>
      </c>
      <c r="E46" s="7">
        <v>1136300</v>
      </c>
      <c r="F46" s="7"/>
      <c r="G46" s="7"/>
      <c r="H46" s="7"/>
      <c r="I46" s="7"/>
      <c r="J46" s="7"/>
      <c r="K46" s="7"/>
      <c r="L46" s="7"/>
    </row>
    <row r="47" spans="1:12" s="12" customFormat="1" ht="47.25" x14ac:dyDescent="0.25">
      <c r="A47" s="74"/>
      <c r="B47" s="107"/>
      <c r="C47" s="54" t="s">
        <v>70</v>
      </c>
      <c r="D47" s="11">
        <f t="shared" si="5"/>
        <v>200000</v>
      </c>
      <c r="E47" s="11">
        <v>200000</v>
      </c>
      <c r="F47" s="11"/>
      <c r="G47" s="11"/>
      <c r="H47" s="11"/>
      <c r="I47" s="11"/>
      <c r="J47" s="11"/>
      <c r="K47" s="11"/>
      <c r="L47" s="11"/>
    </row>
    <row r="48" spans="1:12" s="5" customFormat="1" ht="31.5" x14ac:dyDescent="0.25">
      <c r="A48" s="70"/>
      <c r="B48" s="107"/>
      <c r="C48" s="54" t="s">
        <v>71</v>
      </c>
      <c r="D48" s="7">
        <f t="shared" si="5"/>
        <v>100000</v>
      </c>
      <c r="E48" s="7">
        <v>100000</v>
      </c>
      <c r="F48" s="7"/>
      <c r="G48" s="7"/>
      <c r="H48" s="7"/>
      <c r="I48" s="7"/>
      <c r="J48" s="7"/>
      <c r="K48" s="7"/>
      <c r="L48" s="7"/>
    </row>
    <row r="49" spans="1:12" s="5" customFormat="1" ht="63" x14ac:dyDescent="0.25">
      <c r="A49" s="70"/>
      <c r="B49" s="107"/>
      <c r="C49" s="54" t="s">
        <v>72</v>
      </c>
      <c r="D49" s="7">
        <f t="shared" si="5"/>
        <v>600000</v>
      </c>
      <c r="E49" s="7"/>
      <c r="F49" s="7">
        <v>600000</v>
      </c>
      <c r="G49" s="7"/>
      <c r="H49" s="7"/>
      <c r="I49" s="7"/>
      <c r="J49" s="7"/>
      <c r="K49" s="7"/>
      <c r="L49" s="7"/>
    </row>
    <row r="50" spans="1:12" s="5" customFormat="1" ht="47.25" x14ac:dyDescent="0.25">
      <c r="A50" s="70"/>
      <c r="B50" s="107"/>
      <c r="C50" s="54" t="s">
        <v>73</v>
      </c>
      <c r="D50" s="7">
        <f t="shared" si="5"/>
        <v>400000</v>
      </c>
      <c r="E50" s="7"/>
      <c r="F50" s="7">
        <v>400000</v>
      </c>
      <c r="G50" s="7"/>
      <c r="H50" s="7"/>
      <c r="I50" s="7"/>
      <c r="J50" s="7"/>
      <c r="K50" s="7"/>
      <c r="L50" s="7"/>
    </row>
    <row r="51" spans="1:12" s="12" customFormat="1" x14ac:dyDescent="0.25">
      <c r="A51" s="74"/>
      <c r="B51" s="108"/>
      <c r="C51" s="54" t="s">
        <v>76</v>
      </c>
      <c r="D51" s="11">
        <f t="shared" si="5"/>
        <v>9000</v>
      </c>
      <c r="E51" s="11"/>
      <c r="F51" s="11">
        <v>9000</v>
      </c>
      <c r="G51" s="11"/>
      <c r="H51" s="11"/>
      <c r="I51" s="11"/>
      <c r="J51" s="11"/>
      <c r="K51" s="11"/>
      <c r="L51" s="11"/>
    </row>
    <row r="52" spans="1:12" s="6" customFormat="1" ht="63" x14ac:dyDescent="0.25">
      <c r="A52" s="68" t="s">
        <v>20</v>
      </c>
      <c r="B52" s="9">
        <v>1022</v>
      </c>
      <c r="C52" s="58" t="s">
        <v>64</v>
      </c>
      <c r="D52" s="10">
        <f t="shared" si="5"/>
        <v>60100</v>
      </c>
      <c r="E52" s="10">
        <f>SUM(E53:E54)</f>
        <v>51000</v>
      </c>
      <c r="F52" s="10">
        <f>SUM(F53:F54)</f>
        <v>9100</v>
      </c>
      <c r="G52" s="10"/>
      <c r="H52" s="10"/>
      <c r="I52" s="10"/>
      <c r="J52" s="10"/>
      <c r="K52" s="10"/>
      <c r="L52" s="10"/>
    </row>
    <row r="53" spans="1:12" s="5" customFormat="1" ht="31.5" x14ac:dyDescent="0.25">
      <c r="A53" s="70"/>
      <c r="B53" s="106" t="s">
        <v>185</v>
      </c>
      <c r="C53" s="54" t="s">
        <v>63</v>
      </c>
      <c r="D53" s="7">
        <f t="shared" si="5"/>
        <v>51000</v>
      </c>
      <c r="E53" s="7">
        <v>51000</v>
      </c>
      <c r="F53" s="7"/>
      <c r="G53" s="7"/>
      <c r="H53" s="7"/>
      <c r="I53" s="7"/>
      <c r="J53" s="7"/>
      <c r="K53" s="7"/>
      <c r="L53" s="7"/>
    </row>
    <row r="54" spans="1:12" s="12" customFormat="1" x14ac:dyDescent="0.25">
      <c r="A54" s="74"/>
      <c r="B54" s="108"/>
      <c r="C54" s="54" t="s">
        <v>76</v>
      </c>
      <c r="D54" s="11">
        <f t="shared" si="5"/>
        <v>9100</v>
      </c>
      <c r="E54" s="11"/>
      <c r="F54" s="11">
        <v>9100</v>
      </c>
      <c r="G54" s="11"/>
      <c r="H54" s="11"/>
      <c r="I54" s="11"/>
      <c r="J54" s="11"/>
      <c r="K54" s="11"/>
      <c r="L54" s="11"/>
    </row>
    <row r="55" spans="1:12" s="14" customFormat="1" ht="36" customHeight="1" x14ac:dyDescent="0.25">
      <c r="A55" s="75" t="s">
        <v>21</v>
      </c>
      <c r="B55" s="27">
        <v>1070</v>
      </c>
      <c r="C55" s="85" t="s">
        <v>77</v>
      </c>
      <c r="D55" s="13">
        <f t="shared" si="5"/>
        <v>104000</v>
      </c>
      <c r="E55" s="13">
        <f>SUM(E56:E57)</f>
        <v>100000</v>
      </c>
      <c r="F55" s="13">
        <f>SUM(F56:F57)</f>
        <v>4000</v>
      </c>
      <c r="G55" s="13"/>
      <c r="H55" s="13"/>
      <c r="I55" s="13"/>
      <c r="J55" s="13"/>
      <c r="K55" s="13"/>
      <c r="L55" s="13"/>
    </row>
    <row r="56" spans="1:12" s="14" customFormat="1" ht="47.25" x14ac:dyDescent="0.25">
      <c r="A56" s="75"/>
      <c r="B56" s="17" t="s">
        <v>185</v>
      </c>
      <c r="C56" s="95" t="s">
        <v>259</v>
      </c>
      <c r="D56" s="11">
        <f t="shared" si="5"/>
        <v>100000</v>
      </c>
      <c r="E56" s="11">
        <v>100000</v>
      </c>
      <c r="F56" s="11"/>
      <c r="G56" s="11"/>
      <c r="H56" s="11"/>
      <c r="I56" s="11"/>
      <c r="J56" s="11"/>
      <c r="K56" s="11"/>
      <c r="L56" s="11"/>
    </row>
    <row r="57" spans="1:12" s="12" customFormat="1" ht="47.25" x14ac:dyDescent="0.25">
      <c r="A57" s="74"/>
      <c r="B57" s="17" t="s">
        <v>185</v>
      </c>
      <c r="C57" s="54" t="s">
        <v>76</v>
      </c>
      <c r="D57" s="11">
        <f t="shared" si="5"/>
        <v>4000</v>
      </c>
      <c r="E57" s="11"/>
      <c r="F57" s="11">
        <v>4000</v>
      </c>
      <c r="G57" s="11"/>
      <c r="H57" s="11"/>
      <c r="I57" s="11"/>
      <c r="J57" s="11"/>
      <c r="K57" s="11"/>
      <c r="L57" s="11"/>
    </row>
    <row r="58" spans="1:12" s="14" customFormat="1" x14ac:dyDescent="0.25">
      <c r="A58" s="75" t="s">
        <v>78</v>
      </c>
      <c r="B58" s="27">
        <v>1141</v>
      </c>
      <c r="C58" s="58" t="s">
        <v>66</v>
      </c>
      <c r="D58" s="13">
        <f t="shared" si="5"/>
        <v>70000</v>
      </c>
      <c r="E58" s="13">
        <f>SUM(E59)</f>
        <v>70000</v>
      </c>
      <c r="F58" s="13">
        <f>SUM(F59)</f>
        <v>0</v>
      </c>
      <c r="G58" s="13"/>
      <c r="H58" s="13"/>
      <c r="I58" s="13"/>
      <c r="J58" s="13"/>
      <c r="K58" s="13"/>
      <c r="L58" s="13"/>
    </row>
    <row r="59" spans="1:12" s="12" customFormat="1" ht="47.25" x14ac:dyDescent="0.25">
      <c r="A59" s="74"/>
      <c r="B59" s="17" t="s">
        <v>185</v>
      </c>
      <c r="C59" s="54" t="s">
        <v>63</v>
      </c>
      <c r="D59" s="11">
        <f t="shared" si="5"/>
        <v>70000</v>
      </c>
      <c r="E59" s="11">
        <v>70000</v>
      </c>
      <c r="F59" s="11"/>
      <c r="G59" s="11"/>
      <c r="H59" s="11"/>
      <c r="I59" s="11"/>
      <c r="J59" s="11"/>
      <c r="K59" s="11"/>
      <c r="L59" s="11"/>
    </row>
    <row r="60" spans="1:12" s="14" customFormat="1" ht="31.5" x14ac:dyDescent="0.25">
      <c r="A60" s="75" t="s">
        <v>79</v>
      </c>
      <c r="B60" s="27">
        <v>1160</v>
      </c>
      <c r="C60" s="58" t="s">
        <v>93</v>
      </c>
      <c r="D60" s="13">
        <f t="shared" si="5"/>
        <v>800000</v>
      </c>
      <c r="E60" s="13">
        <f>E61</f>
        <v>800000</v>
      </c>
      <c r="F60" s="13">
        <f>F61</f>
        <v>0</v>
      </c>
      <c r="G60" s="13"/>
      <c r="H60" s="13"/>
      <c r="I60" s="13"/>
      <c r="J60" s="13"/>
      <c r="K60" s="13"/>
      <c r="L60" s="13"/>
    </row>
    <row r="61" spans="1:12" s="12" customFormat="1" ht="47.25" x14ac:dyDescent="0.25">
      <c r="A61" s="74"/>
      <c r="B61" s="17" t="s">
        <v>185</v>
      </c>
      <c r="C61" s="54" t="s">
        <v>90</v>
      </c>
      <c r="D61" s="11">
        <f t="shared" si="5"/>
        <v>800000</v>
      </c>
      <c r="E61" s="11">
        <v>800000</v>
      </c>
      <c r="F61" s="11"/>
      <c r="G61" s="11"/>
      <c r="H61" s="11"/>
      <c r="I61" s="11"/>
      <c r="J61" s="11"/>
      <c r="K61" s="11"/>
      <c r="L61" s="11"/>
    </row>
    <row r="62" spans="1:12" s="14" customFormat="1" ht="47.25" x14ac:dyDescent="0.25">
      <c r="A62" s="75" t="s">
        <v>80</v>
      </c>
      <c r="B62" s="27">
        <v>1310</v>
      </c>
      <c r="C62" s="58" t="s">
        <v>92</v>
      </c>
      <c r="D62" s="13">
        <f t="shared" si="5"/>
        <v>1400000</v>
      </c>
      <c r="E62" s="13">
        <f>E63</f>
        <v>0</v>
      </c>
      <c r="F62" s="13">
        <f>F63</f>
        <v>1400000</v>
      </c>
      <c r="G62" s="13"/>
      <c r="H62" s="13"/>
      <c r="I62" s="13"/>
      <c r="J62" s="13"/>
      <c r="K62" s="13"/>
      <c r="L62" s="13"/>
    </row>
    <row r="63" spans="1:12" s="5" customFormat="1" ht="78.75" x14ac:dyDescent="0.25">
      <c r="A63" s="70"/>
      <c r="B63" s="8" t="s">
        <v>185</v>
      </c>
      <c r="C63" s="56" t="s">
        <v>96</v>
      </c>
      <c r="D63" s="7">
        <f t="shared" si="5"/>
        <v>1400000</v>
      </c>
      <c r="E63" s="7"/>
      <c r="F63" s="7">
        <v>1400000</v>
      </c>
      <c r="G63" s="7"/>
      <c r="H63" s="7"/>
      <c r="I63" s="7"/>
      <c r="J63" s="7"/>
      <c r="K63" s="7"/>
      <c r="L63" s="7"/>
    </row>
    <row r="64" spans="1:12" s="6" customFormat="1" ht="63" x14ac:dyDescent="0.25">
      <c r="A64" s="68" t="s">
        <v>81</v>
      </c>
      <c r="B64" s="9">
        <v>3140</v>
      </c>
      <c r="C64" s="103" t="s">
        <v>216</v>
      </c>
      <c r="D64" s="10">
        <f t="shared" si="5"/>
        <v>-500000</v>
      </c>
      <c r="E64" s="10">
        <f>E65</f>
        <v>-500000</v>
      </c>
      <c r="F64" s="10"/>
      <c r="G64" s="10"/>
      <c r="H64" s="10"/>
      <c r="I64" s="10"/>
      <c r="J64" s="10"/>
      <c r="K64" s="10"/>
      <c r="L64" s="10"/>
    </row>
    <row r="65" spans="1:12" s="6" customFormat="1" ht="47.25" x14ac:dyDescent="0.25">
      <c r="A65" s="68"/>
      <c r="B65" s="105" t="s">
        <v>260</v>
      </c>
      <c r="C65" s="61" t="s">
        <v>257</v>
      </c>
      <c r="D65" s="104">
        <f t="shared" si="5"/>
        <v>-500000</v>
      </c>
      <c r="E65" s="104">
        <v>-500000</v>
      </c>
      <c r="F65" s="10"/>
      <c r="G65" s="10"/>
      <c r="H65" s="10"/>
      <c r="I65" s="10"/>
      <c r="J65" s="10"/>
      <c r="K65" s="10"/>
      <c r="L65" s="10"/>
    </row>
    <row r="66" spans="1:12" s="6" customFormat="1" ht="47.25" x14ac:dyDescent="0.25">
      <c r="A66" s="68" t="s">
        <v>94</v>
      </c>
      <c r="B66" s="9">
        <v>5031</v>
      </c>
      <c r="C66" s="58" t="s">
        <v>65</v>
      </c>
      <c r="D66" s="10">
        <f t="shared" si="5"/>
        <v>248000</v>
      </c>
      <c r="E66" s="10">
        <f>SUM(E67:E68)</f>
        <v>248000</v>
      </c>
      <c r="F66" s="10">
        <f>SUM(F67:F68)</f>
        <v>0</v>
      </c>
      <c r="G66" s="13"/>
      <c r="H66" s="13"/>
      <c r="I66" s="13"/>
      <c r="J66" s="13"/>
      <c r="K66" s="10"/>
      <c r="L66" s="10"/>
    </row>
    <row r="67" spans="1:12" s="5" customFormat="1" ht="46.9" customHeight="1" x14ac:dyDescent="0.25">
      <c r="A67" s="70"/>
      <c r="B67" s="106" t="s">
        <v>185</v>
      </c>
      <c r="C67" s="54" t="s">
        <v>63</v>
      </c>
      <c r="D67" s="7">
        <f t="shared" si="5"/>
        <v>115000</v>
      </c>
      <c r="E67" s="7">
        <v>115000</v>
      </c>
      <c r="F67" s="11"/>
      <c r="G67" s="11"/>
      <c r="H67" s="11"/>
      <c r="I67" s="11"/>
      <c r="J67" s="11"/>
      <c r="K67" s="7"/>
      <c r="L67" s="7"/>
    </row>
    <row r="68" spans="1:12" s="5" customFormat="1" x14ac:dyDescent="0.25">
      <c r="A68" s="70"/>
      <c r="B68" s="108"/>
      <c r="C68" s="54" t="s">
        <v>67</v>
      </c>
      <c r="D68" s="7">
        <f t="shared" si="5"/>
        <v>133000</v>
      </c>
      <c r="E68" s="7">
        <v>133000</v>
      </c>
      <c r="F68" s="11"/>
      <c r="G68" s="11"/>
      <c r="H68" s="11"/>
      <c r="I68" s="11"/>
      <c r="J68" s="11"/>
      <c r="K68" s="7"/>
      <c r="L68" s="7"/>
    </row>
    <row r="69" spans="1:12" s="6" customFormat="1" x14ac:dyDescent="0.25">
      <c r="A69" s="68" t="s">
        <v>95</v>
      </c>
      <c r="B69" s="9">
        <v>7520</v>
      </c>
      <c r="C69" s="58" t="s">
        <v>58</v>
      </c>
      <c r="D69" s="10">
        <f t="shared" si="5"/>
        <v>600000</v>
      </c>
      <c r="E69" s="10">
        <f>SUM(E70:E71)</f>
        <v>600000</v>
      </c>
      <c r="F69" s="10">
        <f>SUM(F70:F71)</f>
        <v>0</v>
      </c>
      <c r="G69" s="13"/>
      <c r="H69" s="13"/>
      <c r="I69" s="13"/>
      <c r="J69" s="13"/>
      <c r="K69" s="10"/>
      <c r="L69" s="10"/>
    </row>
    <row r="70" spans="1:12" s="5" customFormat="1" ht="46.9" customHeight="1" x14ac:dyDescent="0.25">
      <c r="A70" s="70"/>
      <c r="B70" s="106" t="s">
        <v>185</v>
      </c>
      <c r="C70" s="54" t="s">
        <v>258</v>
      </c>
      <c r="D70" s="7">
        <f t="shared" si="5"/>
        <v>500000</v>
      </c>
      <c r="E70" s="7">
        <v>500000</v>
      </c>
      <c r="F70" s="11"/>
      <c r="G70" s="11"/>
      <c r="H70" s="11"/>
      <c r="I70" s="11"/>
      <c r="J70" s="11"/>
      <c r="K70" s="7"/>
      <c r="L70" s="7"/>
    </row>
    <row r="71" spans="1:12" s="5" customFormat="1" x14ac:dyDescent="0.25">
      <c r="A71" s="70"/>
      <c r="B71" s="108"/>
      <c r="C71" s="54" t="s">
        <v>69</v>
      </c>
      <c r="D71" s="7">
        <f t="shared" si="5"/>
        <v>100000</v>
      </c>
      <c r="E71" s="7">
        <v>100000</v>
      </c>
      <c r="F71" s="11"/>
      <c r="G71" s="11"/>
      <c r="H71" s="11"/>
      <c r="I71" s="11"/>
      <c r="J71" s="11"/>
      <c r="K71" s="7"/>
      <c r="L71" s="7"/>
    </row>
    <row r="72" spans="1:12" s="6" customFormat="1" ht="31.5" x14ac:dyDescent="0.25">
      <c r="A72" s="68" t="s">
        <v>217</v>
      </c>
      <c r="B72" s="9">
        <v>8110</v>
      </c>
      <c r="C72" s="69" t="s">
        <v>13</v>
      </c>
      <c r="D72" s="10">
        <f t="shared" si="5"/>
        <v>780000</v>
      </c>
      <c r="E72" s="10">
        <f>SUM(E73:E75)</f>
        <v>0</v>
      </c>
      <c r="F72" s="10">
        <f>SUM(F73:F75)</f>
        <v>780000</v>
      </c>
      <c r="G72" s="10"/>
      <c r="H72" s="10"/>
      <c r="I72" s="10"/>
      <c r="J72" s="10"/>
      <c r="K72" s="10"/>
      <c r="L72" s="10"/>
    </row>
    <row r="73" spans="1:12" s="5" customFormat="1" ht="47.25" x14ac:dyDescent="0.25">
      <c r="A73" s="70"/>
      <c r="B73" s="8" t="s">
        <v>185</v>
      </c>
      <c r="C73" s="55" t="s">
        <v>91</v>
      </c>
      <c r="D73" s="7">
        <f t="shared" si="5"/>
        <v>500000</v>
      </c>
      <c r="E73" s="50"/>
      <c r="F73" s="50">
        <v>500000</v>
      </c>
      <c r="G73" s="50"/>
      <c r="H73" s="50"/>
      <c r="I73" s="50"/>
      <c r="J73" s="50"/>
      <c r="K73" s="50"/>
      <c r="L73" s="50"/>
    </row>
    <row r="74" spans="1:12" s="12" customFormat="1" ht="94.5" x14ac:dyDescent="0.25">
      <c r="A74" s="74"/>
      <c r="B74" s="17" t="s">
        <v>185</v>
      </c>
      <c r="C74" s="55" t="s">
        <v>74</v>
      </c>
      <c r="D74" s="11">
        <f t="shared" si="5"/>
        <v>100000</v>
      </c>
      <c r="E74" s="50"/>
      <c r="F74" s="50">
        <v>100000</v>
      </c>
      <c r="G74" s="50"/>
      <c r="H74" s="50"/>
      <c r="I74" s="50"/>
      <c r="J74" s="50"/>
      <c r="K74" s="50"/>
      <c r="L74" s="50"/>
    </row>
    <row r="75" spans="1:12" s="12" customFormat="1" ht="78.75" x14ac:dyDescent="0.25">
      <c r="A75" s="74"/>
      <c r="B75" s="17" t="s">
        <v>185</v>
      </c>
      <c r="C75" s="55" t="s">
        <v>75</v>
      </c>
      <c r="D75" s="11">
        <f t="shared" ref="D75:D110" si="6">SUM(E75:L75)</f>
        <v>180000</v>
      </c>
      <c r="E75" s="50"/>
      <c r="F75" s="50">
        <v>180000</v>
      </c>
      <c r="G75" s="50"/>
      <c r="H75" s="50"/>
      <c r="I75" s="50"/>
      <c r="J75" s="50"/>
      <c r="K75" s="50"/>
      <c r="L75" s="50"/>
    </row>
    <row r="76" spans="1:12" s="30" customFormat="1" ht="18.75" x14ac:dyDescent="0.25">
      <c r="A76" s="62" t="s">
        <v>4</v>
      </c>
      <c r="B76" s="29"/>
      <c r="C76" s="63" t="s">
        <v>106</v>
      </c>
      <c r="D76" s="46">
        <f t="shared" si="6"/>
        <v>1000000</v>
      </c>
      <c r="E76" s="46">
        <f>E77+E78+E87+E88</f>
        <v>0</v>
      </c>
      <c r="F76" s="46">
        <f t="shared" ref="F76:L76" si="7">F77+F78+F87+F88</f>
        <v>0</v>
      </c>
      <c r="G76" s="46">
        <f t="shared" si="7"/>
        <v>1000000</v>
      </c>
      <c r="H76" s="46">
        <f t="shared" si="7"/>
        <v>0</v>
      </c>
      <c r="I76" s="46">
        <f t="shared" si="7"/>
        <v>0</v>
      </c>
      <c r="J76" s="46">
        <f t="shared" si="7"/>
        <v>0</v>
      </c>
      <c r="K76" s="46">
        <f t="shared" si="7"/>
        <v>0</v>
      </c>
      <c r="L76" s="46">
        <f t="shared" si="7"/>
        <v>0</v>
      </c>
    </row>
    <row r="77" spans="1:12" s="12" customFormat="1" ht="31.5" x14ac:dyDescent="0.25">
      <c r="A77" s="75" t="s">
        <v>22</v>
      </c>
      <c r="B77" s="86" t="s">
        <v>59</v>
      </c>
      <c r="C77" s="85" t="s">
        <v>107</v>
      </c>
      <c r="D77" s="13">
        <f t="shared" si="6"/>
        <v>55000</v>
      </c>
      <c r="E77" s="90">
        <v>55000</v>
      </c>
      <c r="F77" s="50"/>
      <c r="G77" s="50"/>
      <c r="H77" s="50"/>
      <c r="I77" s="50"/>
      <c r="J77" s="50"/>
      <c r="K77" s="50"/>
      <c r="L77" s="50"/>
    </row>
    <row r="78" spans="1:12" s="12" customFormat="1" ht="78.75" x14ac:dyDescent="0.25">
      <c r="A78" s="75" t="s">
        <v>56</v>
      </c>
      <c r="B78" s="27">
        <v>3121</v>
      </c>
      <c r="C78" s="58" t="s">
        <v>196</v>
      </c>
      <c r="D78" s="13">
        <f t="shared" si="6"/>
        <v>894700</v>
      </c>
      <c r="E78" s="90"/>
      <c r="F78" s="90"/>
      <c r="G78" s="90">
        <f>SUM(G79:G86)</f>
        <v>894700</v>
      </c>
      <c r="H78" s="90"/>
      <c r="I78" s="90"/>
      <c r="J78" s="90"/>
      <c r="K78" s="90"/>
      <c r="L78" s="90"/>
    </row>
    <row r="79" spans="1:12" s="12" customFormat="1" ht="31.5" x14ac:dyDescent="0.25">
      <c r="A79" s="77"/>
      <c r="B79" s="78" t="s">
        <v>108</v>
      </c>
      <c r="C79" s="61" t="s">
        <v>109</v>
      </c>
      <c r="D79" s="11">
        <f t="shared" si="6"/>
        <v>334650</v>
      </c>
      <c r="E79" s="50"/>
      <c r="F79" s="50"/>
      <c r="G79" s="50">
        <v>334650</v>
      </c>
      <c r="H79" s="50"/>
      <c r="I79" s="50"/>
      <c r="J79" s="50"/>
      <c r="K79" s="50"/>
      <c r="L79" s="50"/>
    </row>
    <row r="80" spans="1:12" s="12" customFormat="1" ht="47.25" x14ac:dyDescent="0.25">
      <c r="A80" s="77"/>
      <c r="B80" s="78" t="s">
        <v>110</v>
      </c>
      <c r="C80" s="61" t="s">
        <v>111</v>
      </c>
      <c r="D80" s="11">
        <f t="shared" si="6"/>
        <v>13500</v>
      </c>
      <c r="E80" s="50"/>
      <c r="F80" s="50"/>
      <c r="G80" s="50">
        <v>13500</v>
      </c>
      <c r="H80" s="50"/>
      <c r="I80" s="50"/>
      <c r="J80" s="50"/>
      <c r="K80" s="50"/>
      <c r="L80" s="50"/>
    </row>
    <row r="81" spans="1:13" s="12" customFormat="1" ht="47.25" x14ac:dyDescent="0.25">
      <c r="A81" s="77"/>
      <c r="B81" s="78" t="s">
        <v>110</v>
      </c>
      <c r="C81" s="61" t="s">
        <v>112</v>
      </c>
      <c r="D81" s="11">
        <f t="shared" si="6"/>
        <v>20000</v>
      </c>
      <c r="E81" s="50"/>
      <c r="F81" s="50"/>
      <c r="G81" s="50">
        <v>20000</v>
      </c>
      <c r="H81" s="50"/>
      <c r="I81" s="50"/>
      <c r="J81" s="50"/>
      <c r="K81" s="50"/>
      <c r="L81" s="50"/>
    </row>
    <row r="82" spans="1:13" s="12" customFormat="1" ht="47.25" x14ac:dyDescent="0.25">
      <c r="A82" s="77"/>
      <c r="B82" s="78" t="s">
        <v>110</v>
      </c>
      <c r="C82" s="61" t="s">
        <v>117</v>
      </c>
      <c r="D82" s="11">
        <f t="shared" si="6"/>
        <v>47000</v>
      </c>
      <c r="E82" s="50"/>
      <c r="F82" s="50"/>
      <c r="G82" s="50">
        <v>47000</v>
      </c>
      <c r="H82" s="50"/>
      <c r="I82" s="50"/>
      <c r="J82" s="50"/>
      <c r="K82" s="50"/>
      <c r="L82" s="50"/>
    </row>
    <row r="83" spans="1:13" s="12" customFormat="1" ht="47.25" x14ac:dyDescent="0.25">
      <c r="A83" s="77"/>
      <c r="B83" s="78" t="s">
        <v>118</v>
      </c>
      <c r="C83" s="61" t="s">
        <v>119</v>
      </c>
      <c r="D83" s="11">
        <f t="shared" si="6"/>
        <v>99550</v>
      </c>
      <c r="E83" s="50"/>
      <c r="F83" s="50"/>
      <c r="G83" s="50">
        <v>99550</v>
      </c>
      <c r="H83" s="50"/>
      <c r="I83" s="50"/>
      <c r="J83" s="50"/>
      <c r="K83" s="50"/>
      <c r="L83" s="50"/>
    </row>
    <row r="84" spans="1:13" s="12" customFormat="1" ht="47.25" x14ac:dyDescent="0.25">
      <c r="A84" s="77"/>
      <c r="B84" s="78" t="s">
        <v>118</v>
      </c>
      <c r="C84" s="61" t="s">
        <v>120</v>
      </c>
      <c r="D84" s="11">
        <f t="shared" si="6"/>
        <v>43000</v>
      </c>
      <c r="E84" s="50"/>
      <c r="F84" s="50"/>
      <c r="G84" s="50">
        <v>43000</v>
      </c>
      <c r="H84" s="50"/>
      <c r="I84" s="50"/>
      <c r="J84" s="50"/>
      <c r="K84" s="50"/>
      <c r="L84" s="50"/>
    </row>
    <row r="85" spans="1:13" s="12" customFormat="1" ht="47.25" x14ac:dyDescent="0.25">
      <c r="A85" s="77"/>
      <c r="B85" s="78" t="s">
        <v>118</v>
      </c>
      <c r="C85" s="61" t="s">
        <v>121</v>
      </c>
      <c r="D85" s="11">
        <f t="shared" si="6"/>
        <v>37000</v>
      </c>
      <c r="E85" s="50"/>
      <c r="F85" s="50"/>
      <c r="G85" s="50">
        <v>37000</v>
      </c>
      <c r="H85" s="50"/>
      <c r="I85" s="50"/>
      <c r="J85" s="50"/>
      <c r="K85" s="50"/>
      <c r="L85" s="50"/>
    </row>
    <row r="86" spans="1:13" s="12" customFormat="1" ht="47.25" x14ac:dyDescent="0.25">
      <c r="A86" s="77"/>
      <c r="B86" s="78" t="s">
        <v>118</v>
      </c>
      <c r="C86" s="61" t="s">
        <v>122</v>
      </c>
      <c r="D86" s="11">
        <f t="shared" si="6"/>
        <v>300000</v>
      </c>
      <c r="E86" s="50"/>
      <c r="F86" s="50"/>
      <c r="G86" s="50">
        <v>300000</v>
      </c>
      <c r="H86" s="50"/>
      <c r="I86" s="50"/>
      <c r="J86" s="50"/>
      <c r="K86" s="50"/>
      <c r="L86" s="50"/>
    </row>
    <row r="87" spans="1:13" s="12" customFormat="1" ht="31.5" x14ac:dyDescent="0.25">
      <c r="A87" s="75" t="s">
        <v>113</v>
      </c>
      <c r="B87" s="86" t="s">
        <v>114</v>
      </c>
      <c r="C87" s="85" t="s">
        <v>115</v>
      </c>
      <c r="D87" s="13">
        <f t="shared" si="6"/>
        <v>-55000</v>
      </c>
      <c r="E87" s="90">
        <v>-55000</v>
      </c>
      <c r="F87" s="90"/>
      <c r="G87" s="90"/>
      <c r="H87" s="50"/>
      <c r="I87" s="50"/>
      <c r="J87" s="50"/>
      <c r="K87" s="50"/>
      <c r="L87" s="50"/>
    </row>
    <row r="88" spans="1:13" s="12" customFormat="1" ht="31.5" x14ac:dyDescent="0.25">
      <c r="A88" s="75" t="s">
        <v>116</v>
      </c>
      <c r="B88" s="27">
        <v>7520</v>
      </c>
      <c r="C88" s="58" t="s">
        <v>123</v>
      </c>
      <c r="D88" s="13">
        <f t="shared" si="6"/>
        <v>105300</v>
      </c>
      <c r="E88" s="90"/>
      <c r="F88" s="90"/>
      <c r="G88" s="90">
        <f>SUM(G89:G94)</f>
        <v>105300</v>
      </c>
      <c r="H88" s="50"/>
      <c r="I88" s="50"/>
      <c r="J88" s="50"/>
      <c r="K88" s="50"/>
      <c r="L88" s="50"/>
    </row>
    <row r="89" spans="1:13" s="12" customFormat="1" ht="47.25" x14ac:dyDescent="0.25">
      <c r="A89" s="77"/>
      <c r="B89" s="78" t="s">
        <v>110</v>
      </c>
      <c r="C89" s="61" t="s">
        <v>124</v>
      </c>
      <c r="D89" s="11">
        <f t="shared" si="6"/>
        <v>13200</v>
      </c>
      <c r="E89" s="50"/>
      <c r="F89" s="50"/>
      <c r="G89" s="50">
        <v>13200</v>
      </c>
      <c r="H89" s="50"/>
      <c r="I89" s="50"/>
      <c r="J89" s="50"/>
      <c r="K89" s="50"/>
      <c r="L89" s="50"/>
    </row>
    <row r="90" spans="1:13" s="12" customFormat="1" ht="47.25" x14ac:dyDescent="0.25">
      <c r="A90" s="77"/>
      <c r="B90" s="78" t="s">
        <v>110</v>
      </c>
      <c r="C90" s="61" t="s">
        <v>125</v>
      </c>
      <c r="D90" s="11">
        <f t="shared" si="6"/>
        <v>12000</v>
      </c>
      <c r="E90" s="50"/>
      <c r="F90" s="50"/>
      <c r="G90" s="50">
        <v>12000</v>
      </c>
      <c r="H90" s="50"/>
      <c r="I90" s="50"/>
      <c r="J90" s="50"/>
      <c r="K90" s="50"/>
      <c r="L90" s="50"/>
    </row>
    <row r="91" spans="1:13" s="12" customFormat="1" ht="47.25" x14ac:dyDescent="0.25">
      <c r="A91" s="77"/>
      <c r="B91" s="78" t="s">
        <v>118</v>
      </c>
      <c r="C91" s="61" t="s">
        <v>126</v>
      </c>
      <c r="D91" s="11">
        <f t="shared" si="6"/>
        <v>60000</v>
      </c>
      <c r="E91" s="50"/>
      <c r="F91" s="50"/>
      <c r="G91" s="50">
        <v>60000</v>
      </c>
      <c r="H91" s="50"/>
      <c r="I91" s="50"/>
      <c r="J91" s="50"/>
      <c r="K91" s="50"/>
      <c r="L91" s="50"/>
    </row>
    <row r="92" spans="1:13" s="12" customFormat="1" ht="47.25" x14ac:dyDescent="0.25">
      <c r="A92" s="77"/>
      <c r="B92" s="78" t="s">
        <v>118</v>
      </c>
      <c r="C92" s="61" t="s">
        <v>127</v>
      </c>
      <c r="D92" s="11">
        <f t="shared" si="6"/>
        <v>6100</v>
      </c>
      <c r="E92" s="50"/>
      <c r="F92" s="50"/>
      <c r="G92" s="50">
        <v>6100</v>
      </c>
      <c r="H92" s="50"/>
      <c r="I92" s="50"/>
      <c r="J92" s="50"/>
      <c r="K92" s="50"/>
      <c r="L92" s="50"/>
    </row>
    <row r="93" spans="1:13" s="12" customFormat="1" ht="47.25" x14ac:dyDescent="0.25">
      <c r="A93" s="77"/>
      <c r="B93" s="78" t="s">
        <v>118</v>
      </c>
      <c r="C93" s="61" t="s">
        <v>128</v>
      </c>
      <c r="D93" s="11">
        <f t="shared" si="6"/>
        <v>10000</v>
      </c>
      <c r="E93" s="50"/>
      <c r="F93" s="50"/>
      <c r="G93" s="50">
        <v>10000</v>
      </c>
      <c r="H93" s="50"/>
      <c r="I93" s="50"/>
      <c r="J93" s="50"/>
      <c r="K93" s="50"/>
      <c r="L93" s="50"/>
    </row>
    <row r="94" spans="1:13" s="12" customFormat="1" ht="47.25" x14ac:dyDescent="0.25">
      <c r="A94" s="77"/>
      <c r="B94" s="78" t="s">
        <v>118</v>
      </c>
      <c r="C94" s="61" t="s">
        <v>129</v>
      </c>
      <c r="D94" s="11">
        <f t="shared" si="6"/>
        <v>4000</v>
      </c>
      <c r="E94" s="50"/>
      <c r="F94" s="50"/>
      <c r="G94" s="50">
        <v>4000</v>
      </c>
      <c r="H94" s="50"/>
      <c r="I94" s="50"/>
      <c r="J94" s="50"/>
      <c r="K94" s="50"/>
      <c r="L94" s="50"/>
    </row>
    <row r="95" spans="1:13" s="6" customFormat="1" x14ac:dyDescent="0.25">
      <c r="A95" s="72" t="s">
        <v>7</v>
      </c>
      <c r="B95" s="16"/>
      <c r="C95" s="73" t="s">
        <v>170</v>
      </c>
      <c r="D95" s="28">
        <f t="shared" si="6"/>
        <v>300000</v>
      </c>
      <c r="E95" s="28">
        <f>E96+E98+E100</f>
        <v>0</v>
      </c>
      <c r="F95" s="28">
        <f t="shared" ref="F95:H95" si="8">F96+F98+F100</f>
        <v>0</v>
      </c>
      <c r="G95" s="28">
        <f t="shared" si="8"/>
        <v>0</v>
      </c>
      <c r="H95" s="28">
        <f t="shared" si="8"/>
        <v>300000</v>
      </c>
      <c r="I95" s="28">
        <f t="shared" ref="I95:L95" si="9">I98</f>
        <v>0</v>
      </c>
      <c r="J95" s="28">
        <f t="shared" si="9"/>
        <v>0</v>
      </c>
      <c r="K95" s="28">
        <f t="shared" si="9"/>
        <v>0</v>
      </c>
      <c r="L95" s="28">
        <f t="shared" si="9"/>
        <v>0</v>
      </c>
      <c r="M95" s="26"/>
    </row>
    <row r="96" spans="1:13" s="12" customFormat="1" x14ac:dyDescent="0.25">
      <c r="A96" s="75" t="s">
        <v>25</v>
      </c>
      <c r="B96" s="9">
        <v>1080</v>
      </c>
      <c r="C96" s="69" t="s">
        <v>191</v>
      </c>
      <c r="D96" s="13">
        <f t="shared" si="6"/>
        <v>-9500</v>
      </c>
      <c r="E96" s="90">
        <f>E97</f>
        <v>-9500</v>
      </c>
      <c r="F96" s="50"/>
      <c r="G96" s="50"/>
      <c r="H96" s="90"/>
      <c r="I96" s="50"/>
      <c r="J96" s="50"/>
      <c r="K96" s="50"/>
      <c r="L96" s="50"/>
    </row>
    <row r="97" spans="1:13" s="12" customFormat="1" ht="47.25" x14ac:dyDescent="0.25">
      <c r="A97" s="74"/>
      <c r="B97" s="8" t="s">
        <v>198</v>
      </c>
      <c r="C97" s="71" t="s">
        <v>51</v>
      </c>
      <c r="D97" s="11">
        <f t="shared" si="6"/>
        <v>-9500</v>
      </c>
      <c r="E97" s="50">
        <v>-9500</v>
      </c>
      <c r="F97" s="50"/>
      <c r="G97" s="50"/>
      <c r="H97" s="50"/>
      <c r="I97" s="50"/>
      <c r="J97" s="50"/>
      <c r="K97" s="50"/>
      <c r="L97" s="50"/>
    </row>
    <row r="98" spans="1:13" s="12" customFormat="1" ht="31.5" x14ac:dyDescent="0.25">
      <c r="A98" s="75" t="s">
        <v>231</v>
      </c>
      <c r="B98" s="9">
        <v>4060</v>
      </c>
      <c r="C98" s="69" t="s">
        <v>171</v>
      </c>
      <c r="D98" s="13">
        <f t="shared" si="6"/>
        <v>300000</v>
      </c>
      <c r="E98" s="50"/>
      <c r="F98" s="50"/>
      <c r="G98" s="50"/>
      <c r="H98" s="90">
        <f>H99</f>
        <v>300000</v>
      </c>
      <c r="I98" s="50"/>
      <c r="J98" s="50"/>
      <c r="K98" s="50"/>
      <c r="L98" s="50"/>
    </row>
    <row r="99" spans="1:13" s="12" customFormat="1" ht="47.25" x14ac:dyDescent="0.25">
      <c r="A99" s="74"/>
      <c r="B99" s="8" t="s">
        <v>172</v>
      </c>
      <c r="C99" s="71" t="s">
        <v>173</v>
      </c>
      <c r="D99" s="11">
        <f t="shared" si="6"/>
        <v>300000</v>
      </c>
      <c r="E99" s="50"/>
      <c r="F99" s="50"/>
      <c r="G99" s="50"/>
      <c r="H99" s="50">
        <v>300000</v>
      </c>
      <c r="I99" s="50"/>
      <c r="J99" s="50"/>
      <c r="K99" s="50"/>
      <c r="L99" s="50"/>
    </row>
    <row r="100" spans="1:13" s="12" customFormat="1" x14ac:dyDescent="0.25">
      <c r="A100" s="75" t="s">
        <v>232</v>
      </c>
      <c r="B100" s="27">
        <v>7520</v>
      </c>
      <c r="C100" s="58" t="s">
        <v>58</v>
      </c>
      <c r="D100" s="13">
        <f t="shared" si="6"/>
        <v>9500</v>
      </c>
      <c r="E100" s="90">
        <f>E101</f>
        <v>9500</v>
      </c>
      <c r="F100" s="50"/>
      <c r="G100" s="50"/>
      <c r="H100" s="50"/>
      <c r="I100" s="50"/>
      <c r="J100" s="50"/>
      <c r="K100" s="50"/>
      <c r="L100" s="50"/>
    </row>
    <row r="101" spans="1:13" s="12" customFormat="1" ht="47.25" x14ac:dyDescent="0.25">
      <c r="A101" s="74"/>
      <c r="B101" s="8" t="s">
        <v>198</v>
      </c>
      <c r="C101" s="71" t="s">
        <v>192</v>
      </c>
      <c r="D101" s="11">
        <f t="shared" si="6"/>
        <v>9500</v>
      </c>
      <c r="E101" s="50">
        <v>9500</v>
      </c>
      <c r="F101" s="50"/>
      <c r="G101" s="50"/>
      <c r="H101" s="50"/>
      <c r="I101" s="50"/>
      <c r="J101" s="50"/>
      <c r="K101" s="50"/>
      <c r="L101" s="50"/>
    </row>
    <row r="102" spans="1:13" s="6" customFormat="1" x14ac:dyDescent="0.25">
      <c r="A102" s="72" t="s">
        <v>8</v>
      </c>
      <c r="B102" s="16"/>
      <c r="C102" s="73" t="s">
        <v>45</v>
      </c>
      <c r="D102" s="28">
        <f t="shared" si="6"/>
        <v>79056</v>
      </c>
      <c r="E102" s="28">
        <f>E103</f>
        <v>0</v>
      </c>
      <c r="F102" s="28">
        <f t="shared" ref="F102:L102" si="10">F103</f>
        <v>0</v>
      </c>
      <c r="G102" s="28">
        <f t="shared" si="10"/>
        <v>0</v>
      </c>
      <c r="H102" s="28">
        <f t="shared" si="10"/>
        <v>0</v>
      </c>
      <c r="I102" s="28">
        <f t="shared" si="10"/>
        <v>79056</v>
      </c>
      <c r="J102" s="28">
        <f t="shared" si="10"/>
        <v>0</v>
      </c>
      <c r="K102" s="28">
        <f t="shared" si="10"/>
        <v>0</v>
      </c>
      <c r="L102" s="28">
        <f t="shared" si="10"/>
        <v>0</v>
      </c>
      <c r="M102" s="26"/>
    </row>
    <row r="103" spans="1:13" s="6" customFormat="1" ht="31.5" x14ac:dyDescent="0.25">
      <c r="A103" s="75" t="s">
        <v>46</v>
      </c>
      <c r="B103" s="27">
        <v>5049</v>
      </c>
      <c r="C103" s="58" t="s">
        <v>130</v>
      </c>
      <c r="D103" s="10">
        <f t="shared" si="6"/>
        <v>79056</v>
      </c>
      <c r="E103" s="10"/>
      <c r="F103" s="10"/>
      <c r="G103" s="10"/>
      <c r="H103" s="10"/>
      <c r="I103" s="10">
        <f t="shared" ref="I103" si="11">I104</f>
        <v>79056</v>
      </c>
      <c r="J103" s="10"/>
      <c r="K103" s="10"/>
      <c r="L103" s="10"/>
    </row>
    <row r="104" spans="1:13" s="5" customFormat="1" ht="78.75" x14ac:dyDescent="0.25">
      <c r="A104" s="74"/>
      <c r="B104" s="17" t="s">
        <v>186</v>
      </c>
      <c r="C104" s="56" t="s">
        <v>131</v>
      </c>
      <c r="D104" s="7">
        <f t="shared" si="6"/>
        <v>79056</v>
      </c>
      <c r="E104" s="7"/>
      <c r="F104" s="7"/>
      <c r="G104" s="7"/>
      <c r="H104" s="7"/>
      <c r="I104" s="7">
        <v>79056</v>
      </c>
      <c r="J104" s="7"/>
      <c r="K104" s="7"/>
      <c r="L104" s="7"/>
    </row>
    <row r="105" spans="1:13" s="6" customFormat="1" x14ac:dyDescent="0.25">
      <c r="A105" s="72" t="s">
        <v>26</v>
      </c>
      <c r="B105" s="16"/>
      <c r="C105" s="73" t="s">
        <v>23</v>
      </c>
      <c r="D105" s="28">
        <f t="shared" si="6"/>
        <v>11687908</v>
      </c>
      <c r="E105" s="28">
        <f>E106+E107+E118+E121+E124+E127+E130+E139+E141</f>
        <v>0</v>
      </c>
      <c r="F105" s="28">
        <f t="shared" ref="F105:L105" si="12">F106+F107+F118+F121+F124+F127+F130+F139+F141</f>
        <v>27908</v>
      </c>
      <c r="G105" s="28">
        <f t="shared" si="12"/>
        <v>8900000</v>
      </c>
      <c r="H105" s="28">
        <f t="shared" si="12"/>
        <v>2544000</v>
      </c>
      <c r="I105" s="28">
        <f t="shared" si="12"/>
        <v>0</v>
      </c>
      <c r="J105" s="28">
        <f t="shared" si="12"/>
        <v>216000</v>
      </c>
      <c r="K105" s="28">
        <f t="shared" si="12"/>
        <v>0</v>
      </c>
      <c r="L105" s="28">
        <f t="shared" si="12"/>
        <v>0</v>
      </c>
      <c r="M105" s="26"/>
    </row>
    <row r="106" spans="1:13" s="14" customFormat="1" x14ac:dyDescent="0.25">
      <c r="A106" s="75" t="s">
        <v>60</v>
      </c>
      <c r="B106" s="27">
        <v>3210</v>
      </c>
      <c r="C106" s="58" t="s">
        <v>132</v>
      </c>
      <c r="D106" s="13">
        <f t="shared" si="6"/>
        <v>-20000</v>
      </c>
      <c r="E106" s="13">
        <v>-20000</v>
      </c>
      <c r="F106" s="13"/>
      <c r="G106" s="13"/>
      <c r="H106" s="13"/>
      <c r="I106" s="13"/>
      <c r="J106" s="13"/>
      <c r="K106" s="13"/>
      <c r="L106" s="13"/>
    </row>
    <row r="107" spans="1:13" s="14" customFormat="1" ht="31.5" x14ac:dyDescent="0.25">
      <c r="A107" s="75" t="s">
        <v>174</v>
      </c>
      <c r="B107" s="27">
        <v>6011</v>
      </c>
      <c r="C107" s="58" t="s">
        <v>133</v>
      </c>
      <c r="D107" s="13">
        <f t="shared" si="6"/>
        <v>1440908</v>
      </c>
      <c r="E107" s="13">
        <f>E108+E109+E110+E111+E112</f>
        <v>0</v>
      </c>
      <c r="F107" s="13">
        <f t="shared" ref="F107:L107" si="13">F108+F109+F110+F111+F112</f>
        <v>27908</v>
      </c>
      <c r="G107" s="13">
        <f t="shared" si="13"/>
        <v>0</v>
      </c>
      <c r="H107" s="13">
        <f t="shared" si="13"/>
        <v>1413000</v>
      </c>
      <c r="I107" s="13">
        <f t="shared" si="13"/>
        <v>0</v>
      </c>
      <c r="J107" s="13">
        <f t="shared" si="13"/>
        <v>0</v>
      </c>
      <c r="K107" s="13">
        <f t="shared" si="13"/>
        <v>0</v>
      </c>
      <c r="L107" s="13">
        <f t="shared" si="13"/>
        <v>0</v>
      </c>
    </row>
    <row r="108" spans="1:13" s="12" customFormat="1" ht="47.25" x14ac:dyDescent="0.25">
      <c r="A108" s="74"/>
      <c r="B108" s="17" t="s">
        <v>135</v>
      </c>
      <c r="C108" s="54" t="s">
        <v>134</v>
      </c>
      <c r="D108" s="11">
        <f t="shared" si="6"/>
        <v>-1400000</v>
      </c>
      <c r="E108" s="11"/>
      <c r="F108" s="11">
        <v>-1400000</v>
      </c>
      <c r="G108" s="11"/>
      <c r="H108" s="11"/>
      <c r="I108" s="11"/>
      <c r="J108" s="11"/>
      <c r="K108" s="11"/>
      <c r="L108" s="11"/>
    </row>
    <row r="109" spans="1:13" s="14" customFormat="1" ht="47.25" x14ac:dyDescent="0.25">
      <c r="A109" s="75"/>
      <c r="B109" s="17" t="s">
        <v>135</v>
      </c>
      <c r="C109" s="54" t="s">
        <v>136</v>
      </c>
      <c r="D109" s="11">
        <f t="shared" si="6"/>
        <v>878000</v>
      </c>
      <c r="E109" s="13"/>
      <c r="F109" s="57">
        <v>878000</v>
      </c>
      <c r="G109" s="13"/>
      <c r="H109" s="13"/>
      <c r="I109" s="13"/>
      <c r="J109" s="13"/>
      <c r="K109" s="13"/>
      <c r="L109" s="13"/>
    </row>
    <row r="110" spans="1:13" s="14" customFormat="1" ht="47.25" x14ac:dyDescent="0.25">
      <c r="A110" s="75"/>
      <c r="B110" s="17" t="s">
        <v>135</v>
      </c>
      <c r="C110" s="54" t="s">
        <v>137</v>
      </c>
      <c r="D110" s="11">
        <f t="shared" si="6"/>
        <v>522000</v>
      </c>
      <c r="E110" s="13"/>
      <c r="F110" s="57">
        <v>522000</v>
      </c>
      <c r="G110" s="13"/>
      <c r="H110" s="13"/>
      <c r="I110" s="13"/>
      <c r="J110" s="13"/>
      <c r="K110" s="13"/>
      <c r="L110" s="13"/>
    </row>
    <row r="111" spans="1:13" s="14" customFormat="1" ht="126" x14ac:dyDescent="0.25">
      <c r="A111" s="75"/>
      <c r="B111" s="17" t="s">
        <v>138</v>
      </c>
      <c r="C111" s="54" t="s">
        <v>184</v>
      </c>
      <c r="D111" s="11">
        <f t="shared" ref="D111:D167" si="14">SUM(E111:L111)</f>
        <v>27908</v>
      </c>
      <c r="E111" s="13"/>
      <c r="F111" s="11">
        <v>27908</v>
      </c>
      <c r="G111" s="13"/>
      <c r="H111" s="11"/>
      <c r="I111" s="13"/>
      <c r="J111" s="13"/>
      <c r="K111" s="13"/>
      <c r="L111" s="13"/>
    </row>
    <row r="112" spans="1:13" s="14" customFormat="1" ht="78.75" x14ac:dyDescent="0.25">
      <c r="A112" s="75"/>
      <c r="B112" s="17" t="s">
        <v>176</v>
      </c>
      <c r="C112" s="54" t="s">
        <v>177</v>
      </c>
      <c r="D112" s="11">
        <f t="shared" si="14"/>
        <v>1413000</v>
      </c>
      <c r="E112" s="13"/>
      <c r="F112" s="13"/>
      <c r="G112" s="13"/>
      <c r="H112" s="11">
        <f>SUM(H113:H117)</f>
        <v>1413000</v>
      </c>
      <c r="I112" s="13"/>
      <c r="J112" s="13"/>
      <c r="K112" s="13"/>
      <c r="L112" s="13"/>
    </row>
    <row r="113" spans="1:12" s="99" customFormat="1" ht="47.25" x14ac:dyDescent="0.25">
      <c r="A113" s="97"/>
      <c r="B113" s="78" t="s">
        <v>211</v>
      </c>
      <c r="C113" s="61" t="s">
        <v>203</v>
      </c>
      <c r="D113" s="79">
        <f t="shared" si="14"/>
        <v>225000</v>
      </c>
      <c r="E113" s="98"/>
      <c r="F113" s="98"/>
      <c r="G113" s="98"/>
      <c r="H113" s="100">
        <v>225000</v>
      </c>
      <c r="I113" s="98"/>
      <c r="J113" s="98"/>
      <c r="K113" s="98"/>
      <c r="L113" s="98"/>
    </row>
    <row r="114" spans="1:12" s="99" customFormat="1" ht="47.25" x14ac:dyDescent="0.25">
      <c r="A114" s="97"/>
      <c r="B114" s="78" t="s">
        <v>211</v>
      </c>
      <c r="C114" s="61" t="s">
        <v>204</v>
      </c>
      <c r="D114" s="79">
        <f t="shared" si="14"/>
        <v>153000</v>
      </c>
      <c r="E114" s="98"/>
      <c r="F114" s="98"/>
      <c r="G114" s="98"/>
      <c r="H114" s="100">
        <v>153000</v>
      </c>
      <c r="I114" s="98"/>
      <c r="J114" s="98"/>
      <c r="K114" s="98"/>
      <c r="L114" s="98"/>
    </row>
    <row r="115" spans="1:12" s="99" customFormat="1" ht="47.25" x14ac:dyDescent="0.25">
      <c r="A115" s="97"/>
      <c r="B115" s="78" t="s">
        <v>211</v>
      </c>
      <c r="C115" s="61" t="s">
        <v>207</v>
      </c>
      <c r="D115" s="79">
        <f t="shared" si="14"/>
        <v>450000</v>
      </c>
      <c r="E115" s="98"/>
      <c r="F115" s="98"/>
      <c r="G115" s="98"/>
      <c r="H115" s="100">
        <v>450000</v>
      </c>
      <c r="I115" s="98"/>
      <c r="J115" s="98"/>
      <c r="K115" s="98"/>
      <c r="L115" s="98"/>
    </row>
    <row r="116" spans="1:12" s="99" customFormat="1" ht="63" x14ac:dyDescent="0.25">
      <c r="A116" s="97"/>
      <c r="B116" s="78" t="s">
        <v>211</v>
      </c>
      <c r="C116" s="61" t="s">
        <v>208</v>
      </c>
      <c r="D116" s="79">
        <f t="shared" si="14"/>
        <v>135000</v>
      </c>
      <c r="E116" s="98"/>
      <c r="F116" s="98"/>
      <c r="G116" s="98"/>
      <c r="H116" s="100">
        <v>135000</v>
      </c>
      <c r="I116" s="98"/>
      <c r="J116" s="98"/>
      <c r="K116" s="98"/>
      <c r="L116" s="98"/>
    </row>
    <row r="117" spans="1:12" s="99" customFormat="1" ht="47.25" x14ac:dyDescent="0.25">
      <c r="A117" s="97"/>
      <c r="B117" s="78" t="s">
        <v>211</v>
      </c>
      <c r="C117" s="61" t="s">
        <v>209</v>
      </c>
      <c r="D117" s="79">
        <f t="shared" si="14"/>
        <v>450000</v>
      </c>
      <c r="E117" s="98"/>
      <c r="F117" s="98"/>
      <c r="G117" s="98"/>
      <c r="H117" s="100">
        <v>450000</v>
      </c>
      <c r="I117" s="98"/>
      <c r="J117" s="98"/>
      <c r="K117" s="98"/>
      <c r="L117" s="98"/>
    </row>
    <row r="118" spans="1:12" s="14" customFormat="1" ht="31.5" x14ac:dyDescent="0.25">
      <c r="A118" s="75" t="s">
        <v>179</v>
      </c>
      <c r="B118" s="27">
        <v>6015</v>
      </c>
      <c r="C118" s="58" t="s">
        <v>199</v>
      </c>
      <c r="D118" s="13">
        <f t="shared" si="14"/>
        <v>0</v>
      </c>
      <c r="E118" s="13"/>
      <c r="F118" s="13">
        <f>F119+F120</f>
        <v>0</v>
      </c>
      <c r="G118" s="13"/>
      <c r="H118" s="13"/>
      <c r="I118" s="13"/>
      <c r="J118" s="13"/>
      <c r="K118" s="13"/>
      <c r="L118" s="13"/>
    </row>
    <row r="119" spans="1:12" s="14" customFormat="1" ht="47.25" x14ac:dyDescent="0.25">
      <c r="A119" s="75"/>
      <c r="B119" s="17" t="s">
        <v>200</v>
      </c>
      <c r="C119" s="54" t="s">
        <v>201</v>
      </c>
      <c r="D119" s="11">
        <f t="shared" si="14"/>
        <v>-1448646</v>
      </c>
      <c r="E119" s="13"/>
      <c r="F119" s="11">
        <v>-1448646</v>
      </c>
      <c r="G119" s="13"/>
      <c r="H119" s="11"/>
      <c r="I119" s="13"/>
      <c r="J119" s="13"/>
      <c r="K119" s="13"/>
      <c r="L119" s="13"/>
    </row>
    <row r="120" spans="1:12" s="14" customFormat="1" ht="47.25" x14ac:dyDescent="0.25">
      <c r="A120" s="75"/>
      <c r="B120" s="17" t="s">
        <v>200</v>
      </c>
      <c r="C120" s="54" t="s">
        <v>202</v>
      </c>
      <c r="D120" s="11">
        <f t="shared" si="14"/>
        <v>1448646</v>
      </c>
      <c r="E120" s="13"/>
      <c r="F120" s="11">
        <v>1448646</v>
      </c>
      <c r="G120" s="13"/>
      <c r="H120" s="11"/>
      <c r="I120" s="13"/>
      <c r="J120" s="13"/>
      <c r="K120" s="13"/>
      <c r="L120" s="13"/>
    </row>
    <row r="121" spans="1:12" s="14" customFormat="1" x14ac:dyDescent="0.25">
      <c r="A121" s="75" t="s">
        <v>180</v>
      </c>
      <c r="B121" s="27">
        <v>6030</v>
      </c>
      <c r="C121" s="58" t="s">
        <v>24</v>
      </c>
      <c r="D121" s="13">
        <f t="shared" si="14"/>
        <v>520000</v>
      </c>
      <c r="E121" s="13">
        <f>E122+E123</f>
        <v>20000</v>
      </c>
      <c r="F121" s="13"/>
      <c r="G121" s="13">
        <f t="shared" ref="G121" si="15">G122+G123</f>
        <v>500000</v>
      </c>
      <c r="H121" s="13"/>
      <c r="I121" s="13"/>
      <c r="J121" s="13"/>
      <c r="K121" s="13"/>
      <c r="L121" s="13"/>
    </row>
    <row r="122" spans="1:12" s="12" customFormat="1" x14ac:dyDescent="0.25">
      <c r="A122" s="74"/>
      <c r="B122" s="17"/>
      <c r="C122" s="54" t="s">
        <v>175</v>
      </c>
      <c r="D122" s="11">
        <f t="shared" si="14"/>
        <v>20000</v>
      </c>
      <c r="E122" s="11">
        <v>20000</v>
      </c>
      <c r="F122" s="11"/>
      <c r="G122" s="11"/>
      <c r="H122" s="11"/>
      <c r="I122" s="11"/>
      <c r="J122" s="11"/>
      <c r="K122" s="11"/>
      <c r="L122" s="11"/>
    </row>
    <row r="123" spans="1:12" s="12" customFormat="1" ht="47.25" x14ac:dyDescent="0.25">
      <c r="A123" s="74"/>
      <c r="B123" s="17" t="s">
        <v>197</v>
      </c>
      <c r="C123" s="54" t="s">
        <v>178</v>
      </c>
      <c r="D123" s="11">
        <f t="shared" si="14"/>
        <v>500000</v>
      </c>
      <c r="E123" s="11"/>
      <c r="F123" s="11"/>
      <c r="G123" s="11">
        <v>500000</v>
      </c>
      <c r="H123" s="11"/>
      <c r="I123" s="11"/>
      <c r="J123" s="11"/>
      <c r="K123" s="11"/>
      <c r="L123" s="11"/>
    </row>
    <row r="124" spans="1:12" s="14" customFormat="1" x14ac:dyDescent="0.25">
      <c r="A124" s="75" t="s">
        <v>181</v>
      </c>
      <c r="B124" s="27">
        <v>6091</v>
      </c>
      <c r="C124" s="58" t="s">
        <v>229</v>
      </c>
      <c r="D124" s="13">
        <f t="shared" si="14"/>
        <v>171000</v>
      </c>
      <c r="E124" s="13"/>
      <c r="F124" s="13"/>
      <c r="G124" s="13"/>
      <c r="H124" s="13">
        <f>H125</f>
        <v>171000</v>
      </c>
      <c r="I124" s="13"/>
      <c r="J124" s="13"/>
      <c r="K124" s="13"/>
      <c r="L124" s="13"/>
    </row>
    <row r="125" spans="1:12" s="12" customFormat="1" ht="78.75" x14ac:dyDescent="0.25">
      <c r="A125" s="74"/>
      <c r="B125" s="17"/>
      <c r="C125" s="54" t="s">
        <v>177</v>
      </c>
      <c r="D125" s="11">
        <f t="shared" si="14"/>
        <v>171000</v>
      </c>
      <c r="E125" s="11"/>
      <c r="F125" s="11"/>
      <c r="G125" s="11"/>
      <c r="H125" s="11">
        <f>H126</f>
        <v>171000</v>
      </c>
      <c r="I125" s="11"/>
      <c r="J125" s="11"/>
      <c r="K125" s="11"/>
      <c r="L125" s="11"/>
    </row>
    <row r="126" spans="1:12" s="99" customFormat="1" ht="63" x14ac:dyDescent="0.25">
      <c r="A126" s="97"/>
      <c r="B126" s="78" t="s">
        <v>211</v>
      </c>
      <c r="C126" s="61" t="s">
        <v>206</v>
      </c>
      <c r="D126" s="79">
        <f t="shared" ref="D126" si="16">SUM(E126:L126)</f>
        <v>171000</v>
      </c>
      <c r="E126" s="98"/>
      <c r="F126" s="98"/>
      <c r="G126" s="98"/>
      <c r="H126" s="100">
        <v>171000</v>
      </c>
      <c r="I126" s="98"/>
      <c r="J126" s="98"/>
      <c r="K126" s="98"/>
      <c r="L126" s="98"/>
    </row>
    <row r="127" spans="1:12" s="14" customFormat="1" x14ac:dyDescent="0.25">
      <c r="A127" s="75" t="s">
        <v>219</v>
      </c>
      <c r="B127" s="27">
        <v>7640</v>
      </c>
      <c r="C127" s="101" t="s">
        <v>210</v>
      </c>
      <c r="D127" s="13">
        <f t="shared" si="14"/>
        <v>360000</v>
      </c>
      <c r="E127" s="13"/>
      <c r="F127" s="13"/>
      <c r="G127" s="13"/>
      <c r="H127" s="13">
        <f>H128</f>
        <v>360000</v>
      </c>
      <c r="I127" s="13"/>
      <c r="J127" s="13"/>
      <c r="K127" s="13"/>
      <c r="L127" s="13"/>
    </row>
    <row r="128" spans="1:12" s="12" customFormat="1" ht="78.75" x14ac:dyDescent="0.25">
      <c r="A128" s="74"/>
      <c r="B128" s="17"/>
      <c r="C128" s="54" t="s">
        <v>177</v>
      </c>
      <c r="D128" s="11">
        <f t="shared" si="14"/>
        <v>360000</v>
      </c>
      <c r="E128" s="11"/>
      <c r="F128" s="11"/>
      <c r="G128" s="11"/>
      <c r="H128" s="11">
        <f>H129</f>
        <v>360000</v>
      </c>
      <c r="I128" s="11"/>
      <c r="J128" s="11"/>
      <c r="K128" s="11"/>
      <c r="L128" s="11"/>
    </row>
    <row r="129" spans="1:12" s="99" customFormat="1" ht="47.25" x14ac:dyDescent="0.25">
      <c r="A129" s="97"/>
      <c r="B129" s="78" t="s">
        <v>211</v>
      </c>
      <c r="C129" s="61" t="s">
        <v>205</v>
      </c>
      <c r="D129" s="79">
        <f t="shared" ref="D129:D138" si="17">SUM(E129:L129)</f>
        <v>360000</v>
      </c>
      <c r="E129" s="98"/>
      <c r="F129" s="98"/>
      <c r="G129" s="98"/>
      <c r="H129" s="100">
        <v>360000</v>
      </c>
      <c r="I129" s="98"/>
      <c r="J129" s="98"/>
      <c r="K129" s="98"/>
      <c r="L129" s="98"/>
    </row>
    <row r="130" spans="1:12" s="14" customFormat="1" ht="94.5" x14ac:dyDescent="0.25">
      <c r="A130" s="75" t="s">
        <v>220</v>
      </c>
      <c r="B130" s="27">
        <v>7691</v>
      </c>
      <c r="C130" s="85" t="s">
        <v>212</v>
      </c>
      <c r="D130" s="13">
        <f t="shared" si="17"/>
        <v>216000</v>
      </c>
      <c r="E130" s="13"/>
      <c r="F130" s="13"/>
      <c r="G130" s="13"/>
      <c r="H130" s="102"/>
      <c r="I130" s="13"/>
      <c r="J130" s="13">
        <f>J131</f>
        <v>216000</v>
      </c>
      <c r="K130" s="13"/>
      <c r="L130" s="13"/>
    </row>
    <row r="131" spans="1:12" s="14" customFormat="1" ht="78.75" x14ac:dyDescent="0.25">
      <c r="A131" s="75"/>
      <c r="B131" s="27"/>
      <c r="C131" s="54" t="s">
        <v>177</v>
      </c>
      <c r="D131" s="11">
        <f t="shared" si="17"/>
        <v>216000</v>
      </c>
      <c r="E131" s="13"/>
      <c r="F131" s="13"/>
      <c r="G131" s="13"/>
      <c r="H131" s="102"/>
      <c r="I131" s="13"/>
      <c r="J131" s="11">
        <f>SUM(J132:J138)</f>
        <v>216000</v>
      </c>
      <c r="K131" s="13"/>
      <c r="L131" s="13"/>
    </row>
    <row r="132" spans="1:12" s="14" customFormat="1" ht="47.25" x14ac:dyDescent="0.25">
      <c r="A132" s="75"/>
      <c r="B132" s="78" t="s">
        <v>211</v>
      </c>
      <c r="C132" s="61" t="s">
        <v>203</v>
      </c>
      <c r="D132" s="79">
        <f t="shared" si="17"/>
        <v>25000</v>
      </c>
      <c r="E132" s="13"/>
      <c r="F132" s="13"/>
      <c r="G132" s="13"/>
      <c r="H132" s="102"/>
      <c r="I132" s="13"/>
      <c r="J132" s="79">
        <v>25000</v>
      </c>
      <c r="K132" s="13"/>
      <c r="L132" s="13"/>
    </row>
    <row r="133" spans="1:12" s="14" customFormat="1" ht="47.25" x14ac:dyDescent="0.25">
      <c r="A133" s="75"/>
      <c r="B133" s="78" t="s">
        <v>211</v>
      </c>
      <c r="C133" s="61" t="s">
        <v>204</v>
      </c>
      <c r="D133" s="79">
        <f t="shared" si="17"/>
        <v>17000</v>
      </c>
      <c r="E133" s="13"/>
      <c r="F133" s="13"/>
      <c r="G133" s="13"/>
      <c r="H133" s="102"/>
      <c r="I133" s="13"/>
      <c r="J133" s="79">
        <v>17000</v>
      </c>
      <c r="K133" s="13"/>
      <c r="L133" s="13"/>
    </row>
    <row r="134" spans="1:12" s="14" customFormat="1" ht="47.25" x14ac:dyDescent="0.25">
      <c r="A134" s="75"/>
      <c r="B134" s="78" t="s">
        <v>211</v>
      </c>
      <c r="C134" s="61" t="s">
        <v>205</v>
      </c>
      <c r="D134" s="79">
        <f t="shared" si="17"/>
        <v>40000</v>
      </c>
      <c r="E134" s="13"/>
      <c r="F134" s="13"/>
      <c r="G134" s="13"/>
      <c r="H134" s="102"/>
      <c r="I134" s="13"/>
      <c r="J134" s="79">
        <v>40000</v>
      </c>
      <c r="K134" s="13"/>
      <c r="L134" s="13"/>
    </row>
    <row r="135" spans="1:12" s="14" customFormat="1" ht="63" x14ac:dyDescent="0.25">
      <c r="A135" s="75"/>
      <c r="B135" s="78" t="s">
        <v>211</v>
      </c>
      <c r="C135" s="61" t="s">
        <v>206</v>
      </c>
      <c r="D135" s="79">
        <f t="shared" si="17"/>
        <v>19000</v>
      </c>
      <c r="E135" s="13"/>
      <c r="F135" s="13"/>
      <c r="G135" s="13"/>
      <c r="H135" s="102"/>
      <c r="I135" s="13"/>
      <c r="J135" s="79">
        <v>19000</v>
      </c>
      <c r="K135" s="13"/>
      <c r="L135" s="13"/>
    </row>
    <row r="136" spans="1:12" s="14" customFormat="1" ht="47.25" x14ac:dyDescent="0.25">
      <c r="A136" s="75"/>
      <c r="B136" s="78" t="s">
        <v>211</v>
      </c>
      <c r="C136" s="61" t="s">
        <v>207</v>
      </c>
      <c r="D136" s="79">
        <f t="shared" si="17"/>
        <v>50000</v>
      </c>
      <c r="E136" s="13"/>
      <c r="F136" s="13"/>
      <c r="G136" s="13"/>
      <c r="H136" s="102"/>
      <c r="I136" s="13"/>
      <c r="J136" s="79">
        <v>50000</v>
      </c>
      <c r="K136" s="13"/>
      <c r="L136" s="13"/>
    </row>
    <row r="137" spans="1:12" s="14" customFormat="1" ht="63" x14ac:dyDescent="0.25">
      <c r="A137" s="75"/>
      <c r="B137" s="78" t="s">
        <v>211</v>
      </c>
      <c r="C137" s="61" t="s">
        <v>208</v>
      </c>
      <c r="D137" s="79">
        <f t="shared" si="17"/>
        <v>15000</v>
      </c>
      <c r="E137" s="13"/>
      <c r="F137" s="13"/>
      <c r="G137" s="13"/>
      <c r="H137" s="102"/>
      <c r="I137" s="13"/>
      <c r="J137" s="79">
        <v>15000</v>
      </c>
      <c r="K137" s="13"/>
      <c r="L137" s="13"/>
    </row>
    <row r="138" spans="1:12" s="14" customFormat="1" ht="47.25" x14ac:dyDescent="0.25">
      <c r="A138" s="75"/>
      <c r="B138" s="78" t="s">
        <v>211</v>
      </c>
      <c r="C138" s="61" t="s">
        <v>209</v>
      </c>
      <c r="D138" s="79">
        <f t="shared" si="17"/>
        <v>50000</v>
      </c>
      <c r="E138" s="13"/>
      <c r="F138" s="13"/>
      <c r="G138" s="13"/>
      <c r="H138" s="102"/>
      <c r="I138" s="13"/>
      <c r="J138" s="79">
        <v>50000</v>
      </c>
      <c r="K138" s="13"/>
      <c r="L138" s="13"/>
    </row>
    <row r="139" spans="1:12" s="14" customFormat="1" x14ac:dyDescent="0.25">
      <c r="A139" s="75" t="s">
        <v>221</v>
      </c>
      <c r="B139" s="27">
        <v>7693</v>
      </c>
      <c r="C139" s="58" t="s">
        <v>97</v>
      </c>
      <c r="D139" s="13">
        <f t="shared" si="14"/>
        <v>8400000</v>
      </c>
      <c r="E139" s="13"/>
      <c r="F139" s="13"/>
      <c r="G139" s="13">
        <f>G140</f>
        <v>8400000</v>
      </c>
      <c r="H139" s="13"/>
      <c r="I139" s="13"/>
      <c r="J139" s="13"/>
      <c r="K139" s="13"/>
      <c r="L139" s="13"/>
    </row>
    <row r="140" spans="1:12" s="12" customFormat="1" ht="47.25" x14ac:dyDescent="0.25">
      <c r="A140" s="74"/>
      <c r="B140" s="17" t="s">
        <v>140</v>
      </c>
      <c r="C140" s="54" t="s">
        <v>139</v>
      </c>
      <c r="D140" s="11">
        <f t="shared" si="14"/>
        <v>8400000</v>
      </c>
      <c r="E140" s="11"/>
      <c r="F140" s="11"/>
      <c r="G140" s="11">
        <v>8400000</v>
      </c>
      <c r="H140" s="11"/>
      <c r="I140" s="11"/>
      <c r="J140" s="11"/>
      <c r="K140" s="11"/>
      <c r="L140" s="11"/>
    </row>
    <row r="141" spans="1:12" s="14" customFormat="1" x14ac:dyDescent="0.25">
      <c r="A141" s="75" t="s">
        <v>230</v>
      </c>
      <c r="B141" s="9">
        <v>7670</v>
      </c>
      <c r="C141" s="69" t="s">
        <v>52</v>
      </c>
      <c r="D141" s="13">
        <f t="shared" si="14"/>
        <v>600000</v>
      </c>
      <c r="E141" s="13"/>
      <c r="F141" s="13"/>
      <c r="G141" s="13"/>
      <c r="H141" s="13">
        <f>H142</f>
        <v>600000</v>
      </c>
      <c r="I141" s="13"/>
      <c r="J141" s="13"/>
      <c r="K141" s="13"/>
      <c r="L141" s="13"/>
    </row>
    <row r="142" spans="1:12" s="12" customFormat="1" ht="47.25" x14ac:dyDescent="0.25">
      <c r="A142" s="74"/>
      <c r="B142" s="17" t="s">
        <v>140</v>
      </c>
      <c r="C142" s="54" t="s">
        <v>141</v>
      </c>
      <c r="D142" s="11">
        <f t="shared" si="14"/>
        <v>600000</v>
      </c>
      <c r="E142" s="11"/>
      <c r="F142" s="11"/>
      <c r="G142" s="11"/>
      <c r="H142" s="11">
        <v>600000</v>
      </c>
      <c r="I142" s="11"/>
      <c r="J142" s="11"/>
      <c r="K142" s="11"/>
      <c r="L142" s="11"/>
    </row>
    <row r="143" spans="1:12" s="6" customFormat="1" x14ac:dyDescent="0.25">
      <c r="A143" s="72" t="s">
        <v>182</v>
      </c>
      <c r="B143" s="16"/>
      <c r="C143" s="73" t="s">
        <v>242</v>
      </c>
      <c r="D143" s="28">
        <f>SUM(E143:L143)</f>
        <v>0</v>
      </c>
      <c r="E143" s="28">
        <f>E144+E146</f>
        <v>0</v>
      </c>
      <c r="F143" s="28">
        <f>F144+F146</f>
        <v>0</v>
      </c>
      <c r="G143" s="28">
        <f t="shared" ref="G143:L143" si="18">G144+G146</f>
        <v>0</v>
      </c>
      <c r="H143" s="28">
        <f t="shared" si="18"/>
        <v>0</v>
      </c>
      <c r="I143" s="28">
        <f t="shared" si="18"/>
        <v>0</v>
      </c>
      <c r="J143" s="28">
        <f t="shared" si="18"/>
        <v>0</v>
      </c>
      <c r="K143" s="28">
        <f t="shared" si="18"/>
        <v>0</v>
      </c>
      <c r="L143" s="28">
        <f t="shared" si="18"/>
        <v>0</v>
      </c>
    </row>
    <row r="144" spans="1:12" s="14" customFormat="1" ht="47.25" x14ac:dyDescent="0.25">
      <c r="A144" s="75" t="s">
        <v>246</v>
      </c>
      <c r="B144" s="27">
        <v>2171</v>
      </c>
      <c r="C144" s="58" t="s">
        <v>243</v>
      </c>
      <c r="D144" s="13">
        <f>SUM(E144:L144)</f>
        <v>2000000</v>
      </c>
      <c r="E144" s="13"/>
      <c r="F144" s="13">
        <f>F145</f>
        <v>2000000</v>
      </c>
      <c r="G144" s="13"/>
      <c r="H144" s="13"/>
      <c r="I144" s="13"/>
      <c r="J144" s="13"/>
      <c r="K144" s="13"/>
      <c r="L144" s="13"/>
    </row>
    <row r="145" spans="1:12" s="12" customFormat="1" ht="78.75" x14ac:dyDescent="0.25">
      <c r="A145" s="74"/>
      <c r="B145" s="17" t="s">
        <v>248</v>
      </c>
      <c r="C145" s="54" t="s">
        <v>244</v>
      </c>
      <c r="D145" s="11">
        <f t="shared" ref="D145:D147" si="19">SUM(E145:L145)</f>
        <v>2000000</v>
      </c>
      <c r="E145" s="11"/>
      <c r="F145" s="11">
        <v>2000000</v>
      </c>
      <c r="G145" s="11"/>
      <c r="H145" s="11"/>
      <c r="I145" s="11"/>
      <c r="J145" s="11"/>
      <c r="K145" s="11"/>
      <c r="L145" s="11"/>
    </row>
    <row r="146" spans="1:12" s="14" customFormat="1" ht="31.5" x14ac:dyDescent="0.25">
      <c r="A146" s="75" t="s">
        <v>247</v>
      </c>
      <c r="B146" s="27">
        <v>8110</v>
      </c>
      <c r="C146" s="85" t="s">
        <v>13</v>
      </c>
      <c r="D146" s="13">
        <f t="shared" si="19"/>
        <v>-2000000</v>
      </c>
      <c r="E146" s="13"/>
      <c r="F146" s="13">
        <f>F147</f>
        <v>-2000000</v>
      </c>
      <c r="G146" s="13"/>
      <c r="H146" s="13"/>
      <c r="I146" s="13"/>
      <c r="J146" s="13"/>
      <c r="K146" s="13"/>
      <c r="L146" s="13"/>
    </row>
    <row r="147" spans="1:12" s="12" customFormat="1" ht="47.25" x14ac:dyDescent="0.25">
      <c r="A147" s="74"/>
      <c r="B147" s="17" t="s">
        <v>248</v>
      </c>
      <c r="C147" s="54" t="s">
        <v>245</v>
      </c>
      <c r="D147" s="11">
        <f t="shared" si="19"/>
        <v>-2000000</v>
      </c>
      <c r="E147" s="11"/>
      <c r="F147" s="11">
        <v>-2000000</v>
      </c>
      <c r="G147" s="11"/>
      <c r="H147" s="11"/>
      <c r="I147" s="11"/>
      <c r="J147" s="11"/>
      <c r="K147" s="11"/>
      <c r="L147" s="11"/>
    </row>
    <row r="148" spans="1:12" s="6" customFormat="1" x14ac:dyDescent="0.25">
      <c r="A148" s="72" t="s">
        <v>226</v>
      </c>
      <c r="B148" s="16"/>
      <c r="C148" s="73" t="s">
        <v>222</v>
      </c>
      <c r="D148" s="28">
        <f>SUM(E148:L148)</f>
        <v>200000</v>
      </c>
      <c r="E148" s="28">
        <f>E149</f>
        <v>200000</v>
      </c>
      <c r="F148" s="28">
        <f t="shared" ref="F148:L148" si="20">F149</f>
        <v>0</v>
      </c>
      <c r="G148" s="28">
        <f t="shared" si="20"/>
        <v>0</v>
      </c>
      <c r="H148" s="28">
        <f t="shared" si="20"/>
        <v>0</v>
      </c>
      <c r="I148" s="28">
        <f t="shared" si="20"/>
        <v>0</v>
      </c>
      <c r="J148" s="28">
        <f t="shared" si="20"/>
        <v>0</v>
      </c>
      <c r="K148" s="28">
        <f t="shared" si="20"/>
        <v>0</v>
      </c>
      <c r="L148" s="28">
        <f t="shared" si="20"/>
        <v>0</v>
      </c>
    </row>
    <row r="149" spans="1:12" s="12" customFormat="1" x14ac:dyDescent="0.25">
      <c r="A149" s="74" t="s">
        <v>227</v>
      </c>
      <c r="B149" s="27">
        <v>7693</v>
      </c>
      <c r="C149" s="58" t="s">
        <v>223</v>
      </c>
      <c r="D149" s="11">
        <f>SUM(E149:L149)</f>
        <v>200000</v>
      </c>
      <c r="E149" s="11">
        <f>E150</f>
        <v>200000</v>
      </c>
      <c r="F149" s="11"/>
      <c r="G149" s="11"/>
      <c r="H149" s="11"/>
      <c r="I149" s="11"/>
      <c r="J149" s="11"/>
      <c r="K149" s="11"/>
      <c r="L149" s="11"/>
    </row>
    <row r="150" spans="1:12" s="12" customFormat="1" ht="47.25" x14ac:dyDescent="0.25">
      <c r="A150" s="74"/>
      <c r="B150" s="78" t="s">
        <v>225</v>
      </c>
      <c r="C150" s="61" t="s">
        <v>224</v>
      </c>
      <c r="D150" s="79">
        <f>SUM(E150:L150)</f>
        <v>200000</v>
      </c>
      <c r="E150" s="79">
        <v>200000</v>
      </c>
      <c r="F150" s="11"/>
      <c r="G150" s="11"/>
      <c r="H150" s="11"/>
      <c r="I150" s="11"/>
      <c r="J150" s="11"/>
      <c r="K150" s="11"/>
      <c r="L150" s="11"/>
    </row>
    <row r="151" spans="1:12" s="6" customFormat="1" x14ac:dyDescent="0.25">
      <c r="A151" s="72" t="s">
        <v>239</v>
      </c>
      <c r="B151" s="16"/>
      <c r="C151" s="73" t="s">
        <v>5</v>
      </c>
      <c r="D151" s="28">
        <f t="shared" si="14"/>
        <v>-1700000</v>
      </c>
      <c r="E151" s="28">
        <f>E152+E153</f>
        <v>-1700000</v>
      </c>
      <c r="F151" s="28">
        <f t="shared" ref="F151:L151" si="21">F152+F153</f>
        <v>0</v>
      </c>
      <c r="G151" s="28">
        <f t="shared" si="21"/>
        <v>0</v>
      </c>
      <c r="H151" s="28">
        <f t="shared" si="21"/>
        <v>0</v>
      </c>
      <c r="I151" s="28">
        <f t="shared" si="21"/>
        <v>0</v>
      </c>
      <c r="J151" s="28">
        <f t="shared" si="21"/>
        <v>0</v>
      </c>
      <c r="K151" s="28">
        <f t="shared" si="21"/>
        <v>-1900000</v>
      </c>
      <c r="L151" s="28">
        <f t="shared" si="21"/>
        <v>1900000</v>
      </c>
    </row>
    <row r="152" spans="1:12" s="6" customFormat="1" ht="31.5" x14ac:dyDescent="0.25">
      <c r="A152" s="68" t="s">
        <v>240</v>
      </c>
      <c r="B152" s="9">
        <v>8710</v>
      </c>
      <c r="C152" s="69" t="s">
        <v>183</v>
      </c>
      <c r="D152" s="10">
        <f t="shared" si="14"/>
        <v>-1700000</v>
      </c>
      <c r="E152" s="10">
        <f>-1500000-200000</f>
        <v>-1700000</v>
      </c>
      <c r="F152" s="10"/>
      <c r="G152" s="10"/>
      <c r="H152" s="10"/>
      <c r="I152" s="10"/>
      <c r="J152" s="10"/>
      <c r="K152" s="10"/>
      <c r="L152" s="10"/>
    </row>
    <row r="153" spans="1:12" s="6" customFormat="1" ht="48" customHeight="1" x14ac:dyDescent="0.25">
      <c r="A153" s="68" t="s">
        <v>241</v>
      </c>
      <c r="B153" s="9">
        <v>9800</v>
      </c>
      <c r="C153" s="69" t="s">
        <v>35</v>
      </c>
      <c r="D153" s="10">
        <f t="shared" si="14"/>
        <v>0</v>
      </c>
      <c r="E153" s="10"/>
      <c r="F153" s="10"/>
      <c r="G153" s="10"/>
      <c r="H153" s="10"/>
      <c r="I153" s="10"/>
      <c r="J153" s="10"/>
      <c r="K153" s="10">
        <f>K154+K162</f>
        <v>-1900000</v>
      </c>
      <c r="L153" s="10">
        <f>L154+L162</f>
        <v>1900000</v>
      </c>
    </row>
    <row r="154" spans="1:12" s="6" customFormat="1" ht="63" x14ac:dyDescent="0.25">
      <c r="A154" s="68"/>
      <c r="B154" s="9"/>
      <c r="C154" s="69" t="s">
        <v>6</v>
      </c>
      <c r="D154" s="10">
        <f>SUM(E154:L154)</f>
        <v>0</v>
      </c>
      <c r="E154" s="10"/>
      <c r="F154" s="10"/>
      <c r="G154" s="10"/>
      <c r="H154" s="10"/>
      <c r="I154" s="10"/>
      <c r="J154" s="10"/>
      <c r="K154" s="10">
        <f>SUM(K155:K161)</f>
        <v>-2000000</v>
      </c>
      <c r="L154" s="10">
        <f>SUM(L155:L161)</f>
        <v>2000000</v>
      </c>
    </row>
    <row r="155" spans="1:12" s="5" customFormat="1" ht="47.25" x14ac:dyDescent="0.25">
      <c r="A155" s="76"/>
      <c r="B155" s="8" t="s">
        <v>235</v>
      </c>
      <c r="C155" s="54" t="s">
        <v>236</v>
      </c>
      <c r="D155" s="7">
        <f t="shared" si="14"/>
        <v>1000000</v>
      </c>
      <c r="E155" s="7"/>
      <c r="F155" s="7"/>
      <c r="G155" s="7"/>
      <c r="H155" s="7"/>
      <c r="I155" s="7"/>
      <c r="J155" s="7"/>
      <c r="K155" s="7"/>
      <c r="L155" s="7">
        <v>1000000</v>
      </c>
    </row>
    <row r="156" spans="1:12" s="5" customFormat="1" ht="47.25" x14ac:dyDescent="0.25">
      <c r="A156" s="76"/>
      <c r="B156" s="8" t="s">
        <v>237</v>
      </c>
      <c r="C156" s="54" t="s">
        <v>238</v>
      </c>
      <c r="D156" s="7">
        <f t="shared" si="14"/>
        <v>1080000</v>
      </c>
      <c r="E156" s="7"/>
      <c r="F156" s="7"/>
      <c r="G156" s="7"/>
      <c r="H156" s="7"/>
      <c r="I156" s="7"/>
      <c r="J156" s="7"/>
      <c r="K156" s="7">
        <v>1080000</v>
      </c>
      <c r="L156" s="7"/>
    </row>
    <row r="157" spans="1:12" s="5" customFormat="1" ht="47.25" x14ac:dyDescent="0.25">
      <c r="A157" s="76"/>
      <c r="B157" s="8" t="s">
        <v>142</v>
      </c>
      <c r="C157" s="54" t="s">
        <v>146</v>
      </c>
      <c r="D157" s="7">
        <f t="shared" si="14"/>
        <v>2000000</v>
      </c>
      <c r="E157" s="7"/>
      <c r="F157" s="7"/>
      <c r="G157" s="7"/>
      <c r="H157" s="7"/>
      <c r="I157" s="7"/>
      <c r="J157" s="7"/>
      <c r="K157" s="7">
        <v>2000000</v>
      </c>
      <c r="L157" s="11"/>
    </row>
    <row r="158" spans="1:12" s="5" customFormat="1" ht="47.25" x14ac:dyDescent="0.25">
      <c r="A158" s="76"/>
      <c r="B158" s="8" t="s">
        <v>143</v>
      </c>
      <c r="C158" s="71" t="s">
        <v>147</v>
      </c>
      <c r="D158" s="7">
        <f t="shared" si="14"/>
        <v>1000000</v>
      </c>
      <c r="E158" s="7"/>
      <c r="F158" s="7"/>
      <c r="G158" s="7"/>
      <c r="H158" s="7"/>
      <c r="I158" s="7"/>
      <c r="J158" s="7"/>
      <c r="K158" s="7"/>
      <c r="L158" s="7">
        <v>1000000</v>
      </c>
    </row>
    <row r="159" spans="1:12" s="5" customFormat="1" ht="47.25" x14ac:dyDescent="0.25">
      <c r="A159" s="76"/>
      <c r="B159" s="8" t="s">
        <v>144</v>
      </c>
      <c r="C159" s="54" t="s">
        <v>148</v>
      </c>
      <c r="D159" s="7">
        <f t="shared" si="14"/>
        <v>1000000</v>
      </c>
      <c r="E159" s="7"/>
      <c r="F159" s="7"/>
      <c r="G159" s="7"/>
      <c r="H159" s="7"/>
      <c r="I159" s="7"/>
      <c r="J159" s="7"/>
      <c r="K159" s="7">
        <v>1000000</v>
      </c>
      <c r="L159" s="11"/>
    </row>
    <row r="160" spans="1:12" s="12" customFormat="1" ht="47.25" x14ac:dyDescent="0.25">
      <c r="A160" s="84"/>
      <c r="B160" s="8" t="s">
        <v>145</v>
      </c>
      <c r="C160" s="54" t="s">
        <v>61</v>
      </c>
      <c r="D160" s="11">
        <f t="shared" si="14"/>
        <v>1500000</v>
      </c>
      <c r="E160" s="11"/>
      <c r="F160" s="11"/>
      <c r="G160" s="11"/>
      <c r="H160" s="11"/>
      <c r="I160" s="11"/>
      <c r="J160" s="11"/>
      <c r="K160" s="11">
        <v>1500000</v>
      </c>
      <c r="L160" s="11"/>
    </row>
    <row r="161" spans="1:12" s="12" customFormat="1" ht="47.25" x14ac:dyDescent="0.25">
      <c r="A161" s="74"/>
      <c r="B161" s="17"/>
      <c r="C161" s="54" t="s">
        <v>50</v>
      </c>
      <c r="D161" s="11">
        <f t="shared" si="14"/>
        <v>-7580000</v>
      </c>
      <c r="E161" s="11"/>
      <c r="F161" s="11"/>
      <c r="G161" s="11"/>
      <c r="H161" s="11"/>
      <c r="I161" s="11"/>
      <c r="J161" s="11"/>
      <c r="K161" s="11">
        <f>-5500000-2080000</f>
        <v>-7580000</v>
      </c>
      <c r="L161" s="11"/>
    </row>
    <row r="162" spans="1:12" s="6" customFormat="1" ht="47.25" x14ac:dyDescent="0.25">
      <c r="A162" s="68"/>
      <c r="B162" s="9"/>
      <c r="C162" s="58" t="s">
        <v>53</v>
      </c>
      <c r="D162" s="10">
        <f t="shared" si="14"/>
        <v>0</v>
      </c>
      <c r="E162" s="13"/>
      <c r="F162" s="10"/>
      <c r="G162" s="10"/>
      <c r="H162" s="10"/>
      <c r="I162" s="10"/>
      <c r="J162" s="10"/>
      <c r="K162" s="13">
        <f>K163</f>
        <v>100000</v>
      </c>
      <c r="L162" s="10">
        <f>L163</f>
        <v>-100000</v>
      </c>
    </row>
    <row r="163" spans="1:12" s="5" customFormat="1" x14ac:dyDescent="0.25">
      <c r="A163" s="70"/>
      <c r="B163" s="17"/>
      <c r="C163" s="71" t="s">
        <v>54</v>
      </c>
      <c r="D163" s="7">
        <f t="shared" si="14"/>
        <v>0</v>
      </c>
      <c r="E163" s="11"/>
      <c r="F163" s="7"/>
      <c r="G163" s="7"/>
      <c r="H163" s="7"/>
      <c r="I163" s="7"/>
      <c r="J163" s="7"/>
      <c r="K163" s="11">
        <v>100000</v>
      </c>
      <c r="L163" s="7">
        <v>-100000</v>
      </c>
    </row>
    <row r="164" spans="1:12" s="6" customFormat="1" x14ac:dyDescent="0.25">
      <c r="A164" s="72"/>
      <c r="B164" s="16"/>
      <c r="C164" s="73" t="s">
        <v>9</v>
      </c>
      <c r="D164" s="28">
        <f t="shared" si="14"/>
        <v>19840056</v>
      </c>
      <c r="E164" s="28">
        <f>E6+E37+E76+E95+E102+E105+E143+E148+E151</f>
        <v>-3837588</v>
      </c>
      <c r="F164" s="28">
        <f t="shared" ref="F164:L164" si="22">F6+F37+F76+F95+F102+F105+F143+F148+F151</f>
        <v>3837588</v>
      </c>
      <c r="G164" s="28">
        <f t="shared" si="22"/>
        <v>13404910</v>
      </c>
      <c r="H164" s="28">
        <f t="shared" si="22"/>
        <v>6140090</v>
      </c>
      <c r="I164" s="28">
        <f t="shared" si="22"/>
        <v>79056</v>
      </c>
      <c r="J164" s="28">
        <f t="shared" si="22"/>
        <v>216000</v>
      </c>
      <c r="K164" s="28">
        <f t="shared" si="22"/>
        <v>-1900000</v>
      </c>
      <c r="L164" s="28">
        <f t="shared" si="22"/>
        <v>1900000</v>
      </c>
    </row>
    <row r="165" spans="1:12" s="31" customFormat="1" x14ac:dyDescent="0.25">
      <c r="A165" s="77"/>
      <c r="B165" s="78"/>
      <c r="C165" s="61" t="s">
        <v>39</v>
      </c>
      <c r="D165" s="79">
        <f t="shared" si="14"/>
        <v>7746378</v>
      </c>
      <c r="E165" s="79">
        <f>E164</f>
        <v>-3837588</v>
      </c>
      <c r="F165" s="79"/>
      <c r="G165" s="79">
        <f>G164</f>
        <v>13404910</v>
      </c>
      <c r="H165" s="79"/>
      <c r="I165" s="79">
        <f>I164</f>
        <v>79056</v>
      </c>
      <c r="J165" s="79"/>
      <c r="K165" s="79">
        <f>K164</f>
        <v>-1900000</v>
      </c>
      <c r="L165" s="79"/>
    </row>
    <row r="166" spans="1:12" s="38" customFormat="1" x14ac:dyDescent="0.25">
      <c r="A166" s="39"/>
      <c r="B166" s="40"/>
      <c r="C166" s="41" t="s">
        <v>47</v>
      </c>
      <c r="D166" s="47">
        <f t="shared" si="14"/>
        <v>11877678</v>
      </c>
      <c r="E166" s="47"/>
      <c r="F166" s="47">
        <f>F164</f>
        <v>3837588</v>
      </c>
      <c r="G166" s="47"/>
      <c r="H166" s="47">
        <f>H164</f>
        <v>6140090</v>
      </c>
      <c r="I166" s="47"/>
      <c r="J166" s="47"/>
      <c r="K166" s="47"/>
      <c r="L166" s="47">
        <f>L164</f>
        <v>1900000</v>
      </c>
    </row>
    <row r="167" spans="1:12" s="38" customFormat="1" x14ac:dyDescent="0.25">
      <c r="A167" s="39"/>
      <c r="B167" s="40"/>
      <c r="C167" s="41" t="s">
        <v>228</v>
      </c>
      <c r="D167" s="47">
        <f t="shared" si="14"/>
        <v>216000</v>
      </c>
      <c r="E167" s="47"/>
      <c r="F167" s="47"/>
      <c r="G167" s="47"/>
      <c r="H167" s="47"/>
      <c r="I167" s="47"/>
      <c r="J167" s="47">
        <f>J164</f>
        <v>216000</v>
      </c>
      <c r="K167" s="47"/>
      <c r="L167" s="47"/>
    </row>
    <row r="168" spans="1:12" ht="9" customHeight="1" x14ac:dyDescent="0.25">
      <c r="A168" s="80"/>
      <c r="B168" s="60"/>
      <c r="C168" s="81"/>
      <c r="D168" s="82"/>
      <c r="E168" s="82"/>
      <c r="F168" s="82"/>
      <c r="G168" s="82"/>
      <c r="H168" s="82"/>
      <c r="I168" s="82"/>
      <c r="J168" s="82"/>
      <c r="K168" s="82"/>
      <c r="L168" s="82"/>
    </row>
    <row r="169" spans="1:12" x14ac:dyDescent="0.25">
      <c r="A169" s="42"/>
      <c r="B169" s="43"/>
      <c r="C169" s="44" t="s">
        <v>40</v>
      </c>
      <c r="D169" s="48">
        <f t="shared" ref="D169:L169" si="23">D164</f>
        <v>19840056</v>
      </c>
      <c r="E169" s="48">
        <f>E164</f>
        <v>-3837588</v>
      </c>
      <c r="F169" s="48">
        <f t="shared" si="23"/>
        <v>3837588</v>
      </c>
      <c r="G169" s="48">
        <f t="shared" si="23"/>
        <v>13404910</v>
      </c>
      <c r="H169" s="48">
        <f t="shared" si="23"/>
        <v>6140090</v>
      </c>
      <c r="I169" s="48">
        <f t="shared" si="23"/>
        <v>79056</v>
      </c>
      <c r="J169" s="48">
        <f t="shared" si="23"/>
        <v>216000</v>
      </c>
      <c r="K169" s="48">
        <f t="shared" si="23"/>
        <v>-1900000</v>
      </c>
      <c r="L169" s="48">
        <f t="shared" si="23"/>
        <v>1900000</v>
      </c>
    </row>
    <row r="170" spans="1:12" s="38" customFormat="1" ht="31.5" x14ac:dyDescent="0.25">
      <c r="A170" s="39"/>
      <c r="B170" s="40"/>
      <c r="C170" s="41" t="s">
        <v>41</v>
      </c>
      <c r="D170" s="47">
        <f>SUM(E170:L170)</f>
        <v>79056</v>
      </c>
      <c r="E170" s="47"/>
      <c r="F170" s="47"/>
      <c r="G170" s="47"/>
      <c r="H170" s="47"/>
      <c r="I170" s="47">
        <f>I164</f>
        <v>79056</v>
      </c>
      <c r="J170" s="47"/>
      <c r="K170" s="47"/>
      <c r="L170" s="47"/>
    </row>
    <row r="171" spans="1:12" s="38" customFormat="1" ht="31.5" x14ac:dyDescent="0.25">
      <c r="A171" s="39"/>
      <c r="B171" s="40"/>
      <c r="C171" s="41" t="s">
        <v>42</v>
      </c>
      <c r="D171" s="47">
        <f>SUM(E171:L171)</f>
        <v>19761000</v>
      </c>
      <c r="E171" s="47">
        <f>E164-E170</f>
        <v>-3837588</v>
      </c>
      <c r="F171" s="47">
        <f>F164-F170</f>
        <v>3837588</v>
      </c>
      <c r="G171" s="47">
        <f t="shared" ref="G171:L171" si="24">G164-G170</f>
        <v>13404910</v>
      </c>
      <c r="H171" s="47">
        <f t="shared" si="24"/>
        <v>6140090</v>
      </c>
      <c r="I171" s="47"/>
      <c r="J171" s="47">
        <f>J164</f>
        <v>216000</v>
      </c>
      <c r="K171" s="47">
        <f t="shared" si="24"/>
        <v>-1900000</v>
      </c>
      <c r="L171" s="47">
        <f t="shared" si="24"/>
        <v>1900000</v>
      </c>
    </row>
    <row r="172" spans="1:12" ht="7.9" customHeight="1" x14ac:dyDescent="0.25">
      <c r="D172" s="33"/>
      <c r="E172" s="33"/>
      <c r="F172" s="33"/>
      <c r="G172" s="33"/>
      <c r="H172" s="33"/>
      <c r="I172" s="33"/>
      <c r="J172" s="33"/>
      <c r="K172" s="33"/>
      <c r="L172" s="33"/>
    </row>
    <row r="173" spans="1:12" x14ac:dyDescent="0.25">
      <c r="C173" s="19" t="s">
        <v>36</v>
      </c>
      <c r="D173" s="32"/>
      <c r="E173" s="32"/>
      <c r="K173" s="83" t="s">
        <v>37</v>
      </c>
    </row>
    <row r="174" spans="1:12" x14ac:dyDescent="0.25">
      <c r="E174" s="32">
        <f>E164+F164</f>
        <v>0</v>
      </c>
      <c r="G174" s="32">
        <f>G164+H164</f>
        <v>19545000</v>
      </c>
      <c r="I174" s="32">
        <f>I164</f>
        <v>79056</v>
      </c>
      <c r="J174" s="32">
        <f>J164</f>
        <v>216000</v>
      </c>
      <c r="K174" s="32">
        <f>K164+L164</f>
        <v>0</v>
      </c>
    </row>
    <row r="175" spans="1:12" x14ac:dyDescent="0.25">
      <c r="E175" s="32"/>
      <c r="K175" s="32"/>
    </row>
    <row r="176" spans="1:12" x14ac:dyDescent="0.25">
      <c r="C176" s="21"/>
      <c r="E176" s="32"/>
      <c r="K176" s="32"/>
      <c r="L176" s="32"/>
    </row>
    <row r="177" spans="1:12" x14ac:dyDescent="0.25">
      <c r="D177" s="24"/>
      <c r="E177" s="15"/>
      <c r="F177" s="15"/>
      <c r="G177" s="15">
        <v>19545000</v>
      </c>
      <c r="H177" s="15"/>
      <c r="I177" s="15"/>
      <c r="J177" s="15"/>
      <c r="K177" s="32"/>
    </row>
    <row r="178" spans="1:12" s="23" customFormat="1" x14ac:dyDescent="0.25">
      <c r="A178" s="20"/>
      <c r="B178" s="3"/>
      <c r="C178" s="21"/>
      <c r="D178" s="25"/>
      <c r="E178" s="25"/>
      <c r="F178" s="25"/>
      <c r="G178" s="25">
        <f>E174+G174-G177</f>
        <v>0</v>
      </c>
      <c r="H178" s="25"/>
      <c r="I178" s="25"/>
      <c r="J178" s="25"/>
      <c r="K178" s="33"/>
      <c r="L178" s="21"/>
    </row>
    <row r="179" spans="1:12" x14ac:dyDescent="0.25">
      <c r="D179" s="4">
        <f>E169+G169+I169+K169</f>
        <v>7746378</v>
      </c>
      <c r="E179" s="37">
        <f>F169+H169+L169</f>
        <v>11877678</v>
      </c>
      <c r="F179" s="37"/>
      <c r="G179" s="37">
        <f>G174-G177</f>
        <v>0</v>
      </c>
      <c r="H179" s="37"/>
      <c r="I179" s="37"/>
      <c r="J179" s="37"/>
    </row>
    <row r="180" spans="1:12" ht="18.75" x14ac:dyDescent="0.3">
      <c r="D180" s="4"/>
      <c r="E180" s="37"/>
      <c r="F180" s="37"/>
      <c r="G180" s="37"/>
      <c r="H180" s="37"/>
      <c r="I180" s="37"/>
      <c r="J180" s="37"/>
      <c r="K180" s="51"/>
    </row>
    <row r="181" spans="1:12" ht="18.75" x14ac:dyDescent="0.3">
      <c r="D181" s="4"/>
      <c r="E181" s="37"/>
      <c r="F181" s="53"/>
      <c r="G181" s="53"/>
      <c r="H181" s="53"/>
      <c r="I181" s="53"/>
      <c r="J181" s="53"/>
      <c r="K181" s="52"/>
    </row>
    <row r="182" spans="1:12" x14ac:dyDescent="0.25">
      <c r="D182" s="4"/>
      <c r="E182" s="37"/>
      <c r="F182" s="37"/>
      <c r="G182" s="37"/>
      <c r="H182" s="37"/>
      <c r="I182" s="37"/>
      <c r="J182" s="37"/>
    </row>
    <row r="183" spans="1:12" x14ac:dyDescent="0.25">
      <c r="D183" s="4"/>
      <c r="E183" s="15"/>
      <c r="F183" s="37"/>
      <c r="G183" s="37"/>
      <c r="H183" s="37"/>
      <c r="I183" s="37"/>
      <c r="J183" s="37"/>
    </row>
    <row r="184" spans="1:12" x14ac:dyDescent="0.25">
      <c r="D184" s="4"/>
      <c r="E184" s="15"/>
      <c r="F184" s="37"/>
      <c r="G184" s="37"/>
      <c r="H184" s="37"/>
      <c r="I184" s="37"/>
      <c r="J184" s="37"/>
    </row>
    <row r="185" spans="1:12" x14ac:dyDescent="0.25">
      <c r="D185" s="4"/>
      <c r="E185" s="37"/>
      <c r="F185" s="37"/>
      <c r="G185" s="37"/>
      <c r="H185" s="37"/>
      <c r="I185" s="37"/>
      <c r="J185" s="37"/>
    </row>
    <row r="186" spans="1:12" x14ac:dyDescent="0.25">
      <c r="D186" s="4"/>
      <c r="E186" s="37"/>
      <c r="F186" s="37"/>
      <c r="G186" s="37"/>
      <c r="H186" s="37"/>
      <c r="I186" s="37"/>
      <c r="J186" s="37"/>
    </row>
    <row r="187" spans="1:12" x14ac:dyDescent="0.25">
      <c r="D187" s="4"/>
      <c r="E187" s="37"/>
      <c r="F187" s="37"/>
      <c r="G187" s="37"/>
      <c r="H187" s="37"/>
      <c r="I187" s="37"/>
      <c r="J187" s="37"/>
    </row>
    <row r="188" spans="1:12" s="23" customFormat="1" x14ac:dyDescent="0.25">
      <c r="A188" s="20"/>
      <c r="B188" s="3"/>
      <c r="C188" s="21"/>
      <c r="D188" s="22"/>
      <c r="E188" s="22"/>
      <c r="F188" s="22"/>
      <c r="G188" s="22"/>
      <c r="H188" s="22"/>
      <c r="I188" s="22"/>
      <c r="J188" s="22"/>
      <c r="K188" s="21"/>
      <c r="L188" s="21"/>
    </row>
    <row r="189" spans="1:12" x14ac:dyDescent="0.25">
      <c r="D189" s="4"/>
      <c r="E189" s="37"/>
      <c r="F189" s="37"/>
      <c r="G189" s="37"/>
      <c r="H189" s="37"/>
      <c r="I189" s="37"/>
      <c r="J189" s="37"/>
      <c r="L189" s="21"/>
    </row>
    <row r="190" spans="1:12" x14ac:dyDescent="0.25">
      <c r="D190" s="4"/>
      <c r="E190" s="37"/>
      <c r="F190" s="37"/>
      <c r="G190" s="37"/>
      <c r="H190" s="37"/>
      <c r="I190" s="37"/>
      <c r="J190" s="37"/>
    </row>
    <row r="191" spans="1:12" s="23" customFormat="1" x14ac:dyDescent="0.25">
      <c r="A191" s="20"/>
      <c r="B191" s="3"/>
      <c r="C191" s="21"/>
      <c r="D191" s="22"/>
      <c r="E191" s="22"/>
      <c r="F191" s="22"/>
      <c r="G191" s="22"/>
      <c r="H191" s="22"/>
      <c r="I191" s="22"/>
      <c r="J191" s="22"/>
      <c r="K191" s="21"/>
      <c r="L191" s="21"/>
    </row>
    <row r="192" spans="1:12" x14ac:dyDescent="0.25">
      <c r="D192" s="4"/>
      <c r="E192" s="37"/>
      <c r="F192" s="37"/>
      <c r="G192" s="37"/>
      <c r="H192" s="37"/>
      <c r="I192" s="37"/>
      <c r="J192" s="37"/>
    </row>
    <row r="193" spans="1:12" x14ac:dyDescent="0.25">
      <c r="D193" s="36"/>
      <c r="E193" s="37"/>
      <c r="F193" s="37"/>
      <c r="G193" s="37"/>
      <c r="H193" s="37"/>
      <c r="I193" s="37"/>
      <c r="J193" s="37"/>
    </row>
    <row r="194" spans="1:12" x14ac:dyDescent="0.25">
      <c r="D194" s="4"/>
      <c r="E194" s="37"/>
      <c r="F194" s="37"/>
      <c r="G194" s="37"/>
      <c r="H194" s="37"/>
      <c r="I194" s="37"/>
      <c r="J194" s="37"/>
    </row>
    <row r="195" spans="1:12" x14ac:dyDescent="0.25">
      <c r="D195" s="4"/>
      <c r="E195" s="15"/>
      <c r="F195" s="15"/>
      <c r="G195" s="15"/>
      <c r="H195" s="15"/>
      <c r="I195" s="15"/>
      <c r="J195" s="15"/>
    </row>
    <row r="196" spans="1:12" s="23" customFormat="1" x14ac:dyDescent="0.25">
      <c r="A196" s="20"/>
      <c r="B196" s="3"/>
      <c r="C196" s="21"/>
      <c r="D196" s="22"/>
      <c r="E196" s="22"/>
      <c r="F196" s="22"/>
      <c r="G196" s="22"/>
      <c r="H196" s="22"/>
      <c r="I196" s="22"/>
      <c r="J196" s="22"/>
      <c r="K196" s="21"/>
      <c r="L196" s="21"/>
    </row>
    <row r="198" spans="1:12" x14ac:dyDescent="0.25">
      <c r="E198" s="32"/>
    </row>
  </sheetData>
  <mergeCells count="14">
    <mergeCell ref="A2:L2"/>
    <mergeCell ref="E4:F4"/>
    <mergeCell ref="A4:A5"/>
    <mergeCell ref="B4:B5"/>
    <mergeCell ref="C4:C5"/>
    <mergeCell ref="D4:D5"/>
    <mergeCell ref="K4:L4"/>
    <mergeCell ref="G4:H4"/>
    <mergeCell ref="I4:J4"/>
    <mergeCell ref="B39:B42"/>
    <mergeCell ref="B45:B51"/>
    <mergeCell ref="B53:B54"/>
    <mergeCell ref="B67:B68"/>
    <mergeCell ref="B70:B71"/>
  </mergeCells>
  <pageMargins left="0.31496062992125984" right="0.31496062992125984" top="0.15748031496062992" bottom="0.15748031496062992" header="0.31496062992125984" footer="0.31496062992125984"/>
  <pageSetup paperSize="9" scale="60" fitToHeight="21" orientation="landscape" r:id="rId1"/>
  <headerFooter differentFirst="1">
    <oddHeader>&amp;C&amp;P</oddHeader>
  </headerFooter>
  <rowBreaks count="2" manualBreakCount="2">
    <brk id="36" max="11" man="1"/>
    <brk id="10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220FU11</cp:lastModifiedBy>
  <cp:lastPrinted>2025-05-19T08:46:31Z</cp:lastPrinted>
  <dcterms:created xsi:type="dcterms:W3CDTF">2025-01-06T19:58:35Z</dcterms:created>
  <dcterms:modified xsi:type="dcterms:W3CDTF">2025-05-19T13:04:33Z</dcterms:modified>
</cp:coreProperties>
</file>