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ВИКОНАННЯ\1 квартал\"/>
    </mc:Choice>
  </mc:AlternateContent>
  <bookViews>
    <workbookView xWindow="120" yWindow="60" windowWidth="19320" windowHeight="10125"/>
  </bookViews>
  <sheets>
    <sheet name="2025" sheetId="1" r:id="rId1"/>
  </sheets>
  <definedNames>
    <definedName name="Z_02AC496F_F7D9_465B_9A66_D319977CD4A2_.wvu.PrintArea" localSheetId="0" hidden="1">'2025'!$A$1:$H$8</definedName>
    <definedName name="Z_02AC496F_F7D9_465B_9A66_D319977CD4A2_.wvu.PrintTitles" localSheetId="0" hidden="1">'2025'!$7:$8</definedName>
    <definedName name="Z_6174BFC3_8EFC_491A_B8A3_28DB8186A904_.wvu.PrintArea" localSheetId="0" hidden="1">'2025'!$A$1:$H$8</definedName>
    <definedName name="Z_6174BFC3_8EFC_491A_B8A3_28DB8186A904_.wvu.PrintTitles" localSheetId="0" hidden="1">'2025'!$7:$8</definedName>
    <definedName name="Z_71B4C162_96A9_4CA7_B3F0_0C57B820C4BA_.wvu.PrintArea" localSheetId="0" hidden="1">'2025'!$A$1:$H$8</definedName>
    <definedName name="Z_71B4C162_96A9_4CA7_B3F0_0C57B820C4BA_.wvu.PrintTitles" localSheetId="0" hidden="1">'2025'!$7:$8</definedName>
    <definedName name="Z_9D5EF3DD_3431_45D7_BCA1_2268CCD9FD10_.wvu.PrintArea" localSheetId="0" hidden="1">'2025'!$A$1:$H$8</definedName>
    <definedName name="Z_9D5EF3DD_3431_45D7_BCA1_2268CCD9FD10_.wvu.PrintTitles" localSheetId="0" hidden="1">'2025'!$7:$8</definedName>
    <definedName name="_xlnm.Print_Titles" localSheetId="0">'2025'!$7:$8</definedName>
    <definedName name="_xlnm.Print_Area" localSheetId="0">'2025'!$A$1:$H$103</definedName>
  </definedNames>
  <calcPr calcId="152511"/>
  <customWorkbookViews>
    <customWorkbookView name="220FU6 - Личное представление" guid="{6174BFC3-8EFC-491A-B8A3-28DB8186A904}" mergeInterval="0" personalView="1" maximized="1" xWindow="-8" yWindow="-8" windowWidth="1616" windowHeight="876" activeSheetId="1"/>
    <customWorkbookView name="220FU5 - Личное представление" guid="{71B4C162-96A9-4CA7-B3F0-0C57B820C4BA}" mergeInterval="0" personalView="1" maximized="1" xWindow="-8" yWindow="-8" windowWidth="1936" windowHeight="1056" activeSheetId="1"/>
    <customWorkbookView name="220FU3 - Личное представление" guid="{9D5EF3DD-3431-45D7-BCA1-2268CCD9FD10}" mergeInterval="0" personalView="1" maximized="1" xWindow="-8" yWindow="-8" windowWidth="1382" windowHeight="744" activeSheetId="1"/>
    <customWorkbookView name="220FU1 - Личное представление" guid="{02AC496F-F7D9-465B-9A66-D319977CD4A2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H91" i="1" l="1"/>
  <c r="H98" i="1"/>
  <c r="H99" i="1"/>
  <c r="H100" i="1"/>
  <c r="G97" i="1"/>
  <c r="G96" i="1" s="1"/>
  <c r="G95" i="1" s="1"/>
  <c r="G89" i="1"/>
  <c r="G85" i="1" s="1"/>
  <c r="G84" i="1" s="1"/>
  <c r="G79" i="1"/>
  <c r="G75" i="1"/>
  <c r="G72" i="1"/>
  <c r="G69" i="1"/>
  <c r="G61" i="1" s="1"/>
  <c r="G57" i="1"/>
  <c r="G52" i="1" s="1"/>
  <c r="G48" i="1"/>
  <c r="G47" i="1"/>
  <c r="G45" i="1"/>
  <c r="G44" i="1" s="1"/>
  <c r="G42" i="1"/>
  <c r="G41" i="1" s="1"/>
  <c r="G35" i="1"/>
  <c r="G30" i="1"/>
  <c r="G27" i="1"/>
  <c r="G20" i="1"/>
  <c r="G17" i="1"/>
  <c r="G13" i="1"/>
  <c r="F89" i="1"/>
  <c r="F85" i="1" s="1"/>
  <c r="F84" i="1" s="1"/>
  <c r="F83" i="1"/>
  <c r="F79" i="1"/>
  <c r="F75" i="1"/>
  <c r="F72" i="1"/>
  <c r="F69" i="1"/>
  <c r="F61" i="1" s="1"/>
  <c r="F57" i="1"/>
  <c r="F52" i="1" s="1"/>
  <c r="F48" i="1"/>
  <c r="F47" i="1" s="1"/>
  <c r="F45" i="1"/>
  <c r="F44" i="1" s="1"/>
  <c r="F42" i="1"/>
  <c r="F41" i="1" s="1"/>
  <c r="F36" i="1"/>
  <c r="F35" i="1" s="1"/>
  <c r="F31" i="1"/>
  <c r="F30" i="1" s="1"/>
  <c r="F27" i="1"/>
  <c r="F24" i="1"/>
  <c r="F20" i="1"/>
  <c r="F17" i="1"/>
  <c r="F13" i="1"/>
  <c r="G11" i="1" l="1"/>
  <c r="G10" i="1" s="1"/>
  <c r="G26" i="1"/>
  <c r="G25" i="1" s="1"/>
  <c r="G51" i="1"/>
  <c r="G50" i="1" s="1"/>
  <c r="F11" i="1"/>
  <c r="F10" i="1" s="1"/>
  <c r="F26" i="1"/>
  <c r="F25" i="1" s="1"/>
  <c r="F97" i="1"/>
  <c r="F96" i="1" s="1"/>
  <c r="F95" i="1" s="1"/>
  <c r="F51" i="1"/>
  <c r="F50" i="1" s="1"/>
  <c r="H97" i="1" l="1"/>
  <c r="H96" i="1"/>
  <c r="G101" i="1"/>
  <c r="H101" i="1" s="1"/>
  <c r="F101" i="1"/>
  <c r="H92" i="1"/>
  <c r="H93" i="1"/>
  <c r="H94" i="1"/>
  <c r="H95" i="1" l="1"/>
  <c r="H14" i="1"/>
  <c r="H15" i="1"/>
  <c r="H16" i="1"/>
  <c r="H18" i="1"/>
  <c r="H19" i="1"/>
  <c r="H20" i="1"/>
  <c r="H21" i="1"/>
  <c r="H22" i="1"/>
  <c r="H24" i="1"/>
  <c r="H25" i="1"/>
  <c r="H28" i="1"/>
  <c r="H34" i="1"/>
  <c r="H36" i="1"/>
  <c r="H37" i="1"/>
  <c r="H38" i="1"/>
  <c r="H42" i="1"/>
  <c r="H43" i="1"/>
  <c r="H45" i="1"/>
  <c r="H47" i="1"/>
  <c r="H50" i="1"/>
  <c r="H51" i="1"/>
  <c r="H54" i="1"/>
  <c r="H55" i="1"/>
  <c r="H61" i="1"/>
  <c r="H63" i="1"/>
  <c r="H64" i="1"/>
  <c r="H66" i="1"/>
  <c r="H68" i="1"/>
  <c r="H69" i="1"/>
  <c r="H70" i="1"/>
  <c r="H71" i="1"/>
  <c r="H72" i="1"/>
  <c r="H73" i="1"/>
  <c r="H74" i="1"/>
  <c r="H75" i="1"/>
  <c r="H76" i="1"/>
  <c r="H77" i="1"/>
  <c r="H80" i="1"/>
  <c r="H81" i="1"/>
  <c r="H41" i="1" l="1"/>
  <c r="H90" i="1"/>
  <c r="H89" i="1"/>
  <c r="H88" i="1"/>
  <c r="H87" i="1"/>
  <c r="H86" i="1"/>
  <c r="H85" i="1"/>
  <c r="H84" i="1"/>
  <c r="H83" i="1"/>
  <c r="H79" i="1"/>
  <c r="H78" i="1"/>
  <c r="H67" i="1"/>
  <c r="H65" i="1"/>
  <c r="H53" i="1"/>
  <c r="H48" i="1"/>
  <c r="H46" i="1"/>
  <c r="H44" i="1"/>
  <c r="H40" i="1"/>
  <c r="H39" i="1"/>
  <c r="H35" i="1"/>
  <c r="H33" i="1"/>
  <c r="H31" i="1"/>
  <c r="H27" i="1"/>
  <c r="H26" i="1"/>
  <c r="H23" i="1"/>
  <c r="H17" i="1"/>
  <c r="H52" i="1" l="1"/>
  <c r="H13" i="1"/>
  <c r="H58" i="1"/>
  <c r="H49" i="1"/>
  <c r="H62" i="1"/>
  <c r="H82" i="1"/>
  <c r="H12" i="1" l="1"/>
  <c r="H32" i="1"/>
  <c r="H56" i="1"/>
  <c r="H57" i="1"/>
  <c r="H60" i="1"/>
  <c r="H29" i="1" l="1"/>
  <c r="H30" i="1"/>
  <c r="H11" i="1"/>
  <c r="H10" i="1" l="1"/>
  <c r="H59" i="1"/>
</calcChain>
</file>

<file path=xl/sharedStrings.xml><?xml version="1.0" encoding="utf-8"?>
<sst xmlns="http://schemas.openxmlformats.org/spreadsheetml/2006/main" count="236" uniqueCount="190">
  <si>
    <t>% виконання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</si>
  <si>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</si>
  <si>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</si>
  <si>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</si>
  <si>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</si>
  <si>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0600000</t>
  </si>
  <si>
    <t>0610000</t>
  </si>
  <si>
    <t>3700000</t>
  </si>
  <si>
    <t>3710000</t>
  </si>
  <si>
    <t>0180</t>
  </si>
  <si>
    <t>ВСЬОГО</t>
  </si>
  <si>
    <t>(код бюджету)</t>
  </si>
  <si>
    <t>0200000</t>
  </si>
  <si>
    <t>0210000</t>
  </si>
  <si>
    <t>Капітальні видатки</t>
  </si>
  <si>
    <t>0731</t>
  </si>
  <si>
    <t>Багатопрофільна стаціонарна медична допомога населенню</t>
  </si>
  <si>
    <t>6030</t>
  </si>
  <si>
    <t>0620</t>
  </si>
  <si>
    <t>Організація благоустрою населених пунктів</t>
  </si>
  <si>
    <t>0490</t>
  </si>
  <si>
    <t>0611021</t>
  </si>
  <si>
    <t>1021</t>
  </si>
  <si>
    <t>0921</t>
  </si>
  <si>
    <t>Капітальні видатки разом, в т.ч.:</t>
  </si>
  <si>
    <t>0610</t>
  </si>
  <si>
    <t>1200000</t>
  </si>
  <si>
    <t>1210000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</si>
  <si>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</si>
  <si>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</si>
  <si>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</si>
  <si>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</si>
  <si>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1216030</t>
  </si>
  <si>
    <t>1500000</t>
  </si>
  <si>
    <t>1510000</t>
  </si>
  <si>
    <t>Реалізація інших заходів щодо соціально-економічного розвитку територій</t>
  </si>
  <si>
    <t>Виконавчий комітет Чорноморської  міської ради  Одеського району Одеської області</t>
  </si>
  <si>
    <t>1518110</t>
  </si>
  <si>
    <t>8110</t>
  </si>
  <si>
    <t>Заходи із запобігання та ліквідації надзвичайних ситуацій та наслідків стихійного лиха</t>
  </si>
  <si>
    <t>Субвенція з місцевого бюджету державному бюджету на виконання програм соціально-економічного розвитку регіонів</t>
  </si>
  <si>
    <t>0320</t>
  </si>
  <si>
    <t>0212010</t>
  </si>
  <si>
    <t>2010</t>
  </si>
  <si>
    <t>Надання загальної середньої освіти закладами загальної середньої освіти за рахунок коштів місцевого бюджету</t>
  </si>
  <si>
    <t>6011</t>
  </si>
  <si>
    <t>7370</t>
  </si>
  <si>
    <t>3719800</t>
  </si>
  <si>
    <t>9800</t>
  </si>
  <si>
    <t>до рішення Чорноморської міської ради</t>
  </si>
  <si>
    <t>0380</t>
  </si>
  <si>
    <t>0611010</t>
  </si>
  <si>
    <t>1010</t>
  </si>
  <si>
    <t>0910</t>
  </si>
  <si>
    <t>Надання дошкільної освіти</t>
  </si>
  <si>
    <t>0618110</t>
  </si>
  <si>
    <t>Найменування робіт</t>
  </si>
  <si>
    <t>0218240</t>
  </si>
  <si>
    <t>8240</t>
  </si>
  <si>
    <t>Заходи та роботи з територіальної оборони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</si>
  <si>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</si>
  <si>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Затверджено розписом на звітний рік з урахуванням змін, грн</t>
  </si>
  <si>
    <t>Управління освіти Чорноморської  міської ради  Одеського району Одеської області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</si>
  <si>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</si>
  <si>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Відділ комунального господарства та благоустрою Чорноморської  міської ради  Одеського району Одеської області</t>
  </si>
  <si>
    <t>1216011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</si>
  <si>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</si>
  <si>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Реконструкція скверу за адресою: Одеська область, м.Чорноморськ, проспект Миру, 14. Коригування</t>
  </si>
  <si>
    <t>Управління капітального будівництва Чорноморської  міської ради  Одеського району Одеської області</t>
  </si>
  <si>
    <t>Виконано за звітний період, грн</t>
  </si>
  <si>
    <t>Додаток 7</t>
  </si>
  <si>
    <t>від                          2025 №                       - VІII</t>
  </si>
  <si>
    <t xml:space="preserve">Звіт про використання коштів бюджету розвитку у складі бюджету Чорноморської міської територіальної громади  за 1 квартал 2025 року </t>
  </si>
  <si>
    <t>Капітальний ремонт (заміна) ліфту пасажирського для лікувально-профілактичних установ, реєстраційний № 6342, у будівлі стаціонару Літ."А" встановленого біля відділення АcПІТ Комунального некомерційного підприємства "Чорноморська лікарня" Чорноморської міської ради Одеського району Одеської області за адресою: 68004, Одеська область, Одеський район, м.Чорноморськ, вул.Віталія Шума, 4 (літ. "А")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</si>
  <si>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</si>
  <si>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</si>
  <si>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</si>
  <si>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</si>
  <si>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</t>
  </si>
  <si>
    <t>Капітальні видатки / Придбання обладнання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</si>
  <si>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виготовлення проектно-кошторисної документації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</si>
  <si>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</si>
  <si>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</si>
  <si>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</si>
  <si>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</si>
  <si>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Розроблення комплексного плану просторового розвитку території Чорноморської міської територіальної громади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</si>
  <si>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</si>
  <si>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</si>
  <si>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</si>
  <si>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0460</t>
  </si>
  <si>
    <t>Реалізація Національної програми інформатизації</t>
  </si>
  <si>
    <t>КНП "Чорноморська лікарня" - придбання персональних комп'ютерів</t>
  </si>
  <si>
    <t>Виконавчий комітет - придбання комп'ютерної техніки та обладнання</t>
  </si>
  <si>
    <t>0218230</t>
  </si>
  <si>
    <t>8230</t>
  </si>
  <si>
    <t>Інші заходи громадського порядку та безпеки</t>
  </si>
  <si>
    <t>Придбання обладнання</t>
  </si>
  <si>
    <t>Придбання шаф холодильних для облаштування приміщень харчоблоків</t>
  </si>
  <si>
    <t>Капітальний ремонт харчоблоків Чорноморських ліцеїв / виготовлення проектно-кошторисної документації</t>
  </si>
  <si>
    <t>0611183</t>
  </si>
  <si>
    <t>1183</t>
  </si>
  <si>
    <t>0990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</si>
  <si>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</si>
  <si>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</si>
  <si>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</si>
  <si>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</si>
  <si>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Капітальний ремонт підвальних приміщень житлового будинку з влаштуванням найпростішого укриття для розміщення дітей та персоналу ЗДО № 6 "Сонечко", розташованого за адресою: Одеська область, Одеський район, м.Чорноморськ, проспект Миру, 15-Б/52-Н / виготовлення проектно-кошторисної документації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</si>
  <si>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</si>
  <si>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</si>
  <si>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Капітальний ремонт  стилобатної частини підвального поверху з улаштуванням заходів  гідроізоляції в найпростішому укритті Чорноморського ліцею № 6, розташованого за адресою: місто Чорноморськ, вулиця Спортивна, 3А</t>
  </si>
  <si>
    <t>Капітальний ремонт підвального приміщення  з пристосуванням під СПП з властивостями ПРУ в будівлі закладу дошкільної освіти № 4 Чорноморської міської ради Одеського району Одеської області за адресою Одеська область, Одеський район, м.Чорноморськ, вулиця Олександрійська, 19-А</t>
  </si>
  <si>
    <t>0800000</t>
  </si>
  <si>
    <t>Управління соціальної політики Чорноморської  міської ради  Одеського району Одеської області</t>
  </si>
  <si>
    <t>0810000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</si>
  <si>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</si>
  <si>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</si>
  <si>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</si>
  <si>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</si>
  <si>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Капітальний ремонт нежитлового, вбудовано-прибудованого приміщення, розташованого за адресою: м.Чорноморськ, вул.Віталія Шума, 21/251-С</t>
  </si>
  <si>
    <t>1000000</t>
  </si>
  <si>
    <t>Відділ культури Чорноморської  міської ради  Одеського району Одеської області</t>
  </si>
  <si>
    <t>1010000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</si>
  <si>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</si>
  <si>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</si>
  <si>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</si>
  <si>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</si>
  <si>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Придбання підйомного похилого обладнання</t>
  </si>
  <si>
    <t>1100000</t>
  </si>
  <si>
    <t>Відділ молоді та спорту Чорноморської  міської ради  Одеського району Одеської області</t>
  </si>
  <si>
    <t>1110000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</si>
  <si>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</si>
  <si>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</si>
  <si>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</si>
  <si>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</si>
  <si>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</si>
  <si>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</si>
  <si>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</si>
  <si>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t>Нерозподілені видатки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</si>
  <si>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</si>
  <si>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</si>
  <si>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</si>
  <si>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</si>
  <si>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проспект Миру, 28 (4)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</si>
  <si>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</si>
  <si>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</si>
  <si>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</si>
  <si>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вул.Парусна, 10 (2)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</si>
  <si>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</si>
  <si>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</si>
  <si>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</si>
  <si>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</si>
  <si>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</si>
  <si>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</si>
  <si>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Капітальний ремонт зовнішнього освітлення на Алеї Пам'яті в парку Приморський</t>
  </si>
  <si>
    <t>0640</t>
  </si>
  <si>
    <t>Будівництво об'єктів житлово-комунального господарства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</si>
  <si>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</si>
  <si>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</si>
  <si>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</si>
  <si>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</si>
  <si>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</si>
  <si>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</si>
  <si>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</si>
  <si>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Придбання мережевих насосів для КП "Чорноморськтеплоенерго"</t>
  </si>
  <si>
    <t>Придбання трактора для КП "МУЖКГ"</t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</si>
  <si>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</si>
  <si>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</si>
  <si>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1218240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</si>
  <si>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</si>
  <si>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</si>
  <si>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</si>
  <si>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1512171</t>
  </si>
  <si>
    <t>2171</t>
  </si>
  <si>
    <t>0763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</si>
  <si>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</si>
  <si>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 / розробка проєктно-кошторисної документації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</si>
  <si>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</si>
  <si>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1516091</t>
  </si>
  <si>
    <t>6091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</si>
  <si>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</si>
  <si>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</si>
  <si>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</si>
  <si>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</si>
  <si>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Збільшення електропотужностей для 13-го мікрорайону міста Чорноморськ, Одеської області</t>
  </si>
  <si>
    <t>Фінансове управління Чорноморської  міської ради  Одеського району Одеської області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</si>
  <si>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</si>
  <si>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</si>
  <si>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Міська цільова програма «Поліцейський офіцер громади» Чорноморської  міської територіальної  громади на 2025 рік</t>
  </si>
  <si>
    <t>Начальник фінансового управління                                                                                          Ольга ЯКОВЕНКО</t>
  </si>
  <si>
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 виконання експертизи проектно-кошторисної документації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</si>
</sst>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3"/>
      <color indexed="12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5" fillId="0" borderId="0"/>
    <xf numFmtId="9" fontId="16" fillId="0" borderId="0" applyFont="0" applyFill="0" applyBorder="0" applyAlignment="0" applyProtection="0"/>
  </cellStyleXfs>
  <cellXfs count="66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12" fillId="0" borderId="5" xfId="5" applyFont="1" applyBorder="1" applyAlignment="1" applyProtection="1">
      <alignment horizontal="left"/>
    </xf>
    <xf numFmtId="0" fontId="11" fillId="0" borderId="0" xfId="5" applyFont="1" applyAlignment="1" applyProtection="1">
      <alignment horizontal="center"/>
    </xf>
    <xf numFmtId="9" fontId="6" fillId="2" borderId="0" xfId="9" applyFont="1" applyFill="1" applyAlignment="1">
      <alignment horizontal="left"/>
    </xf>
    <xf numFmtId="9" fontId="7" fillId="2" borderId="0" xfId="9" applyFont="1" applyFill="1"/>
    <xf numFmtId="9" fontId="7" fillId="2" borderId="0" xfId="9" applyFont="1" applyFill="1" applyAlignment="1">
      <alignment horizontal="center"/>
    </xf>
    <xf numFmtId="9" fontId="7" fillId="2" borderId="0" xfId="9" applyFont="1" applyFill="1" applyAlignment="1">
      <alignment horizontal="left" vertical="center"/>
    </xf>
    <xf numFmtId="9" fontId="7" fillId="2" borderId="0" xfId="9" applyFont="1" applyFill="1" applyAlignment="1"/>
    <xf numFmtId="0" fontId="3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4" fontId="3" fillId="2" borderId="0" xfId="0" applyNumberFormat="1" applyFont="1" applyFill="1"/>
    <xf numFmtId="0" fontId="3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21" fillId="0" borderId="0" xfId="0" applyFont="1"/>
    <xf numFmtId="0" fontId="18" fillId="0" borderId="8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left" vertical="center" wrapText="1"/>
    </xf>
    <xf numFmtId="0" fontId="3" fillId="2" borderId="7" xfId="0" quotePrefix="1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3" fillId="2" borderId="1" xfId="8" quotePrefix="1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3" xfId="4" applyFont="1" applyFill="1" applyBorder="1" applyAlignment="1">
      <alignment horizontal="center" vertical="center" wrapText="1"/>
    </xf>
    <xf numFmtId="0" fontId="2" fillId="2" borderId="4" xfId="4" applyFont="1" applyFill="1" applyBorder="1" applyAlignment="1">
      <alignment horizontal="center" vertical="center" wrapText="1"/>
    </xf>
    <xf numFmtId="0" fontId="18" fillId="2" borderId="3" xfId="0" quotePrefix="1" applyFont="1" applyFill="1" applyBorder="1" applyAlignment="1">
      <alignment horizontal="left" vertical="center" wrapText="1"/>
    </xf>
    <xf numFmtId="0" fontId="18" fillId="2" borderId="4" xfId="0" quotePrefix="1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9" fontId="18" fillId="0" borderId="0" xfId="9" applyFont="1" applyAlignment="1">
      <alignment horizontal="right"/>
    </xf>
    <xf numFmtId="9" fontId="13" fillId="0" borderId="0" xfId="9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7" fillId="0" borderId="6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11" fillId="0" borderId="0" xfId="5" applyFont="1" applyAlignment="1" applyProtection="1">
      <alignment horizontal="left"/>
    </xf>
    <xf numFmtId="9" fontId="3" fillId="2" borderId="0" xfId="9" applyFont="1" applyFill="1" applyAlignment="1">
      <alignment horizontal="right"/>
    </xf>
  </cellXfs>
  <cellStyles count="10">
    <cellStyle name="Відсотковий" xfId="9" builtinId="5"/>
    <cellStyle name="Гіперпосилання" xfId="5" builtinId="8"/>
    <cellStyle name="Звичайний" xfId="0" builtinId="0"/>
    <cellStyle name="Обычный 10" xfId="7"/>
    <cellStyle name="Обычный 2" xfId="1"/>
    <cellStyle name="Обычный 2 2" xfId="6"/>
    <cellStyle name="Обычный 3" xfId="3"/>
    <cellStyle name="Обычный 9" xfId="8"/>
    <cellStyle name="Обычный_дод 3" xfId="4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view="pageBreakPreview" topLeftCell="A91" zoomScale="80" zoomScaleNormal="90" zoomScaleSheetLayoutView="80" workbookViewId="0">
      <selection activeCell="D100" sqref="D100"/>
    </sheetView>
  </sheetViews>
  <sheetFormatPr defaultColWidth="9.140625" defaultRowHeight="18.75"/>
  <cols>
    <col min="1" max="1" width="15.85546875" style="2" customWidth="1"/>
    <col min="2" max="2" width="14.85546875" style="1" customWidth="1"/>
    <col min="3" max="3" width="16" style="1" customWidth="1"/>
    <col min="4" max="4" width="50" style="1" customWidth="1"/>
    <col min="5" max="5" width="55.5703125" style="3" customWidth="1"/>
    <col min="6" max="6" width="16.28515625" style="1" customWidth="1"/>
    <col min="7" max="7" width="17.5703125" style="1" customWidth="1"/>
    <col min="8" max="8" width="11.140625" style="2" customWidth="1"/>
    <col min="9" max="9" width="24" style="1" customWidth="1"/>
    <col min="10" max="10" width="18.42578125" style="1" bestFit="1" customWidth="1"/>
    <col min="11" max="11" width="16.85546875" style="1" bestFit="1" customWidth="1"/>
    <col min="12" max="12" width="15.5703125" style="1" bestFit="1" customWidth="1"/>
    <col min="13" max="16384" width="9.140625" style="1"/>
  </cols>
  <sheetData>
    <row r="1" spans="1:8" s="9" customFormat="1">
      <c r="A1" s="8"/>
      <c r="D1" s="10"/>
      <c r="E1" s="11"/>
      <c r="F1" s="12"/>
      <c r="G1" s="59" t="s">
        <v>70</v>
      </c>
      <c r="H1" s="59"/>
    </row>
    <row r="2" spans="1:8" s="9" customFormat="1">
      <c r="A2" s="8"/>
      <c r="D2" s="10"/>
      <c r="E2" s="11"/>
      <c r="F2" s="65" t="s">
        <v>49</v>
      </c>
      <c r="G2" s="65"/>
      <c r="H2" s="65"/>
    </row>
    <row r="3" spans="1:8" s="9" customFormat="1">
      <c r="A3" s="8"/>
      <c r="D3" s="10"/>
      <c r="E3" s="11"/>
      <c r="G3" s="60" t="s">
        <v>71</v>
      </c>
      <c r="H3" s="60"/>
    </row>
    <row r="4" spans="1:8" s="4" customFormat="1" ht="20.25">
      <c r="A4" s="58" t="s">
        <v>72</v>
      </c>
      <c r="B4" s="58"/>
      <c r="C4" s="58"/>
      <c r="D4" s="58"/>
      <c r="E4" s="58"/>
      <c r="F4" s="58"/>
      <c r="G4" s="58"/>
      <c r="H4" s="58"/>
    </row>
    <row r="5" spans="1:8" s="4" customFormat="1" ht="20.25">
      <c r="A5" s="64">
        <v>1558900000</v>
      </c>
      <c r="B5" s="64"/>
      <c r="C5" s="5"/>
      <c r="D5" s="5"/>
      <c r="E5" s="5"/>
      <c r="F5" s="5"/>
      <c r="G5" s="5"/>
      <c r="H5" s="28"/>
    </row>
    <row r="6" spans="1:8" s="4" customFormat="1" ht="20.25">
      <c r="A6" s="6" t="s">
        <v>11</v>
      </c>
      <c r="B6" s="7"/>
      <c r="C6" s="5"/>
      <c r="D6" s="5"/>
      <c r="E6" s="5"/>
      <c r="F6" s="5"/>
      <c r="G6" s="5"/>
      <c r="H6" s="28"/>
    </row>
    <row r="7" spans="1:8" ht="59.45" customHeight="1">
      <c r="A7" s="61" t="s">
        <v>1</v>
      </c>
      <c r="B7" s="61" t="s">
        <v>2</v>
      </c>
      <c r="C7" s="61" t="s">
        <v>3</v>
      </c>
      <c r="D7" s="61" t="s">
        <v>4</v>
      </c>
      <c r="E7" s="61" t="s">
        <v>56</v>
      </c>
      <c r="F7" s="61" t="s">
        <v>61</v>
      </c>
      <c r="G7" s="61" t="s">
        <v>69</v>
      </c>
      <c r="H7" s="61" t="s">
        <v>0</v>
      </c>
    </row>
    <row r="8" spans="1:8" ht="47.45" customHeight="1">
      <c r="A8" s="62"/>
      <c r="B8" s="62"/>
      <c r="C8" s="62"/>
      <c r="D8" s="63"/>
      <c r="E8" s="63"/>
      <c r="F8" s="63"/>
      <c r="G8" s="63"/>
      <c r="H8" s="63"/>
    </row>
    <row r="9" spans="1:8">
      <c r="A9" s="23">
        <v>1</v>
      </c>
      <c r="B9" s="23">
        <v>2</v>
      </c>
      <c r="C9" s="23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</row>
    <row r="10" spans="1:8" s="13" customFormat="1" ht="15.75">
      <c r="A10" s="20" t="s">
        <v>12</v>
      </c>
      <c r="B10" s="20"/>
      <c r="C10" s="20"/>
      <c r="D10" s="53" t="s">
        <v>36</v>
      </c>
      <c r="E10" s="54"/>
      <c r="F10" s="48">
        <f t="shared" ref="F10:G10" si="0">F11</f>
        <v>12391000</v>
      </c>
      <c r="G10" s="48">
        <f t="shared" si="0"/>
        <v>590655.6</v>
      </c>
      <c r="H10" s="30">
        <f>G10/F10</f>
        <v>4.7668113953676053E-2</v>
      </c>
    </row>
    <row r="11" spans="1:8" s="13" customFormat="1" ht="15.75">
      <c r="A11" s="20" t="s">
        <v>13</v>
      </c>
      <c r="B11" s="15"/>
      <c r="C11" s="15"/>
      <c r="D11" s="53" t="s">
        <v>36</v>
      </c>
      <c r="E11" s="54"/>
      <c r="F11" s="48">
        <f>F12+F13+F17+F20+F23+F24</f>
        <v>12391000</v>
      </c>
      <c r="G11" s="48">
        <f>G12+G13+G17+G20+G23+G24</f>
        <v>590655.6</v>
      </c>
      <c r="H11" s="30">
        <f t="shared" ref="H11:H74" si="1">G11/F11</f>
        <v>4.7668113953676053E-2</v>
      </c>
    </row>
    <row r="12" spans="1:8" s="13" customFormat="1" ht="149.25" customHeight="1">
      <c r="A12" s="15" t="s">
        <v>42</v>
      </c>
      <c r="B12" s="15" t="s">
        <v>43</v>
      </c>
      <c r="C12" s="15" t="s">
        <v>15</v>
      </c>
      <c r="D12" s="21" t="s">
        <v>16</v>
      </c>
      <c r="E12" s="21" t="s">
        <v>73</v>
      </c>
      <c r="F12" s="49">
        <v>2036600</v>
      </c>
      <c r="G12" s="49"/>
      <c r="H12" s="31">
        <f t="shared" si="1"/>
        <v>0</v>
      </c>
    </row>
    <row r="13" spans="1:8" s="13" customFormat="1" ht="47.25">
      <c r="A13" s="15" t="s">
        <v>74</v>
      </c>
      <c r="B13" s="15" t="s">
        <v>75</v>
      </c>
      <c r="C13" s="15" t="s">
        <v>76</v>
      </c>
      <c r="D13" s="21" t="s">
        <v>77</v>
      </c>
      <c r="E13" s="18" t="s">
        <v>24</v>
      </c>
      <c r="F13" s="49">
        <f>F14+F15+F16</f>
        <v>1718100</v>
      </c>
      <c r="G13" s="49">
        <f>G14+G15+G16</f>
        <v>0</v>
      </c>
      <c r="H13" s="31">
        <f t="shared" si="1"/>
        <v>0</v>
      </c>
    </row>
    <row r="14" spans="1:8" s="13" customFormat="1" ht="110.25">
      <c r="A14" s="15"/>
      <c r="B14" s="15"/>
      <c r="C14" s="15"/>
      <c r="D14" s="21"/>
      <c r="E14" s="21" t="s">
        <v>78</v>
      </c>
      <c r="F14" s="49">
        <v>1426100</v>
      </c>
      <c r="G14" s="49"/>
      <c r="H14" s="31">
        <f t="shared" si="1"/>
        <v>0</v>
      </c>
    </row>
    <row r="15" spans="1:8" s="13" customFormat="1" ht="17.45" customHeight="1">
      <c r="A15" s="15"/>
      <c r="B15" s="15"/>
      <c r="C15" s="15"/>
      <c r="D15" s="21"/>
      <c r="E15" s="21" t="s">
        <v>79</v>
      </c>
      <c r="F15" s="49">
        <v>192000</v>
      </c>
      <c r="G15" s="49"/>
      <c r="H15" s="31">
        <f t="shared" si="1"/>
        <v>0</v>
      </c>
    </row>
    <row r="16" spans="1:8" s="13" customFormat="1" ht="79.5" customHeight="1">
      <c r="A16" s="15"/>
      <c r="B16" s="15"/>
      <c r="C16" s="15"/>
      <c r="D16" s="21"/>
      <c r="E16" s="21" t="s">
        <v>80</v>
      </c>
      <c r="F16" s="49">
        <v>100000</v>
      </c>
      <c r="G16" s="49"/>
      <c r="H16" s="31">
        <f t="shared" si="1"/>
        <v>0</v>
      </c>
    </row>
    <row r="17" spans="1:8" s="13" customFormat="1" ht="31.5">
      <c r="A17" s="15" t="s">
        <v>81</v>
      </c>
      <c r="B17" s="15" t="s">
        <v>82</v>
      </c>
      <c r="C17" s="19" t="s">
        <v>83</v>
      </c>
      <c r="D17" s="17" t="s">
        <v>84</v>
      </c>
      <c r="E17" s="18" t="s">
        <v>24</v>
      </c>
      <c r="F17" s="49">
        <f>F18+F19</f>
        <v>7340000</v>
      </c>
      <c r="G17" s="49">
        <f>G18+G19</f>
        <v>0</v>
      </c>
      <c r="H17" s="31">
        <f t="shared" si="1"/>
        <v>0</v>
      </c>
    </row>
    <row r="18" spans="1:8" s="13" customFormat="1" ht="47.25">
      <c r="A18" s="15"/>
      <c r="B18" s="15"/>
      <c r="C18" s="19"/>
      <c r="D18" s="17"/>
      <c r="E18" s="18" t="s">
        <v>85</v>
      </c>
      <c r="F18" s="49">
        <v>7000000</v>
      </c>
      <c r="G18" s="49"/>
      <c r="H18" s="31">
        <f t="shared" si="1"/>
        <v>0</v>
      </c>
    </row>
    <row r="19" spans="1:8" s="13" customFormat="1" ht="67.5" customHeight="1">
      <c r="A19" s="15"/>
      <c r="B19" s="15"/>
      <c r="C19" s="19"/>
      <c r="D19" s="17"/>
      <c r="E19" s="18" t="s">
        <v>86</v>
      </c>
      <c r="F19" s="49">
        <v>340000</v>
      </c>
      <c r="G19" s="49"/>
      <c r="H19" s="31">
        <f t="shared" si="1"/>
        <v>0</v>
      </c>
    </row>
    <row r="20" spans="1:8" s="13" customFormat="1" ht="15.75">
      <c r="A20" s="15" t="s">
        <v>87</v>
      </c>
      <c r="B20" s="15" t="s">
        <v>88</v>
      </c>
      <c r="C20" s="19" t="s">
        <v>89</v>
      </c>
      <c r="D20" s="17" t="s">
        <v>90</v>
      </c>
      <c r="E20" s="18" t="s">
        <v>24</v>
      </c>
      <c r="F20" s="49">
        <f>F21+F22</f>
        <v>725600</v>
      </c>
      <c r="G20" s="49">
        <f>G21+G22</f>
        <v>534000</v>
      </c>
      <c r="H20" s="31">
        <f t="shared" si="1"/>
        <v>0.7359426681367145</v>
      </c>
    </row>
    <row r="21" spans="1:8" s="13" customFormat="1" ht="31.5">
      <c r="A21" s="15"/>
      <c r="B21" s="15"/>
      <c r="C21" s="19"/>
      <c r="D21" s="17"/>
      <c r="E21" s="18" t="s">
        <v>91</v>
      </c>
      <c r="F21" s="49">
        <v>534000</v>
      </c>
      <c r="G21" s="49">
        <v>534000</v>
      </c>
      <c r="H21" s="31">
        <f t="shared" si="1"/>
        <v>1</v>
      </c>
    </row>
    <row r="22" spans="1:8" s="13" customFormat="1" ht="31.5">
      <c r="A22" s="15"/>
      <c r="B22" s="15"/>
      <c r="C22" s="19"/>
      <c r="D22" s="17"/>
      <c r="E22" s="18" t="s">
        <v>92</v>
      </c>
      <c r="F22" s="49">
        <v>191600</v>
      </c>
      <c r="G22" s="49"/>
      <c r="H22" s="31">
        <f t="shared" si="1"/>
        <v>0</v>
      </c>
    </row>
    <row r="23" spans="1:8" s="13" customFormat="1" ht="15.75">
      <c r="A23" s="16" t="s">
        <v>93</v>
      </c>
      <c r="B23" s="16" t="s">
        <v>94</v>
      </c>
      <c r="C23" s="16" t="s">
        <v>50</v>
      </c>
      <c r="D23" s="17" t="s">
        <v>95</v>
      </c>
      <c r="E23" s="18" t="s">
        <v>14</v>
      </c>
      <c r="F23" s="49">
        <v>514000</v>
      </c>
      <c r="G23" s="49"/>
      <c r="H23" s="31">
        <f t="shared" si="1"/>
        <v>0</v>
      </c>
    </row>
    <row r="24" spans="1:8" s="13" customFormat="1" ht="15.75">
      <c r="A24" s="15" t="s">
        <v>57</v>
      </c>
      <c r="B24" s="15" t="s">
        <v>58</v>
      </c>
      <c r="C24" s="19" t="s">
        <v>50</v>
      </c>
      <c r="D24" s="17" t="s">
        <v>59</v>
      </c>
      <c r="E24" s="18" t="s">
        <v>96</v>
      </c>
      <c r="F24" s="49">
        <f>200500-22800-121000</f>
        <v>56700</v>
      </c>
      <c r="G24" s="49">
        <v>56655.6</v>
      </c>
      <c r="H24" s="31">
        <f t="shared" si="1"/>
        <v>0.99921693121693123</v>
      </c>
    </row>
    <row r="25" spans="1:8" s="13" customFormat="1" ht="15.75">
      <c r="A25" s="20" t="s">
        <v>5</v>
      </c>
      <c r="B25" s="20"/>
      <c r="C25" s="20"/>
      <c r="D25" s="53" t="s">
        <v>62</v>
      </c>
      <c r="E25" s="54"/>
      <c r="F25" s="48">
        <f t="shared" ref="F25:G25" si="2">F26</f>
        <v>15815216</v>
      </c>
      <c r="G25" s="48">
        <f t="shared" si="2"/>
        <v>472398.07</v>
      </c>
      <c r="H25" s="30">
        <f t="shared" si="1"/>
        <v>2.9869846229099876E-2</v>
      </c>
    </row>
    <row r="26" spans="1:8" s="13" customFormat="1" ht="15.75">
      <c r="A26" s="20" t="s">
        <v>6</v>
      </c>
      <c r="B26" s="15"/>
      <c r="C26" s="15"/>
      <c r="D26" s="53" t="s">
        <v>62</v>
      </c>
      <c r="E26" s="54"/>
      <c r="F26" s="48">
        <f>F27+F30+F33+F34+F35</f>
        <v>15815216</v>
      </c>
      <c r="G26" s="48">
        <f>G27+G30+G33+G34+G35</f>
        <v>472398.07</v>
      </c>
      <c r="H26" s="30">
        <f t="shared" si="1"/>
        <v>2.9869846229099876E-2</v>
      </c>
    </row>
    <row r="27" spans="1:8" s="13" customFormat="1" ht="15.75">
      <c r="A27" s="15" t="s">
        <v>51</v>
      </c>
      <c r="B27" s="15" t="s">
        <v>52</v>
      </c>
      <c r="C27" s="16" t="s">
        <v>53</v>
      </c>
      <c r="D27" s="17" t="s">
        <v>54</v>
      </c>
      <c r="E27" s="18" t="s">
        <v>24</v>
      </c>
      <c r="F27" s="49">
        <f>F28+F29</f>
        <v>1773037</v>
      </c>
      <c r="G27" s="49">
        <f>G28+G29</f>
        <v>0</v>
      </c>
      <c r="H27" s="31">
        <f t="shared" si="1"/>
        <v>0</v>
      </c>
    </row>
    <row r="28" spans="1:8" s="13" customFormat="1" ht="63">
      <c r="A28" s="15"/>
      <c r="B28" s="15"/>
      <c r="C28" s="16"/>
      <c r="D28" s="17"/>
      <c r="E28" s="40" t="s">
        <v>63</v>
      </c>
      <c r="F28" s="49">
        <v>1073037</v>
      </c>
      <c r="G28" s="49"/>
      <c r="H28" s="31">
        <f t="shared" si="1"/>
        <v>0</v>
      </c>
    </row>
    <row r="29" spans="1:8" s="13" customFormat="1" ht="31.5">
      <c r="A29" s="15"/>
      <c r="B29" s="15"/>
      <c r="C29" s="16"/>
      <c r="D29" s="17"/>
      <c r="E29" s="18" t="s">
        <v>97</v>
      </c>
      <c r="F29" s="49">
        <v>700000</v>
      </c>
      <c r="G29" s="49"/>
      <c r="H29" s="31">
        <f t="shared" si="1"/>
        <v>0</v>
      </c>
    </row>
    <row r="30" spans="1:8" s="13" customFormat="1" ht="47.25">
      <c r="A30" s="15" t="s">
        <v>21</v>
      </c>
      <c r="B30" s="15" t="s">
        <v>22</v>
      </c>
      <c r="C30" s="16" t="s">
        <v>23</v>
      </c>
      <c r="D30" s="17" t="s">
        <v>44</v>
      </c>
      <c r="E30" s="18" t="s">
        <v>24</v>
      </c>
      <c r="F30" s="49">
        <f>F31+F32</f>
        <v>2400000</v>
      </c>
      <c r="G30" s="49">
        <f>G31+G32</f>
        <v>0</v>
      </c>
      <c r="H30" s="31">
        <f t="shared" si="1"/>
        <v>0</v>
      </c>
    </row>
    <row r="31" spans="1:8" s="13" customFormat="1" ht="47.25">
      <c r="A31" s="15"/>
      <c r="B31" s="15"/>
      <c r="C31" s="16"/>
      <c r="D31" s="17"/>
      <c r="E31" s="18" t="s">
        <v>98</v>
      </c>
      <c r="F31" s="49">
        <f>1800000-200000</f>
        <v>1600000</v>
      </c>
      <c r="G31" s="49"/>
      <c r="H31" s="31">
        <f t="shared" si="1"/>
        <v>0</v>
      </c>
    </row>
    <row r="32" spans="1:8" s="13" customFormat="1" ht="31.5">
      <c r="A32" s="15"/>
      <c r="B32" s="15"/>
      <c r="C32" s="16"/>
      <c r="D32" s="17"/>
      <c r="E32" s="18" t="s">
        <v>97</v>
      </c>
      <c r="F32" s="49">
        <v>800000</v>
      </c>
      <c r="G32" s="49"/>
      <c r="H32" s="31">
        <f t="shared" si="1"/>
        <v>0</v>
      </c>
    </row>
    <row r="33" spans="1:8" s="13" customFormat="1" ht="55.15" customHeight="1">
      <c r="A33" s="15" t="s">
        <v>99</v>
      </c>
      <c r="B33" s="15" t="s">
        <v>100</v>
      </c>
      <c r="C33" s="19" t="s">
        <v>101</v>
      </c>
      <c r="D33" s="57" t="s">
        <v>102</v>
      </c>
      <c r="E33" s="57"/>
      <c r="F33" s="49">
        <v>1304329</v>
      </c>
      <c r="G33" s="49"/>
      <c r="H33" s="31">
        <f t="shared" si="1"/>
        <v>0</v>
      </c>
    </row>
    <row r="34" spans="1:8" s="13" customFormat="1" ht="53.45" customHeight="1">
      <c r="A34" s="15" t="s">
        <v>103</v>
      </c>
      <c r="B34" s="15" t="s">
        <v>104</v>
      </c>
      <c r="C34" s="19" t="s">
        <v>101</v>
      </c>
      <c r="D34" s="55" t="s">
        <v>105</v>
      </c>
      <c r="E34" s="56"/>
      <c r="F34" s="49">
        <v>3043200</v>
      </c>
      <c r="G34" s="49"/>
      <c r="H34" s="31">
        <f t="shared" si="1"/>
        <v>0</v>
      </c>
    </row>
    <row r="35" spans="1:8" s="13" customFormat="1" ht="36.6" customHeight="1">
      <c r="A35" s="15" t="s">
        <v>55</v>
      </c>
      <c r="B35" s="15" t="s">
        <v>38</v>
      </c>
      <c r="C35" s="19" t="s">
        <v>41</v>
      </c>
      <c r="D35" s="17" t="s">
        <v>39</v>
      </c>
      <c r="E35" s="40" t="s">
        <v>24</v>
      </c>
      <c r="F35" s="49">
        <f>SUM(F36:F40)</f>
        <v>7294650</v>
      </c>
      <c r="G35" s="49">
        <f>SUM(G36:G40)</f>
        <v>472398.07</v>
      </c>
      <c r="H35" s="31">
        <f t="shared" si="1"/>
        <v>6.4759525131431947E-2</v>
      </c>
    </row>
    <row r="36" spans="1:8" s="13" customFormat="1" ht="110.25">
      <c r="A36" s="15"/>
      <c r="B36" s="15"/>
      <c r="C36" s="19"/>
      <c r="D36" s="17"/>
      <c r="E36" s="40" t="s">
        <v>106</v>
      </c>
      <c r="F36" s="49">
        <f>200000+200000</f>
        <v>400000</v>
      </c>
      <c r="G36" s="49"/>
      <c r="H36" s="31">
        <f t="shared" si="1"/>
        <v>0</v>
      </c>
    </row>
    <row r="37" spans="1:8" s="13" customFormat="1" ht="94.5">
      <c r="A37" s="15"/>
      <c r="B37" s="15"/>
      <c r="C37" s="19"/>
      <c r="D37" s="17"/>
      <c r="E37" s="41" t="s">
        <v>107</v>
      </c>
      <c r="F37" s="49">
        <v>2800119</v>
      </c>
      <c r="G37" s="49"/>
      <c r="H37" s="31">
        <f t="shared" si="1"/>
        <v>0</v>
      </c>
    </row>
    <row r="38" spans="1:8" s="13" customFormat="1" ht="94.5">
      <c r="A38" s="15"/>
      <c r="B38" s="15"/>
      <c r="C38" s="19"/>
      <c r="D38" s="17"/>
      <c r="E38" s="41" t="s">
        <v>108</v>
      </c>
      <c r="F38" s="49">
        <v>1194216</v>
      </c>
      <c r="G38" s="49"/>
      <c r="H38" s="31">
        <f t="shared" si="1"/>
        <v>0</v>
      </c>
    </row>
    <row r="39" spans="1:8" s="13" customFormat="1" ht="78.75">
      <c r="A39" s="15"/>
      <c r="B39" s="15"/>
      <c r="C39" s="19"/>
      <c r="D39" s="17"/>
      <c r="E39" s="41" t="s">
        <v>109</v>
      </c>
      <c r="F39" s="49">
        <v>1400315</v>
      </c>
      <c r="G39" s="49"/>
      <c r="H39" s="31">
        <f t="shared" si="1"/>
        <v>0</v>
      </c>
    </row>
    <row r="40" spans="1:8" s="13" customFormat="1" ht="100.5" customHeight="1">
      <c r="A40" s="15"/>
      <c r="B40" s="15"/>
      <c r="C40" s="19"/>
      <c r="D40" s="17"/>
      <c r="E40" s="41" t="s">
        <v>110</v>
      </c>
      <c r="F40" s="49">
        <v>1500000</v>
      </c>
      <c r="G40" s="49">
        <v>472398.07</v>
      </c>
      <c r="H40" s="31">
        <f t="shared" si="1"/>
        <v>0.31493204666666669</v>
      </c>
    </row>
    <row r="41" spans="1:8" s="13" customFormat="1" ht="15.75">
      <c r="A41" s="20" t="s">
        <v>111</v>
      </c>
      <c r="B41" s="20"/>
      <c r="C41" s="20"/>
      <c r="D41" s="53" t="s">
        <v>112</v>
      </c>
      <c r="E41" s="54"/>
      <c r="F41" s="48">
        <f t="shared" ref="F41:G41" si="3">F42</f>
        <v>991625</v>
      </c>
      <c r="G41" s="48">
        <f t="shared" si="3"/>
        <v>0</v>
      </c>
      <c r="H41" s="30">
        <f t="shared" si="1"/>
        <v>0</v>
      </c>
    </row>
    <row r="42" spans="1:8" s="13" customFormat="1" ht="15.75">
      <c r="A42" s="20" t="s">
        <v>113</v>
      </c>
      <c r="B42" s="15"/>
      <c r="C42" s="15"/>
      <c r="D42" s="53" t="s">
        <v>112</v>
      </c>
      <c r="E42" s="54"/>
      <c r="F42" s="48">
        <f>F43</f>
        <v>991625</v>
      </c>
      <c r="G42" s="48">
        <f>G43</f>
        <v>0</v>
      </c>
      <c r="H42" s="30">
        <f t="shared" si="1"/>
        <v>0</v>
      </c>
    </row>
    <row r="43" spans="1:8" s="13" customFormat="1" ht="94.5">
      <c r="A43" s="16" t="s">
        <v>114</v>
      </c>
      <c r="B43" s="16" t="s">
        <v>115</v>
      </c>
      <c r="C43" s="16" t="s">
        <v>116</v>
      </c>
      <c r="D43" s="17" t="s">
        <v>117</v>
      </c>
      <c r="E43" s="42" t="s">
        <v>118</v>
      </c>
      <c r="F43" s="50">
        <v>991625</v>
      </c>
      <c r="G43" s="50"/>
      <c r="H43" s="31">
        <f t="shared" si="1"/>
        <v>0</v>
      </c>
    </row>
    <row r="44" spans="1:8" s="13" customFormat="1" ht="15.75">
      <c r="A44" s="20" t="s">
        <v>119</v>
      </c>
      <c r="B44" s="20"/>
      <c r="C44" s="20"/>
      <c r="D44" s="53" t="s">
        <v>120</v>
      </c>
      <c r="E44" s="54"/>
      <c r="F44" s="48">
        <f t="shared" ref="F44:G44" si="4">F45</f>
        <v>200000</v>
      </c>
      <c r="G44" s="48">
        <f t="shared" si="4"/>
        <v>0</v>
      </c>
      <c r="H44" s="30">
        <f t="shared" si="1"/>
        <v>0</v>
      </c>
    </row>
    <row r="45" spans="1:8" s="13" customFormat="1" ht="15.75">
      <c r="A45" s="20" t="s">
        <v>121</v>
      </c>
      <c r="B45" s="15"/>
      <c r="C45" s="15"/>
      <c r="D45" s="53" t="s">
        <v>120</v>
      </c>
      <c r="E45" s="54"/>
      <c r="F45" s="48">
        <f>F46</f>
        <v>200000</v>
      </c>
      <c r="G45" s="48">
        <f>G46</f>
        <v>0</v>
      </c>
      <c r="H45" s="30">
        <f t="shared" si="1"/>
        <v>0</v>
      </c>
    </row>
    <row r="46" spans="1:8" s="13" customFormat="1" ht="47.25">
      <c r="A46" s="16" t="s">
        <v>122</v>
      </c>
      <c r="B46" s="16" t="s">
        <v>123</v>
      </c>
      <c r="C46" s="16" t="s">
        <v>124</v>
      </c>
      <c r="D46" s="17" t="s">
        <v>125</v>
      </c>
      <c r="E46" s="42" t="s">
        <v>126</v>
      </c>
      <c r="F46" s="50">
        <v>200000</v>
      </c>
      <c r="G46" s="50"/>
      <c r="H46" s="31">
        <f t="shared" si="1"/>
        <v>0</v>
      </c>
    </row>
    <row r="47" spans="1:8" s="13" customFormat="1" ht="15.75">
      <c r="A47" s="20" t="s">
        <v>127</v>
      </c>
      <c r="B47" s="20"/>
      <c r="C47" s="20"/>
      <c r="D47" s="53" t="s">
        <v>128</v>
      </c>
      <c r="E47" s="54"/>
      <c r="F47" s="48">
        <f t="shared" ref="F47:G47" si="5">F48</f>
        <v>35000</v>
      </c>
      <c r="G47" s="48">
        <f t="shared" si="5"/>
        <v>0</v>
      </c>
      <c r="H47" s="30">
        <f t="shared" si="1"/>
        <v>0</v>
      </c>
    </row>
    <row r="48" spans="1:8" s="13" customFormat="1" ht="15.75">
      <c r="A48" s="20" t="s">
        <v>129</v>
      </c>
      <c r="B48" s="15"/>
      <c r="C48" s="15"/>
      <c r="D48" s="53" t="s">
        <v>128</v>
      </c>
      <c r="E48" s="54"/>
      <c r="F48" s="48">
        <f>F49</f>
        <v>35000</v>
      </c>
      <c r="G48" s="48">
        <f>G49</f>
        <v>0</v>
      </c>
      <c r="H48" s="30">
        <f t="shared" si="1"/>
        <v>0</v>
      </c>
    </row>
    <row r="49" spans="1:10" s="13" customFormat="1" ht="47.25">
      <c r="A49" s="16" t="s">
        <v>130</v>
      </c>
      <c r="B49" s="16" t="s">
        <v>131</v>
      </c>
      <c r="C49" s="16" t="s">
        <v>132</v>
      </c>
      <c r="D49" s="17" t="s">
        <v>133</v>
      </c>
      <c r="E49" s="42" t="s">
        <v>134</v>
      </c>
      <c r="F49" s="50">
        <v>35000</v>
      </c>
      <c r="G49" s="50"/>
      <c r="H49" s="31">
        <f t="shared" si="1"/>
        <v>0</v>
      </c>
      <c r="J49" s="22"/>
    </row>
    <row r="50" spans="1:10" s="13" customFormat="1" ht="15.75">
      <c r="A50" s="20" t="s">
        <v>26</v>
      </c>
      <c r="B50" s="20"/>
      <c r="C50" s="20"/>
      <c r="D50" s="53" t="s">
        <v>64</v>
      </c>
      <c r="E50" s="54"/>
      <c r="F50" s="48">
        <f t="shared" ref="F50:G50" si="6">F51</f>
        <v>22168225</v>
      </c>
      <c r="G50" s="48">
        <f t="shared" si="6"/>
        <v>702450</v>
      </c>
      <c r="H50" s="30">
        <f t="shared" si="1"/>
        <v>3.1687246046988429E-2</v>
      </c>
    </row>
    <row r="51" spans="1:10" s="13" customFormat="1" ht="15.75">
      <c r="A51" s="20" t="s">
        <v>27</v>
      </c>
      <c r="B51" s="15"/>
      <c r="C51" s="15"/>
      <c r="D51" s="53" t="s">
        <v>64</v>
      </c>
      <c r="E51" s="54"/>
      <c r="F51" s="48">
        <f>F52+F61+F71+F72+F75+F78+F79+F82+F83</f>
        <v>22168225</v>
      </c>
      <c r="G51" s="48">
        <f>G52+G61+G71+G72+G75+G78+G79+G82+G83</f>
        <v>702450</v>
      </c>
      <c r="H51" s="30">
        <f t="shared" si="1"/>
        <v>3.1687246046988429E-2</v>
      </c>
    </row>
    <row r="52" spans="1:10" s="13" customFormat="1" ht="31.5">
      <c r="A52" s="15" t="s">
        <v>65</v>
      </c>
      <c r="B52" s="15" t="s">
        <v>45</v>
      </c>
      <c r="C52" s="19" t="s">
        <v>25</v>
      </c>
      <c r="D52" s="17" t="s">
        <v>28</v>
      </c>
      <c r="E52" s="18" t="s">
        <v>24</v>
      </c>
      <c r="F52" s="49">
        <f>F53+F54+F55+F56+F57</f>
        <v>3797517</v>
      </c>
      <c r="G52" s="49">
        <f>G53+G54+G55+G56+G57</f>
        <v>0</v>
      </c>
      <c r="H52" s="31">
        <f t="shared" si="1"/>
        <v>0</v>
      </c>
      <c r="J52" s="22"/>
    </row>
    <row r="53" spans="1:10" s="13" customFormat="1" ht="159.75" customHeight="1">
      <c r="A53" s="15"/>
      <c r="B53" s="15"/>
      <c r="C53" s="19"/>
      <c r="D53" s="17"/>
      <c r="E53" s="46" t="s">
        <v>189</v>
      </c>
      <c r="F53" s="49">
        <v>43200</v>
      </c>
      <c r="G53" s="49"/>
      <c r="H53" s="31">
        <f t="shared" si="1"/>
        <v>0</v>
      </c>
    </row>
    <row r="54" spans="1:10" s="13" customFormat="1" ht="69" customHeight="1">
      <c r="A54" s="15"/>
      <c r="B54" s="15"/>
      <c r="C54" s="19"/>
      <c r="D54" s="17"/>
      <c r="E54" s="46" t="s">
        <v>135</v>
      </c>
      <c r="F54" s="49">
        <v>600000</v>
      </c>
      <c r="G54" s="49"/>
      <c r="H54" s="31">
        <f t="shared" si="1"/>
        <v>0</v>
      </c>
    </row>
    <row r="55" spans="1:10" s="13" customFormat="1" ht="47.25">
      <c r="A55" s="15"/>
      <c r="B55" s="15"/>
      <c r="C55" s="19"/>
      <c r="D55" s="17"/>
      <c r="E55" s="47" t="s">
        <v>136</v>
      </c>
      <c r="F55" s="49">
        <v>94300</v>
      </c>
      <c r="G55" s="49"/>
      <c r="H55" s="31">
        <f t="shared" si="1"/>
        <v>0</v>
      </c>
    </row>
    <row r="56" spans="1:10" s="13" customFormat="1" ht="15.75">
      <c r="A56" s="15"/>
      <c r="B56" s="15"/>
      <c r="C56" s="19"/>
      <c r="D56" s="17"/>
      <c r="E56" s="47" t="s">
        <v>137</v>
      </c>
      <c r="F56" s="49">
        <v>1400000</v>
      </c>
      <c r="G56" s="49"/>
      <c r="H56" s="31">
        <f t="shared" si="1"/>
        <v>0</v>
      </c>
    </row>
    <row r="57" spans="1:10" s="13" customFormat="1" ht="94.5">
      <c r="A57" s="15"/>
      <c r="B57" s="15"/>
      <c r="C57" s="19"/>
      <c r="D57" s="17"/>
      <c r="E57" s="47" t="s">
        <v>138</v>
      </c>
      <c r="F57" s="50">
        <f>F58+F59+F60</f>
        <v>1660017</v>
      </c>
      <c r="G57" s="50">
        <f>G58+G59+G60</f>
        <v>0</v>
      </c>
      <c r="H57" s="31">
        <f t="shared" si="1"/>
        <v>0</v>
      </c>
    </row>
    <row r="58" spans="1:10" s="13" customFormat="1" ht="63">
      <c r="A58" s="15"/>
      <c r="B58" s="15"/>
      <c r="C58" s="19"/>
      <c r="D58" s="17"/>
      <c r="E58" s="43" t="s">
        <v>66</v>
      </c>
      <c r="F58" s="51">
        <v>1578123</v>
      </c>
      <c r="G58" s="51"/>
      <c r="H58" s="32">
        <f t="shared" si="1"/>
        <v>0</v>
      </c>
    </row>
    <row r="59" spans="1:10" s="13" customFormat="1" ht="63">
      <c r="A59" s="15"/>
      <c r="B59" s="15"/>
      <c r="C59" s="19"/>
      <c r="D59" s="17"/>
      <c r="E59" s="43" t="s">
        <v>139</v>
      </c>
      <c r="F59" s="51">
        <v>36894</v>
      </c>
      <c r="G59" s="51"/>
      <c r="H59" s="32">
        <f t="shared" si="1"/>
        <v>0</v>
      </c>
    </row>
    <row r="60" spans="1:10" s="13" customFormat="1" ht="47.25">
      <c r="A60" s="15"/>
      <c r="B60" s="15"/>
      <c r="C60" s="19"/>
      <c r="D60" s="17"/>
      <c r="E60" s="43" t="s">
        <v>140</v>
      </c>
      <c r="F60" s="51">
        <v>45000</v>
      </c>
      <c r="G60" s="51"/>
      <c r="H60" s="32">
        <f t="shared" si="1"/>
        <v>0</v>
      </c>
    </row>
    <row r="61" spans="1:10" s="13" customFormat="1" ht="31.5">
      <c r="A61" s="15" t="s">
        <v>29</v>
      </c>
      <c r="B61" s="15" t="s">
        <v>30</v>
      </c>
      <c r="C61" s="19" t="s">
        <v>18</v>
      </c>
      <c r="D61" s="17" t="s">
        <v>31</v>
      </c>
      <c r="E61" s="40" t="s">
        <v>24</v>
      </c>
      <c r="F61" s="49">
        <f>SUM(F62:F69)</f>
        <v>7215287</v>
      </c>
      <c r="G61" s="49">
        <f>SUM(G62:G69)</f>
        <v>0</v>
      </c>
      <c r="H61" s="31">
        <f t="shared" si="1"/>
        <v>0</v>
      </c>
    </row>
    <row r="62" spans="1:10" s="13" customFormat="1" ht="47.25">
      <c r="A62" s="15"/>
      <c r="B62" s="15"/>
      <c r="C62" s="19"/>
      <c r="D62" s="17"/>
      <c r="E62" s="38" t="s">
        <v>141</v>
      </c>
      <c r="F62" s="50">
        <v>1503280</v>
      </c>
      <c r="G62" s="50"/>
      <c r="H62" s="31">
        <f t="shared" si="1"/>
        <v>0</v>
      </c>
    </row>
    <row r="63" spans="1:10" s="13" customFormat="1" ht="47.25">
      <c r="A63" s="15"/>
      <c r="B63" s="15"/>
      <c r="C63" s="19"/>
      <c r="D63" s="17"/>
      <c r="E63" s="38" t="s">
        <v>142</v>
      </c>
      <c r="F63" s="50">
        <v>1444546</v>
      </c>
      <c r="G63" s="50"/>
      <c r="H63" s="31">
        <f t="shared" si="1"/>
        <v>0</v>
      </c>
    </row>
    <row r="64" spans="1:10" s="13" customFormat="1" ht="47.25">
      <c r="A64" s="15"/>
      <c r="B64" s="15"/>
      <c r="C64" s="19"/>
      <c r="D64" s="17"/>
      <c r="E64" s="38" t="s">
        <v>143</v>
      </c>
      <c r="F64" s="50">
        <v>286470</v>
      </c>
      <c r="G64" s="50"/>
      <c r="H64" s="31">
        <f t="shared" si="1"/>
        <v>0</v>
      </c>
    </row>
    <row r="65" spans="1:10" s="13" customFormat="1" ht="47.25">
      <c r="A65" s="15"/>
      <c r="B65" s="15"/>
      <c r="C65" s="19"/>
      <c r="D65" s="17"/>
      <c r="E65" s="38" t="s">
        <v>144</v>
      </c>
      <c r="F65" s="50">
        <v>122370</v>
      </c>
      <c r="G65" s="50"/>
      <c r="H65" s="31">
        <f t="shared" si="1"/>
        <v>0</v>
      </c>
    </row>
    <row r="66" spans="1:10" s="13" customFormat="1" ht="47.25">
      <c r="A66" s="15"/>
      <c r="B66" s="15"/>
      <c r="C66" s="19"/>
      <c r="D66" s="17"/>
      <c r="E66" s="38" t="s">
        <v>145</v>
      </c>
      <c r="F66" s="50">
        <v>314517</v>
      </c>
      <c r="G66" s="50"/>
      <c r="H66" s="31">
        <f t="shared" si="1"/>
        <v>0</v>
      </c>
    </row>
    <row r="67" spans="1:10" s="13" customFormat="1" ht="47.25">
      <c r="A67" s="15"/>
      <c r="B67" s="15"/>
      <c r="C67" s="19"/>
      <c r="D67" s="17"/>
      <c r="E67" s="38" t="s">
        <v>146</v>
      </c>
      <c r="F67" s="50">
        <v>1448646</v>
      </c>
      <c r="G67" s="50"/>
      <c r="H67" s="31">
        <f t="shared" si="1"/>
        <v>0</v>
      </c>
    </row>
    <row r="68" spans="1:10" s="13" customFormat="1" ht="47.25">
      <c r="A68" s="15"/>
      <c r="B68" s="15"/>
      <c r="C68" s="19"/>
      <c r="D68" s="17"/>
      <c r="E68" s="38" t="s">
        <v>147</v>
      </c>
      <c r="F68" s="50">
        <v>296125</v>
      </c>
      <c r="G68" s="50"/>
      <c r="H68" s="31">
        <f t="shared" si="1"/>
        <v>0</v>
      </c>
    </row>
    <row r="69" spans="1:10" s="13" customFormat="1" ht="94.5">
      <c r="A69" s="15"/>
      <c r="B69" s="15"/>
      <c r="C69" s="19"/>
      <c r="D69" s="17"/>
      <c r="E69" s="38" t="s">
        <v>138</v>
      </c>
      <c r="F69" s="49">
        <f>F70</f>
        <v>1799333</v>
      </c>
      <c r="G69" s="49">
        <f>G70</f>
        <v>0</v>
      </c>
      <c r="H69" s="31">
        <f t="shared" si="1"/>
        <v>0</v>
      </c>
    </row>
    <row r="70" spans="1:10" s="13" customFormat="1" ht="63">
      <c r="A70" s="15"/>
      <c r="B70" s="15"/>
      <c r="C70" s="19"/>
      <c r="D70" s="17"/>
      <c r="E70" s="43" t="s">
        <v>148</v>
      </c>
      <c r="F70" s="51">
        <v>1799333</v>
      </c>
      <c r="G70" s="51"/>
      <c r="H70" s="32">
        <f t="shared" si="1"/>
        <v>0</v>
      </c>
    </row>
    <row r="71" spans="1:10" s="13" customFormat="1" ht="78.75">
      <c r="A71" s="15" t="s">
        <v>149</v>
      </c>
      <c r="B71" s="15" t="s">
        <v>150</v>
      </c>
      <c r="C71" s="19" t="s">
        <v>18</v>
      </c>
      <c r="D71" s="17" t="s">
        <v>151</v>
      </c>
      <c r="E71" s="40" t="s">
        <v>152</v>
      </c>
      <c r="F71" s="49">
        <v>1095000</v>
      </c>
      <c r="G71" s="49">
        <v>17998.2</v>
      </c>
      <c r="H71" s="31">
        <f t="shared" si="1"/>
        <v>1.6436712328767124E-2</v>
      </c>
    </row>
    <row r="72" spans="1:10" s="13" customFormat="1" ht="15.75">
      <c r="A72" s="15" t="s">
        <v>32</v>
      </c>
      <c r="B72" s="15" t="s">
        <v>17</v>
      </c>
      <c r="C72" s="19" t="s">
        <v>18</v>
      </c>
      <c r="D72" s="17" t="s">
        <v>19</v>
      </c>
      <c r="E72" s="40" t="s">
        <v>24</v>
      </c>
      <c r="F72" s="49">
        <f>F73+F74</f>
        <v>1091500</v>
      </c>
      <c r="G72" s="49">
        <f>G73+G74</f>
        <v>0</v>
      </c>
      <c r="H72" s="31">
        <f t="shared" si="1"/>
        <v>0</v>
      </c>
    </row>
    <row r="73" spans="1:10" s="13" customFormat="1" ht="31.5">
      <c r="A73" s="15"/>
      <c r="B73" s="15"/>
      <c r="C73" s="19"/>
      <c r="D73" s="17"/>
      <c r="E73" s="40" t="s">
        <v>67</v>
      </c>
      <c r="F73" s="49">
        <v>839500</v>
      </c>
      <c r="G73" s="49"/>
      <c r="H73" s="31">
        <f t="shared" si="1"/>
        <v>0</v>
      </c>
    </row>
    <row r="74" spans="1:10" s="13" customFormat="1" ht="31.5">
      <c r="A74" s="15"/>
      <c r="B74" s="15"/>
      <c r="C74" s="19"/>
      <c r="D74" s="17"/>
      <c r="E74" s="40" t="s">
        <v>153</v>
      </c>
      <c r="F74" s="49">
        <v>252000</v>
      </c>
      <c r="G74" s="49"/>
      <c r="H74" s="31">
        <f t="shared" si="1"/>
        <v>0</v>
      </c>
    </row>
    <row r="75" spans="1:10" s="13" customFormat="1" ht="31.5">
      <c r="A75" s="16">
        <v>1216091</v>
      </c>
      <c r="B75" s="16">
        <v>6091</v>
      </c>
      <c r="C75" s="19" t="s">
        <v>154</v>
      </c>
      <c r="D75" s="17" t="s">
        <v>155</v>
      </c>
      <c r="E75" s="40" t="s">
        <v>24</v>
      </c>
      <c r="F75" s="49">
        <f>F76+F77</f>
        <v>6400000</v>
      </c>
      <c r="G75" s="49">
        <f>G76+G77</f>
        <v>0</v>
      </c>
      <c r="H75" s="31">
        <f t="shared" ref="H75:H101" si="7">G75/F75</f>
        <v>0</v>
      </c>
      <c r="J75" s="22"/>
    </row>
    <row r="76" spans="1:10" s="13" customFormat="1" ht="47.25">
      <c r="A76" s="15"/>
      <c r="B76" s="15"/>
      <c r="C76" s="19"/>
      <c r="D76" s="17"/>
      <c r="E76" s="37" t="s">
        <v>156</v>
      </c>
      <c r="F76" s="49">
        <v>5800000</v>
      </c>
      <c r="G76" s="49"/>
      <c r="H76" s="31">
        <f t="shared" si="7"/>
        <v>0</v>
      </c>
    </row>
    <row r="77" spans="1:10" s="13" customFormat="1" ht="47.25">
      <c r="A77" s="15"/>
      <c r="B77" s="15"/>
      <c r="C77" s="19"/>
      <c r="D77" s="17"/>
      <c r="E77" s="37" t="s">
        <v>157</v>
      </c>
      <c r="F77" s="49">
        <v>600000</v>
      </c>
      <c r="G77" s="49"/>
      <c r="H77" s="31">
        <f t="shared" si="7"/>
        <v>0</v>
      </c>
    </row>
    <row r="78" spans="1:10" s="13" customFormat="1" ht="31.5">
      <c r="A78" s="15" t="s">
        <v>158</v>
      </c>
      <c r="B78" s="15" t="s">
        <v>88</v>
      </c>
      <c r="C78" s="19" t="s">
        <v>89</v>
      </c>
      <c r="D78" s="17" t="s">
        <v>90</v>
      </c>
      <c r="E78" s="40" t="s">
        <v>159</v>
      </c>
      <c r="F78" s="49">
        <v>36000</v>
      </c>
      <c r="G78" s="49"/>
      <c r="H78" s="31">
        <f t="shared" si="7"/>
        <v>0</v>
      </c>
    </row>
    <row r="79" spans="1:10" s="13" customFormat="1" ht="31.5">
      <c r="A79" s="15" t="s">
        <v>160</v>
      </c>
      <c r="B79" s="15" t="s">
        <v>161</v>
      </c>
      <c r="C79" s="19" t="s">
        <v>20</v>
      </c>
      <c r="D79" s="17" t="s">
        <v>162</v>
      </c>
      <c r="E79" s="40" t="s">
        <v>24</v>
      </c>
      <c r="F79" s="49">
        <f>F80+F81</f>
        <v>2060000</v>
      </c>
      <c r="G79" s="49">
        <f>G80+G81</f>
        <v>590506.80000000005</v>
      </c>
      <c r="H79" s="31">
        <f t="shared" si="7"/>
        <v>0.28665378640776701</v>
      </c>
    </row>
    <row r="80" spans="1:10" s="13" customFormat="1" ht="31.5">
      <c r="A80" s="15"/>
      <c r="B80" s="15"/>
      <c r="C80" s="19"/>
      <c r="D80" s="17"/>
      <c r="E80" s="44" t="s">
        <v>163</v>
      </c>
      <c r="F80" s="49">
        <v>600000</v>
      </c>
      <c r="G80" s="49">
        <v>590506.80000000005</v>
      </c>
      <c r="H80" s="31">
        <f t="shared" si="7"/>
        <v>0.98417800000000011</v>
      </c>
    </row>
    <row r="81" spans="1:9" s="13" customFormat="1" ht="15.75">
      <c r="A81" s="15"/>
      <c r="B81" s="15"/>
      <c r="C81" s="19"/>
      <c r="D81" s="17"/>
      <c r="E81" s="24" t="s">
        <v>164</v>
      </c>
      <c r="F81" s="49">
        <v>1460000</v>
      </c>
      <c r="G81" s="49"/>
      <c r="H81" s="31">
        <f t="shared" si="7"/>
        <v>0</v>
      </c>
      <c r="I81" s="22"/>
    </row>
    <row r="82" spans="1:9" s="13" customFormat="1" ht="110.25">
      <c r="A82" s="15" t="s">
        <v>165</v>
      </c>
      <c r="B82" s="15" t="s">
        <v>38</v>
      </c>
      <c r="C82" s="19" t="s">
        <v>41</v>
      </c>
      <c r="D82" s="17" t="s">
        <v>39</v>
      </c>
      <c r="E82" s="40" t="s">
        <v>166</v>
      </c>
      <c r="F82" s="49">
        <v>378921</v>
      </c>
      <c r="G82" s="49"/>
      <c r="H82" s="31">
        <f t="shared" si="7"/>
        <v>0</v>
      </c>
    </row>
    <row r="83" spans="1:9" s="13" customFormat="1" ht="15.75">
      <c r="A83" s="15" t="s">
        <v>167</v>
      </c>
      <c r="B83" s="15" t="s">
        <v>58</v>
      </c>
      <c r="C83" s="19" t="s">
        <v>50</v>
      </c>
      <c r="D83" s="17" t="s">
        <v>59</v>
      </c>
      <c r="E83" s="18" t="s">
        <v>96</v>
      </c>
      <c r="F83" s="49">
        <f>200000-106000</f>
        <v>94000</v>
      </c>
      <c r="G83" s="49">
        <v>93945</v>
      </c>
      <c r="H83" s="31">
        <f t="shared" si="7"/>
        <v>0.99941489361702129</v>
      </c>
    </row>
    <row r="84" spans="1:9" s="13" customFormat="1" ht="15.75">
      <c r="A84" s="20" t="s">
        <v>33</v>
      </c>
      <c r="B84" s="20"/>
      <c r="C84" s="20"/>
      <c r="D84" s="53" t="s">
        <v>68</v>
      </c>
      <c r="E84" s="54"/>
      <c r="F84" s="48">
        <f t="shared" ref="F84:G84" si="8">F85</f>
        <v>28549136</v>
      </c>
      <c r="G84" s="48">
        <f t="shared" si="8"/>
        <v>420085.31</v>
      </c>
      <c r="H84" s="30">
        <f t="shared" si="7"/>
        <v>1.4714466665471068E-2</v>
      </c>
    </row>
    <row r="85" spans="1:9" s="13" customFormat="1" ht="15.75">
      <c r="A85" s="20" t="s">
        <v>34</v>
      </c>
      <c r="B85" s="15"/>
      <c r="C85" s="15"/>
      <c r="D85" s="53" t="s">
        <v>68</v>
      </c>
      <c r="E85" s="54"/>
      <c r="F85" s="48">
        <f>F86+F87+F88+F89+F93+F94</f>
        <v>28549136</v>
      </c>
      <c r="G85" s="48">
        <f>G86+G87+G88+G89+G93+G94</f>
        <v>420085.31</v>
      </c>
      <c r="H85" s="30">
        <f t="shared" si="7"/>
        <v>1.4714466665471068E-2</v>
      </c>
    </row>
    <row r="86" spans="1:9" s="13" customFormat="1" ht="94.5">
      <c r="A86" s="16">
        <v>1510150</v>
      </c>
      <c r="B86" s="19" t="s">
        <v>168</v>
      </c>
      <c r="C86" s="19" t="s">
        <v>132</v>
      </c>
      <c r="D86" s="17" t="s">
        <v>169</v>
      </c>
      <c r="E86" s="45" t="s">
        <v>170</v>
      </c>
      <c r="F86" s="49">
        <v>590000</v>
      </c>
      <c r="G86" s="49"/>
      <c r="H86" s="31">
        <f t="shared" si="7"/>
        <v>0</v>
      </c>
    </row>
    <row r="87" spans="1:9" s="13" customFormat="1" ht="141.75">
      <c r="A87" s="15" t="s">
        <v>171</v>
      </c>
      <c r="B87" s="15" t="s">
        <v>172</v>
      </c>
      <c r="C87" s="19" t="s">
        <v>173</v>
      </c>
      <c r="D87" s="17" t="s">
        <v>174</v>
      </c>
      <c r="E87" s="40" t="s">
        <v>175</v>
      </c>
      <c r="F87" s="49">
        <v>550000</v>
      </c>
      <c r="G87" s="49"/>
      <c r="H87" s="31">
        <f t="shared" si="7"/>
        <v>0</v>
      </c>
    </row>
    <row r="88" spans="1:9" s="13" customFormat="1" ht="63">
      <c r="A88" s="16">
        <v>1516015</v>
      </c>
      <c r="B88" s="19" t="s">
        <v>30</v>
      </c>
      <c r="C88" s="19" t="s">
        <v>18</v>
      </c>
      <c r="D88" s="17" t="s">
        <v>31</v>
      </c>
      <c r="E88" s="40" t="s">
        <v>176</v>
      </c>
      <c r="F88" s="49">
        <v>486000</v>
      </c>
      <c r="G88" s="49"/>
      <c r="H88" s="31">
        <f t="shared" si="7"/>
        <v>0</v>
      </c>
    </row>
    <row r="89" spans="1:9" s="13" customFormat="1" ht="31.5">
      <c r="A89" s="15" t="s">
        <v>177</v>
      </c>
      <c r="B89" s="15" t="s">
        <v>178</v>
      </c>
      <c r="C89" s="19" t="s">
        <v>154</v>
      </c>
      <c r="D89" s="17" t="s">
        <v>155</v>
      </c>
      <c r="E89" s="40" t="s">
        <v>24</v>
      </c>
      <c r="F89" s="49">
        <f>SUM(F90:F92)</f>
        <v>5211248</v>
      </c>
      <c r="G89" s="49">
        <f>SUM(G90:G92)</f>
        <v>0</v>
      </c>
      <c r="H89" s="31">
        <f t="shared" si="7"/>
        <v>0</v>
      </c>
    </row>
    <row r="90" spans="1:9" s="13" customFormat="1" ht="78.75">
      <c r="A90" s="15"/>
      <c r="B90" s="15"/>
      <c r="C90" s="19"/>
      <c r="D90" s="17"/>
      <c r="E90" s="39" t="s">
        <v>179</v>
      </c>
      <c r="F90" s="49">
        <v>4148102</v>
      </c>
      <c r="G90" s="49"/>
      <c r="H90" s="31">
        <f t="shared" si="7"/>
        <v>0</v>
      </c>
    </row>
    <row r="91" spans="1:9" s="13" customFormat="1" ht="47.25">
      <c r="A91" s="15"/>
      <c r="B91" s="15"/>
      <c r="C91" s="19"/>
      <c r="D91" s="17"/>
      <c r="E91" s="39" t="s">
        <v>180</v>
      </c>
      <c r="F91" s="49">
        <v>926970</v>
      </c>
      <c r="G91" s="49"/>
      <c r="H91" s="31">
        <f t="shared" si="7"/>
        <v>0</v>
      </c>
    </row>
    <row r="92" spans="1:9" s="13" customFormat="1" ht="47.25">
      <c r="A92" s="15"/>
      <c r="B92" s="15"/>
      <c r="C92" s="19"/>
      <c r="D92" s="17"/>
      <c r="E92" s="39" t="s">
        <v>181</v>
      </c>
      <c r="F92" s="49">
        <v>136176</v>
      </c>
      <c r="G92" s="49"/>
      <c r="H92" s="31">
        <f t="shared" si="7"/>
        <v>0</v>
      </c>
    </row>
    <row r="93" spans="1:9" s="13" customFormat="1" ht="31.5">
      <c r="A93" s="15" t="s">
        <v>182</v>
      </c>
      <c r="B93" s="15" t="s">
        <v>46</v>
      </c>
      <c r="C93" s="19" t="s">
        <v>20</v>
      </c>
      <c r="D93" s="17" t="s">
        <v>35</v>
      </c>
      <c r="E93" s="40" t="s">
        <v>183</v>
      </c>
      <c r="F93" s="49">
        <v>19920588</v>
      </c>
      <c r="G93" s="49">
        <v>420085.31</v>
      </c>
      <c r="H93" s="31">
        <f t="shared" si="7"/>
        <v>2.1087997502884957E-2</v>
      </c>
    </row>
    <row r="94" spans="1:9" s="13" customFormat="1" ht="94.5">
      <c r="A94" s="15" t="s">
        <v>37</v>
      </c>
      <c r="B94" s="15" t="s">
        <v>38</v>
      </c>
      <c r="C94" s="19" t="s">
        <v>41</v>
      </c>
      <c r="D94" s="17" t="s">
        <v>39</v>
      </c>
      <c r="E94" s="40" t="s">
        <v>60</v>
      </c>
      <c r="F94" s="49">
        <v>1791300</v>
      </c>
      <c r="G94" s="49"/>
      <c r="H94" s="31">
        <f t="shared" si="7"/>
        <v>0</v>
      </c>
    </row>
    <row r="95" spans="1:9" s="13" customFormat="1" ht="15.75">
      <c r="A95" s="20" t="s">
        <v>7</v>
      </c>
      <c r="B95" s="20"/>
      <c r="C95" s="20"/>
      <c r="D95" s="53" t="s">
        <v>184</v>
      </c>
      <c r="E95" s="54"/>
      <c r="F95" s="48">
        <f t="shared" ref="F95:G95" si="9">F96</f>
        <v>9105000</v>
      </c>
      <c r="G95" s="48">
        <f t="shared" si="9"/>
        <v>9105000</v>
      </c>
      <c r="H95" s="30">
        <f t="shared" si="7"/>
        <v>1</v>
      </c>
    </row>
    <row r="96" spans="1:9" s="13" customFormat="1" ht="15.75">
      <c r="A96" s="20" t="s">
        <v>8</v>
      </c>
      <c r="B96" s="15"/>
      <c r="C96" s="15"/>
      <c r="D96" s="53" t="s">
        <v>184</v>
      </c>
      <c r="E96" s="54"/>
      <c r="F96" s="48">
        <f>F97</f>
        <v>9105000</v>
      </c>
      <c r="G96" s="48">
        <f>G97</f>
        <v>9105000</v>
      </c>
      <c r="H96" s="30">
        <f t="shared" si="7"/>
        <v>1</v>
      </c>
    </row>
    <row r="97" spans="1:8" s="13" customFormat="1" ht="47.25">
      <c r="A97" s="15" t="s">
        <v>47</v>
      </c>
      <c r="B97" s="15" t="s">
        <v>48</v>
      </c>
      <c r="C97" s="19" t="s">
        <v>9</v>
      </c>
      <c r="D97" s="17" t="s">
        <v>40</v>
      </c>
      <c r="E97" s="40" t="s">
        <v>24</v>
      </c>
      <c r="F97" s="49">
        <f>F98+F99+F100</f>
        <v>9105000</v>
      </c>
      <c r="G97" s="49">
        <f>G98+G99+G100</f>
        <v>9105000</v>
      </c>
      <c r="H97" s="31">
        <f t="shared" si="7"/>
        <v>1</v>
      </c>
    </row>
    <row r="98" spans="1:8" ht="83.25" customHeight="1">
      <c r="A98" s="15"/>
      <c r="B98" s="15"/>
      <c r="C98" s="19"/>
      <c r="D98" s="17"/>
      <c r="E98" s="40" t="s">
        <v>185</v>
      </c>
      <c r="F98" s="49">
        <v>6810000</v>
      </c>
      <c r="G98" s="49">
        <v>6810000</v>
      </c>
      <c r="H98" s="31">
        <f t="shared" si="7"/>
        <v>1</v>
      </c>
    </row>
    <row r="99" spans="1:8" ht="47.25">
      <c r="A99" s="15"/>
      <c r="B99" s="15"/>
      <c r="C99" s="19"/>
      <c r="D99" s="17"/>
      <c r="E99" s="38" t="s">
        <v>186</v>
      </c>
      <c r="F99" s="49">
        <v>1000000</v>
      </c>
      <c r="G99" s="49">
        <v>1000000</v>
      </c>
      <c r="H99" s="31">
        <f t="shared" si="7"/>
        <v>1</v>
      </c>
    </row>
    <row r="100" spans="1:8" ht="47.25">
      <c r="A100" s="15"/>
      <c r="B100" s="15"/>
      <c r="C100" s="19"/>
      <c r="D100" s="17"/>
      <c r="E100" s="39" t="s">
        <v>187</v>
      </c>
      <c r="F100" s="49">
        <v>1295000</v>
      </c>
      <c r="G100" s="49">
        <v>1295000</v>
      </c>
      <c r="H100" s="31">
        <f t="shared" si="7"/>
        <v>1</v>
      </c>
    </row>
    <row r="101" spans="1:8">
      <c r="A101" s="25"/>
      <c r="B101" s="14"/>
      <c r="C101" s="14"/>
      <c r="D101" s="26"/>
      <c r="E101" s="27" t="s">
        <v>10</v>
      </c>
      <c r="F101" s="52">
        <f>F10+F25+F41+F44+F47+F50+F84+F95</f>
        <v>89255202</v>
      </c>
      <c r="G101" s="52">
        <f>G10+G25+G41+G44+G47+G50+G84+G95</f>
        <v>11290588.98</v>
      </c>
      <c r="H101" s="30">
        <f t="shared" si="7"/>
        <v>0.1264978256393392</v>
      </c>
    </row>
    <row r="102" spans="1:8">
      <c r="A102" s="13"/>
      <c r="B102" s="33"/>
      <c r="C102" s="33"/>
      <c r="D102" s="13"/>
      <c r="E102" s="34"/>
      <c r="F102" s="35"/>
    </row>
    <row r="103" spans="1:8" ht="19.5">
      <c r="A103" s="36"/>
      <c r="B103" s="13" t="s">
        <v>188</v>
      </c>
      <c r="C103" s="13"/>
      <c r="D103" s="13"/>
      <c r="E103" s="13"/>
      <c r="F103" s="13"/>
    </row>
  </sheetData>
  <customSheetViews>
    <customSheetView guid="{6174BFC3-8EFC-491A-B8A3-28DB8186A904}" scale="80" showPageBreaks="1" fitToPage="1" printArea="1" view="pageBreakPreview">
      <selection activeCell="G142" sqref="G142"/>
      <rowBreaks count="1" manualBreakCount="1">
        <brk id="101" max="7" man="1"/>
      </rowBreaks>
      <pageMargins left="0.19685039370078741" right="0.19685039370078741" top="0.19685039370078741" bottom="0.19685039370078741" header="0.19685039370078741" footer="0.19685039370078741"/>
      <pageSetup paperSize="9" scale="47" fitToHeight="36" orientation="portrait" r:id="rId1"/>
    </customSheetView>
    <customSheetView guid="{71B4C162-96A9-4CA7-B3F0-0C57B820C4BA}" scale="80" showPageBreaks="1" printArea="1" view="pageBreakPreview" topLeftCell="A48">
      <selection activeCell="G35" sqref="G35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2"/>
    </customSheetView>
    <customSheetView guid="{9D5EF3DD-3431-45D7-BCA1-2268CCD9FD10}" scale="80" showPageBreaks="1" printArea="1" view="pageBreakPreview">
      <selection activeCell="G407" sqref="G407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3"/>
    </customSheetView>
    <customSheetView guid="{02AC496F-F7D9-465B-9A66-D319977CD4A2}" scale="80" showPageBreaks="1" printArea="1" view="pageBreakPreview" topLeftCell="A88">
      <selection activeCell="K94" sqref="K94"/>
      <rowBreaks count="1" manualBreakCount="1">
        <brk id="102" max="7" man="1"/>
      </rowBreaks>
      <pageMargins left="0.19685039370078741" right="0.19685039370078741" top="0.19685039370078741" bottom="0.19685039370078741" header="0.19685039370078741" footer="0.19685039370078741"/>
      <pageSetup paperSize="9" scale="70" fitToHeight="35" orientation="landscape" r:id="rId4"/>
    </customSheetView>
  </customSheetViews>
  <mergeCells count="31">
    <mergeCell ref="D10:E10"/>
    <mergeCell ref="D11:E11"/>
    <mergeCell ref="A5:B5"/>
    <mergeCell ref="F2:H2"/>
    <mergeCell ref="A4:H4"/>
    <mergeCell ref="G1:H1"/>
    <mergeCell ref="G3:H3"/>
    <mergeCell ref="A7:A8"/>
    <mergeCell ref="B7:B8"/>
    <mergeCell ref="C7:C8"/>
    <mergeCell ref="D7:D8"/>
    <mergeCell ref="E7:E8"/>
    <mergeCell ref="F7:F8"/>
    <mergeCell ref="G7:G8"/>
    <mergeCell ref="H7:H8"/>
    <mergeCell ref="D95:E95"/>
    <mergeCell ref="D96:E96"/>
    <mergeCell ref="D25:E25"/>
    <mergeCell ref="D26:E26"/>
    <mergeCell ref="D34:E34"/>
    <mergeCell ref="D41:E41"/>
    <mergeCell ref="D42:E42"/>
    <mergeCell ref="D33:E33"/>
    <mergeCell ref="D44:E44"/>
    <mergeCell ref="D45:E45"/>
    <mergeCell ref="D47:E47"/>
    <mergeCell ref="D48:E48"/>
    <mergeCell ref="D50:E50"/>
    <mergeCell ref="D51:E51"/>
    <mergeCell ref="D84:E84"/>
    <mergeCell ref="D85:E85"/>
  </mergeCells>
  <pageMargins left="0.19685039370078741" right="0.19685039370078741" top="0.19685039370078741" bottom="0.19685039370078741" header="0.19685039370078741" footer="0.19685039370078741"/>
  <pageSetup paperSize="9" scale="50" fitToHeight="37" orientation="portrait" r:id="rId5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2025-04-02T12:41:18Z</cp:lastPrinted>
  <dcterms:created xsi:type="dcterms:W3CDTF">2019-04-10T18:00:09Z</dcterms:created>
  <dcterms:modified xsi:type="dcterms:W3CDTF">2025-04-24T12:32:41Z</dcterms:modified>
</cp:coreProperties>
</file>