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02C514F2-62EC-4891-BBF2-018A5D670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4" r:id="rId1"/>
  </sheets>
  <definedNames>
    <definedName name="Z_22648713_93C4_4BCC_9593_E6D578C36006_.wvu.PrintArea" localSheetId="0" hidden="1">'2025'!$A$1:$P$119</definedName>
    <definedName name="Z_22648713_93C4_4BCC_9593_E6D578C36006_.wvu.PrintTitles" localSheetId="0" hidden="1">'2025'!$10:$15</definedName>
    <definedName name="Z_22648713_93C4_4BCC_9593_E6D578C36006_.wvu.Rows" localSheetId="0" hidden="1">'2025'!$27:$27,'2025'!#REF!</definedName>
    <definedName name="_xlnm.Print_Titles" localSheetId="0">'2025'!$10:$15</definedName>
    <definedName name="_xlnm.Print_Area" localSheetId="0">'2025'!$A$1:$Q$201</definedName>
  </definedNames>
  <calcPr calcId="191029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4" l="1"/>
  <c r="F175" i="4"/>
  <c r="K58" i="4" l="1"/>
  <c r="K57" i="4"/>
  <c r="K19" i="4"/>
  <c r="J169" i="4" l="1"/>
  <c r="F197" i="4"/>
  <c r="L129" i="4"/>
  <c r="K129" i="4"/>
  <c r="H129" i="4"/>
  <c r="G129" i="4"/>
  <c r="N148" i="4"/>
  <c r="N147" i="4"/>
  <c r="I148" i="4"/>
  <c r="M148" i="4" s="1"/>
  <c r="I147" i="4"/>
  <c r="I146" i="4"/>
  <c r="E148" i="4"/>
  <c r="E147" i="4"/>
  <c r="M147" i="4" s="1"/>
  <c r="J145" i="4" l="1"/>
  <c r="J197" i="4" s="1"/>
  <c r="J144" i="4"/>
  <c r="J136" i="4"/>
  <c r="J135" i="4"/>
  <c r="J129" i="4" s="1"/>
  <c r="J127" i="4"/>
  <c r="J123" i="4"/>
  <c r="J99" i="4" l="1"/>
  <c r="N19" i="4" l="1"/>
  <c r="N20" i="4"/>
  <c r="N21" i="4"/>
  <c r="N22" i="4"/>
  <c r="O22" i="4"/>
  <c r="N23" i="4"/>
  <c r="N24" i="4"/>
  <c r="N25" i="4"/>
  <c r="N26" i="4"/>
  <c r="N27" i="4"/>
  <c r="O27" i="4"/>
  <c r="N29" i="4"/>
  <c r="N30" i="4"/>
  <c r="N31" i="4"/>
  <c r="N32" i="4"/>
  <c r="N34" i="4"/>
  <c r="N35" i="4"/>
  <c r="N36" i="4"/>
  <c r="O37" i="4"/>
  <c r="N39" i="4"/>
  <c r="O39" i="4"/>
  <c r="P39" i="4"/>
  <c r="N40" i="4"/>
  <c r="N41" i="4"/>
  <c r="N42" i="4"/>
  <c r="N43" i="4"/>
  <c r="O44" i="4"/>
  <c r="P44" i="4"/>
  <c r="N45" i="4"/>
  <c r="O46" i="4"/>
  <c r="P46" i="4"/>
  <c r="N47" i="4"/>
  <c r="N48" i="4"/>
  <c r="N49" i="4"/>
  <c r="N50" i="4"/>
  <c r="N51" i="4"/>
  <c r="O51" i="4"/>
  <c r="P51" i="4"/>
  <c r="N52" i="4"/>
  <c r="O52" i="4"/>
  <c r="P52" i="4"/>
  <c r="O53" i="4"/>
  <c r="N56" i="4"/>
  <c r="N57" i="4"/>
  <c r="O57" i="4"/>
  <c r="P57" i="4"/>
  <c r="N58" i="4"/>
  <c r="O58" i="4"/>
  <c r="P58" i="4"/>
  <c r="N59" i="4"/>
  <c r="N62" i="4"/>
  <c r="N63" i="4"/>
  <c r="N64" i="4"/>
  <c r="N65" i="4"/>
  <c r="O65" i="4"/>
  <c r="N66" i="4"/>
  <c r="N67" i="4"/>
  <c r="O67" i="4"/>
  <c r="N68" i="4"/>
  <c r="N69" i="4"/>
  <c r="N70" i="4"/>
  <c r="O71" i="4"/>
  <c r="P71" i="4"/>
  <c r="O72" i="4"/>
  <c r="P72" i="4"/>
  <c r="N73" i="4"/>
  <c r="O74" i="4"/>
  <c r="N75" i="4"/>
  <c r="N76" i="4"/>
  <c r="N77" i="4"/>
  <c r="N78" i="4"/>
  <c r="N79" i="4"/>
  <c r="N80" i="4"/>
  <c r="O80" i="4"/>
  <c r="P80" i="4"/>
  <c r="N83" i="4"/>
  <c r="N84" i="4"/>
  <c r="N85" i="4"/>
  <c r="N86" i="4"/>
  <c r="N87" i="4"/>
  <c r="N88" i="4"/>
  <c r="N89" i="4"/>
  <c r="O89" i="4"/>
  <c r="N90" i="4"/>
  <c r="O90" i="4"/>
  <c r="P90" i="4"/>
  <c r="N91" i="4"/>
  <c r="N92" i="4"/>
  <c r="N93" i="4"/>
  <c r="N94" i="4"/>
  <c r="N95" i="4"/>
  <c r="N96" i="4"/>
  <c r="N97" i="4"/>
  <c r="N98" i="4"/>
  <c r="N99" i="4"/>
  <c r="N101" i="4"/>
  <c r="N102" i="4"/>
  <c r="N103" i="4"/>
  <c r="N106" i="4"/>
  <c r="N107" i="4"/>
  <c r="N108" i="4"/>
  <c r="N111" i="4"/>
  <c r="N112" i="4"/>
  <c r="O112" i="4"/>
  <c r="N113" i="4"/>
  <c r="N114" i="4"/>
  <c r="O114" i="4"/>
  <c r="N115" i="4"/>
  <c r="O115" i="4"/>
  <c r="N116" i="4"/>
  <c r="O116" i="4"/>
  <c r="N117" i="4"/>
  <c r="N118" i="4"/>
  <c r="N119" i="4"/>
  <c r="N122" i="4"/>
  <c r="O122" i="4"/>
  <c r="P122" i="4"/>
  <c r="N123" i="4"/>
  <c r="N124" i="4"/>
  <c r="N125" i="4"/>
  <c r="N126" i="4"/>
  <c r="N127" i="4"/>
  <c r="N130" i="4"/>
  <c r="N131" i="4"/>
  <c r="N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O137" i="4"/>
  <c r="P137" i="4"/>
  <c r="N138" i="4"/>
  <c r="N139" i="4"/>
  <c r="N140" i="4"/>
  <c r="N141" i="4"/>
  <c r="O141" i="4"/>
  <c r="P141" i="4"/>
  <c r="O142" i="4"/>
  <c r="P142" i="4"/>
  <c r="N144" i="4"/>
  <c r="N145" i="4"/>
  <c r="O145" i="4"/>
  <c r="P145" i="4"/>
  <c r="O146" i="4"/>
  <c r="P146" i="4"/>
  <c r="O151" i="4"/>
  <c r="P151" i="4"/>
  <c r="N152" i="4"/>
  <c r="O153" i="4"/>
  <c r="P153" i="4"/>
  <c r="O154" i="4"/>
  <c r="P154" i="4"/>
  <c r="O155" i="4"/>
  <c r="P155" i="4"/>
  <c r="O156" i="4"/>
  <c r="P156" i="4"/>
  <c r="O157" i="4"/>
  <c r="P157" i="4"/>
  <c r="O158" i="4"/>
  <c r="P158" i="4"/>
  <c r="N159" i="4"/>
  <c r="O160" i="4"/>
  <c r="P160" i="4"/>
  <c r="N163" i="4"/>
  <c r="N164" i="4"/>
  <c r="N165" i="4"/>
  <c r="N166" i="4"/>
  <c r="N167" i="4"/>
  <c r="N168" i="4"/>
  <c r="N169" i="4"/>
  <c r="N170" i="4"/>
  <c r="N173" i="4"/>
  <c r="N174" i="4"/>
  <c r="N175" i="4"/>
  <c r="N176" i="4"/>
  <c r="N178" i="4"/>
  <c r="N179" i="4"/>
  <c r="N180" i="4"/>
  <c r="N182" i="4"/>
  <c r="O182" i="4"/>
  <c r="P182" i="4"/>
  <c r="N183" i="4"/>
  <c r="O183" i="4"/>
  <c r="P183" i="4"/>
  <c r="N184" i="4"/>
  <c r="N185" i="4"/>
  <c r="N186" i="4"/>
  <c r="O186" i="4"/>
  <c r="P186" i="4"/>
  <c r="J60" i="4"/>
  <c r="K38" i="4"/>
  <c r="K196" i="4" s="1"/>
  <c r="O196" i="4" s="1"/>
  <c r="L38" i="4"/>
  <c r="P38" i="4" s="1"/>
  <c r="L197" i="4"/>
  <c r="K197" i="4"/>
  <c r="N197" i="4"/>
  <c r="L195" i="4"/>
  <c r="K195" i="4"/>
  <c r="L194" i="4"/>
  <c r="K194" i="4"/>
  <c r="J194" i="4"/>
  <c r="N194" i="4" s="1"/>
  <c r="L193" i="4"/>
  <c r="K193" i="4"/>
  <c r="J193" i="4"/>
  <c r="L192" i="4"/>
  <c r="P192" i="4" s="1"/>
  <c r="K192" i="4"/>
  <c r="J192" i="4"/>
  <c r="L191" i="4"/>
  <c r="P191" i="4" s="1"/>
  <c r="K191" i="4"/>
  <c r="O191" i="4" s="1"/>
  <c r="L190" i="4"/>
  <c r="K190" i="4"/>
  <c r="L189" i="4"/>
  <c r="I188" i="4"/>
  <c r="I186" i="4"/>
  <c r="I185" i="4"/>
  <c r="I184" i="4"/>
  <c r="I183" i="4"/>
  <c r="I182" i="4"/>
  <c r="L181" i="4"/>
  <c r="L172" i="4" s="1"/>
  <c r="L171" i="4" s="1"/>
  <c r="K181" i="4"/>
  <c r="K198" i="4" s="1"/>
  <c r="I180" i="4"/>
  <c r="I179" i="4"/>
  <c r="I178" i="4"/>
  <c r="I176" i="4"/>
  <c r="I175" i="4"/>
  <c r="I174" i="4"/>
  <c r="I173" i="4"/>
  <c r="I170" i="4"/>
  <c r="I169" i="4"/>
  <c r="I168" i="4"/>
  <c r="I167" i="4"/>
  <c r="I166" i="4"/>
  <c r="I165" i="4"/>
  <c r="I164" i="4"/>
  <c r="I163" i="4"/>
  <c r="L162" i="4"/>
  <c r="K162" i="4"/>
  <c r="K161" i="4" s="1"/>
  <c r="J162" i="4"/>
  <c r="J161" i="4" s="1"/>
  <c r="I160" i="4"/>
  <c r="I159" i="4"/>
  <c r="I158" i="4"/>
  <c r="I157" i="4"/>
  <c r="I156" i="4"/>
  <c r="I155" i="4"/>
  <c r="I154" i="4"/>
  <c r="I153" i="4"/>
  <c r="I152" i="4"/>
  <c r="I151" i="4"/>
  <c r="L150" i="4"/>
  <c r="L149" i="4" s="1"/>
  <c r="K150" i="4"/>
  <c r="J150" i="4"/>
  <c r="J149" i="4" s="1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L128" i="4"/>
  <c r="K128" i="4"/>
  <c r="I127" i="4"/>
  <c r="I126" i="4"/>
  <c r="I125" i="4"/>
  <c r="I124" i="4"/>
  <c r="I123" i="4"/>
  <c r="I122" i="4"/>
  <c r="L121" i="4"/>
  <c r="L120" i="4" s="1"/>
  <c r="K121" i="4"/>
  <c r="K120" i="4" s="1"/>
  <c r="J121" i="4"/>
  <c r="J120" i="4" s="1"/>
  <c r="I119" i="4"/>
  <c r="I118" i="4"/>
  <c r="I117" i="4"/>
  <c r="I116" i="4"/>
  <c r="I115" i="4"/>
  <c r="I114" i="4"/>
  <c r="I113" i="4"/>
  <c r="I112" i="4"/>
  <c r="I111" i="4"/>
  <c r="L110" i="4"/>
  <c r="L109" i="4" s="1"/>
  <c r="K110" i="4"/>
  <c r="J110" i="4"/>
  <c r="J109" i="4" s="1"/>
  <c r="I108" i="4"/>
  <c r="I107" i="4"/>
  <c r="I106" i="4"/>
  <c r="J105" i="4"/>
  <c r="I105" i="4" s="1"/>
  <c r="I103" i="4"/>
  <c r="I102" i="4"/>
  <c r="I101" i="4"/>
  <c r="J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L82" i="4"/>
  <c r="L81" i="4" s="1"/>
  <c r="K82" i="4"/>
  <c r="J82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59" i="4"/>
  <c r="I58" i="4"/>
  <c r="I57" i="4"/>
  <c r="I56" i="4"/>
  <c r="L55" i="4"/>
  <c r="L54" i="4" s="1"/>
  <c r="K55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J38" i="4"/>
  <c r="I37" i="4"/>
  <c r="I36" i="4"/>
  <c r="I35" i="4"/>
  <c r="I34" i="4"/>
  <c r="J33" i="4"/>
  <c r="J195" i="4" s="1"/>
  <c r="I32" i="4"/>
  <c r="I31" i="4"/>
  <c r="I30" i="4"/>
  <c r="I29" i="4"/>
  <c r="J28" i="4"/>
  <c r="I28" i="4" s="1"/>
  <c r="I27" i="4"/>
  <c r="I26" i="4"/>
  <c r="I25" i="4"/>
  <c r="I24" i="4"/>
  <c r="I23" i="4"/>
  <c r="I22" i="4"/>
  <c r="I21" i="4"/>
  <c r="I20" i="4"/>
  <c r="I19" i="4"/>
  <c r="K18" i="4"/>
  <c r="J18" i="4"/>
  <c r="F192" i="4"/>
  <c r="G192" i="4"/>
  <c r="H192" i="4"/>
  <c r="G197" i="4"/>
  <c r="H197" i="4"/>
  <c r="P197" i="4" s="1"/>
  <c r="G196" i="4"/>
  <c r="H196" i="4"/>
  <c r="G195" i="4"/>
  <c r="H195" i="4"/>
  <c r="F194" i="4"/>
  <c r="G194" i="4"/>
  <c r="H194" i="4"/>
  <c r="F193" i="4"/>
  <c r="G193" i="4"/>
  <c r="H193" i="4"/>
  <c r="G190" i="4"/>
  <c r="H190" i="4"/>
  <c r="G191" i="4"/>
  <c r="H191" i="4"/>
  <c r="H189" i="4"/>
  <c r="O190" i="4" l="1"/>
  <c r="N192" i="4"/>
  <c r="O193" i="4"/>
  <c r="O197" i="4"/>
  <c r="P195" i="4"/>
  <c r="L17" i="4"/>
  <c r="L16" i="4" s="1"/>
  <c r="P189" i="4"/>
  <c r="P190" i="4"/>
  <c r="P193" i="4"/>
  <c r="O195" i="4"/>
  <c r="I197" i="4"/>
  <c r="I181" i="4"/>
  <c r="N193" i="4"/>
  <c r="J190" i="4"/>
  <c r="J191" i="4"/>
  <c r="L161" i="4"/>
  <c r="L196" i="4"/>
  <c r="P196" i="4" s="1"/>
  <c r="I100" i="4"/>
  <c r="J196" i="4"/>
  <c r="J55" i="4"/>
  <c r="I110" i="4"/>
  <c r="I162" i="4"/>
  <c r="I177" i="4"/>
  <c r="K54" i="4"/>
  <c r="J189" i="4"/>
  <c r="I82" i="4"/>
  <c r="O192" i="4"/>
  <c r="K189" i="4"/>
  <c r="K199" i="4" s="1"/>
  <c r="I104" i="4"/>
  <c r="K81" i="4"/>
  <c r="I38" i="4"/>
  <c r="O38" i="4"/>
  <c r="J172" i="4"/>
  <c r="K172" i="4"/>
  <c r="J198" i="4"/>
  <c r="I150" i="4"/>
  <c r="I129" i="4"/>
  <c r="I194" i="4"/>
  <c r="I193" i="4"/>
  <c r="J81" i="4"/>
  <c r="I192" i="4"/>
  <c r="I191" i="4"/>
  <c r="K17" i="4"/>
  <c r="I18" i="4"/>
  <c r="J17" i="4"/>
  <c r="I60" i="4"/>
  <c r="I121" i="4"/>
  <c r="J128" i="4"/>
  <c r="L198" i="4"/>
  <c r="I33" i="4"/>
  <c r="J104" i="4"/>
  <c r="K109" i="4"/>
  <c r="K149" i="4"/>
  <c r="I198" i="4" l="1"/>
  <c r="I196" i="4"/>
  <c r="J54" i="4"/>
  <c r="I190" i="4"/>
  <c r="I149" i="4"/>
  <c r="I109" i="4"/>
  <c r="I120" i="4"/>
  <c r="I55" i="4"/>
  <c r="J199" i="4"/>
  <c r="I199" i="4" s="1"/>
  <c r="I161" i="4"/>
  <c r="L199" i="4"/>
  <c r="I128" i="4"/>
  <c r="L187" i="4"/>
  <c r="K171" i="4"/>
  <c r="I195" i="4"/>
  <c r="I189" i="4"/>
  <c r="J171" i="4"/>
  <c r="K16" i="4"/>
  <c r="K187" i="4" s="1"/>
  <c r="I81" i="4"/>
  <c r="I172" i="4"/>
  <c r="J16" i="4"/>
  <c r="I17" i="4"/>
  <c r="J187" i="4" l="1"/>
  <c r="I187" i="4" s="1"/>
  <c r="I16" i="4"/>
  <c r="I54" i="4"/>
  <c r="I171" i="4"/>
  <c r="G55" i="4" l="1"/>
  <c r="O55" i="4" s="1"/>
  <c r="H55" i="4"/>
  <c r="P55" i="4" s="1"/>
  <c r="E56" i="4"/>
  <c r="M56" i="4" s="1"/>
  <c r="G181" i="4"/>
  <c r="H181" i="4"/>
  <c r="F181" i="4"/>
  <c r="N181" i="4" s="1"/>
  <c r="F177" i="4"/>
  <c r="H172" i="4"/>
  <c r="G162" i="4"/>
  <c r="G161" i="4" s="1"/>
  <c r="H162" i="4"/>
  <c r="H161" i="4" s="1"/>
  <c r="F162" i="4"/>
  <c r="N162" i="4" s="1"/>
  <c r="G149" i="4"/>
  <c r="O149" i="4" s="1"/>
  <c r="H149" i="4"/>
  <c r="P149" i="4" s="1"/>
  <c r="F149" i="4"/>
  <c r="N149" i="4" s="1"/>
  <c r="G150" i="4"/>
  <c r="O150" i="4" s="1"/>
  <c r="H150" i="4"/>
  <c r="P150" i="4" s="1"/>
  <c r="F150" i="4"/>
  <c r="N150" i="4" s="1"/>
  <c r="H128" i="4"/>
  <c r="P128" i="4" s="1"/>
  <c r="F128" i="4"/>
  <c r="N128" i="4" s="1"/>
  <c r="P129" i="4"/>
  <c r="N129" i="4"/>
  <c r="F120" i="4"/>
  <c r="N120" i="4" s="1"/>
  <c r="G121" i="4"/>
  <c r="O121" i="4" s="1"/>
  <c r="H121" i="4"/>
  <c r="P121" i="4" s="1"/>
  <c r="F121" i="4"/>
  <c r="N121" i="4" s="1"/>
  <c r="G110" i="4"/>
  <c r="O110" i="4" s="1"/>
  <c r="H110" i="4"/>
  <c r="P110" i="4" s="1"/>
  <c r="F110" i="4"/>
  <c r="N110" i="4" s="1"/>
  <c r="F105" i="4"/>
  <c r="F104" i="4" s="1"/>
  <c r="N104" i="4" s="1"/>
  <c r="F100" i="4"/>
  <c r="G82" i="4"/>
  <c r="O82" i="4" s="1"/>
  <c r="H82" i="4"/>
  <c r="P82" i="4" s="1"/>
  <c r="F60" i="4"/>
  <c r="F55" i="4" s="1"/>
  <c r="E57" i="4"/>
  <c r="E58" i="4"/>
  <c r="M58" i="4" s="1"/>
  <c r="E59" i="4"/>
  <c r="M59" i="4" s="1"/>
  <c r="E61" i="4"/>
  <c r="E62" i="4"/>
  <c r="M62" i="4" s="1"/>
  <c r="E63" i="4"/>
  <c r="M63" i="4" s="1"/>
  <c r="E64" i="4"/>
  <c r="M64" i="4" s="1"/>
  <c r="E65" i="4"/>
  <c r="M65" i="4" s="1"/>
  <c r="E66" i="4"/>
  <c r="M66" i="4" s="1"/>
  <c r="E67" i="4"/>
  <c r="M67" i="4" s="1"/>
  <c r="E68" i="4"/>
  <c r="M68" i="4" s="1"/>
  <c r="E69" i="4"/>
  <c r="M69" i="4" s="1"/>
  <c r="E70" i="4"/>
  <c r="M70" i="4" s="1"/>
  <c r="E71" i="4"/>
  <c r="M71" i="4" s="1"/>
  <c r="E72" i="4"/>
  <c r="M72" i="4" s="1"/>
  <c r="E73" i="4"/>
  <c r="M73" i="4" s="1"/>
  <c r="E74" i="4"/>
  <c r="M74" i="4" s="1"/>
  <c r="E75" i="4"/>
  <c r="M75" i="4" s="1"/>
  <c r="E76" i="4"/>
  <c r="M76" i="4" s="1"/>
  <c r="E77" i="4"/>
  <c r="M77" i="4" s="1"/>
  <c r="E78" i="4"/>
  <c r="E79" i="4"/>
  <c r="M79" i="4" s="1"/>
  <c r="E80" i="4"/>
  <c r="M80" i="4" s="1"/>
  <c r="E83" i="4"/>
  <c r="M83" i="4" s="1"/>
  <c r="E84" i="4"/>
  <c r="M84" i="4" s="1"/>
  <c r="E85" i="4"/>
  <c r="M85" i="4" s="1"/>
  <c r="E86" i="4"/>
  <c r="M86" i="4" s="1"/>
  <c r="E87" i="4"/>
  <c r="M87" i="4" s="1"/>
  <c r="E88" i="4"/>
  <c r="M88" i="4" s="1"/>
  <c r="E89" i="4"/>
  <c r="M89" i="4" s="1"/>
  <c r="E90" i="4"/>
  <c r="M90" i="4" s="1"/>
  <c r="E91" i="4"/>
  <c r="M91" i="4" s="1"/>
  <c r="E92" i="4"/>
  <c r="M92" i="4" s="1"/>
  <c r="E93" i="4"/>
  <c r="M93" i="4" s="1"/>
  <c r="E94" i="4"/>
  <c r="M94" i="4" s="1"/>
  <c r="E95" i="4"/>
  <c r="M95" i="4" s="1"/>
  <c r="E96" i="4"/>
  <c r="M96" i="4" s="1"/>
  <c r="E97" i="4"/>
  <c r="M97" i="4" s="1"/>
  <c r="E98" i="4"/>
  <c r="M98" i="4" s="1"/>
  <c r="E99" i="4"/>
  <c r="M99" i="4" s="1"/>
  <c r="E101" i="4"/>
  <c r="M101" i="4" s="1"/>
  <c r="E102" i="4"/>
  <c r="M102" i="4" s="1"/>
  <c r="E103" i="4"/>
  <c r="M103" i="4" s="1"/>
  <c r="E106" i="4"/>
  <c r="M106" i="4" s="1"/>
  <c r="E107" i="4"/>
  <c r="M107" i="4" s="1"/>
  <c r="E108" i="4"/>
  <c r="M108" i="4" s="1"/>
  <c r="E111" i="4"/>
  <c r="M111" i="4" s="1"/>
  <c r="E112" i="4"/>
  <c r="M112" i="4" s="1"/>
  <c r="E113" i="4"/>
  <c r="M113" i="4" s="1"/>
  <c r="E114" i="4"/>
  <c r="E115" i="4"/>
  <c r="M115" i="4" s="1"/>
  <c r="E116" i="4"/>
  <c r="M116" i="4" s="1"/>
  <c r="E117" i="4"/>
  <c r="M117" i="4" s="1"/>
  <c r="E118" i="4"/>
  <c r="M118" i="4" s="1"/>
  <c r="E119" i="4"/>
  <c r="M119" i="4" s="1"/>
  <c r="E122" i="4"/>
  <c r="M122" i="4" s="1"/>
  <c r="E123" i="4"/>
  <c r="M123" i="4" s="1"/>
  <c r="E124" i="4"/>
  <c r="M124" i="4" s="1"/>
  <c r="E125" i="4"/>
  <c r="M125" i="4" s="1"/>
  <c r="E126" i="4"/>
  <c r="M126" i="4" s="1"/>
  <c r="E127" i="4"/>
  <c r="M127" i="4" s="1"/>
  <c r="E130" i="4"/>
  <c r="M130" i="4" s="1"/>
  <c r="E131" i="4"/>
  <c r="M131" i="4" s="1"/>
  <c r="E132" i="4"/>
  <c r="M132" i="4" s="1"/>
  <c r="E133" i="4"/>
  <c r="M133" i="4" s="1"/>
  <c r="E134" i="4"/>
  <c r="M134" i="4" s="1"/>
  <c r="E135" i="4"/>
  <c r="M135" i="4" s="1"/>
  <c r="E136" i="4"/>
  <c r="M136" i="4" s="1"/>
  <c r="E137" i="4"/>
  <c r="M137" i="4" s="1"/>
  <c r="E138" i="4"/>
  <c r="M138" i="4" s="1"/>
  <c r="E139" i="4"/>
  <c r="M139" i="4" s="1"/>
  <c r="E140" i="4"/>
  <c r="M140" i="4" s="1"/>
  <c r="E141" i="4"/>
  <c r="M141" i="4" s="1"/>
  <c r="E142" i="4"/>
  <c r="M142" i="4" s="1"/>
  <c r="E143" i="4"/>
  <c r="M143" i="4" s="1"/>
  <c r="E144" i="4"/>
  <c r="M144" i="4" s="1"/>
  <c r="E145" i="4"/>
  <c r="M145" i="4" s="1"/>
  <c r="E146" i="4"/>
  <c r="M146" i="4" s="1"/>
  <c r="E151" i="4"/>
  <c r="M151" i="4" s="1"/>
  <c r="E152" i="4"/>
  <c r="M152" i="4" s="1"/>
  <c r="E153" i="4"/>
  <c r="M153" i="4" s="1"/>
  <c r="E154" i="4"/>
  <c r="M154" i="4" s="1"/>
  <c r="E155" i="4"/>
  <c r="M155" i="4" s="1"/>
  <c r="E156" i="4"/>
  <c r="M156" i="4" s="1"/>
  <c r="E157" i="4"/>
  <c r="M157" i="4" s="1"/>
  <c r="E158" i="4"/>
  <c r="M158" i="4" s="1"/>
  <c r="E159" i="4"/>
  <c r="M159" i="4" s="1"/>
  <c r="E160" i="4"/>
  <c r="M160" i="4" s="1"/>
  <c r="E163" i="4"/>
  <c r="M163" i="4" s="1"/>
  <c r="E164" i="4"/>
  <c r="M164" i="4" s="1"/>
  <c r="E165" i="4"/>
  <c r="M165" i="4" s="1"/>
  <c r="E166" i="4"/>
  <c r="M166" i="4" s="1"/>
  <c r="E167" i="4"/>
  <c r="M167" i="4" s="1"/>
  <c r="E168" i="4"/>
  <c r="M168" i="4" s="1"/>
  <c r="E169" i="4"/>
  <c r="M169" i="4" s="1"/>
  <c r="E170" i="4"/>
  <c r="M170" i="4" s="1"/>
  <c r="E173" i="4"/>
  <c r="M173" i="4" s="1"/>
  <c r="E174" i="4"/>
  <c r="M174" i="4" s="1"/>
  <c r="E175" i="4"/>
  <c r="E176" i="4"/>
  <c r="E178" i="4"/>
  <c r="M178" i="4" s="1"/>
  <c r="E179" i="4"/>
  <c r="M179" i="4" s="1"/>
  <c r="E180" i="4"/>
  <c r="M180" i="4" s="1"/>
  <c r="E181" i="4"/>
  <c r="M181" i="4" s="1"/>
  <c r="E182" i="4"/>
  <c r="M182" i="4" s="1"/>
  <c r="E183" i="4"/>
  <c r="M183" i="4" s="1"/>
  <c r="E184" i="4"/>
  <c r="M184" i="4" s="1"/>
  <c r="E185" i="4"/>
  <c r="M185" i="4" s="1"/>
  <c r="E186" i="4"/>
  <c r="M186" i="4" s="1"/>
  <c r="E188" i="4"/>
  <c r="E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E26" i="4"/>
  <c r="M26" i="4" s="1"/>
  <c r="E27" i="4"/>
  <c r="M27" i="4" s="1"/>
  <c r="E29" i="4"/>
  <c r="M29" i="4" s="1"/>
  <c r="E30" i="4"/>
  <c r="M30" i="4" s="1"/>
  <c r="E31" i="4"/>
  <c r="M31" i="4" s="1"/>
  <c r="E32" i="4"/>
  <c r="E34" i="4"/>
  <c r="M34" i="4" s="1"/>
  <c r="E35" i="4"/>
  <c r="M35" i="4" s="1"/>
  <c r="E36" i="4"/>
  <c r="M36" i="4" s="1"/>
  <c r="E37" i="4"/>
  <c r="E39" i="4"/>
  <c r="M39" i="4" s="1"/>
  <c r="E40" i="4"/>
  <c r="M40" i="4" s="1"/>
  <c r="E41" i="4"/>
  <c r="M41" i="4" s="1"/>
  <c r="E42" i="4"/>
  <c r="M42" i="4" s="1"/>
  <c r="E43" i="4"/>
  <c r="M43" i="4" s="1"/>
  <c r="E44" i="4"/>
  <c r="M44" i="4" s="1"/>
  <c r="E45" i="4"/>
  <c r="M45" i="4" s="1"/>
  <c r="E46" i="4"/>
  <c r="M46" i="4" s="1"/>
  <c r="E47" i="4"/>
  <c r="M47" i="4" s="1"/>
  <c r="E48" i="4"/>
  <c r="E49" i="4"/>
  <c r="M49" i="4" s="1"/>
  <c r="E50" i="4"/>
  <c r="M50" i="4" s="1"/>
  <c r="E51" i="4"/>
  <c r="M51" i="4" s="1"/>
  <c r="E52" i="4"/>
  <c r="M52" i="4" s="1"/>
  <c r="E53" i="4"/>
  <c r="M53" i="4" s="1"/>
  <c r="H17" i="4"/>
  <c r="P17" i="4" s="1"/>
  <c r="F38" i="4"/>
  <c r="E38" i="4" s="1"/>
  <c r="M38" i="4" s="1"/>
  <c r="F33" i="4"/>
  <c r="E33" i="4" s="1"/>
  <c r="F28" i="4"/>
  <c r="G18" i="4"/>
  <c r="G17" i="4" s="1"/>
  <c r="F18" i="4"/>
  <c r="F17" i="4" l="1"/>
  <c r="M175" i="4"/>
  <c r="E197" i="4"/>
  <c r="M197" i="4" s="1"/>
  <c r="N55" i="4"/>
  <c r="F54" i="4"/>
  <c r="N54" i="4" s="1"/>
  <c r="E55" i="4"/>
  <c r="N17" i="4"/>
  <c r="E17" i="4"/>
  <c r="F16" i="4"/>
  <c r="O17" i="4"/>
  <c r="G16" i="4"/>
  <c r="E189" i="4"/>
  <c r="M189" i="4" s="1"/>
  <c r="M18" i="4"/>
  <c r="E129" i="4"/>
  <c r="O129" i="4"/>
  <c r="O181" i="4"/>
  <c r="G198" i="4"/>
  <c r="O198" i="4" s="1"/>
  <c r="E195" i="4"/>
  <c r="M195" i="4" s="1"/>
  <c r="M33" i="4"/>
  <c r="M25" i="4"/>
  <c r="E192" i="4"/>
  <c r="M192" i="4" s="1"/>
  <c r="M32" i="4"/>
  <c r="H16" i="4"/>
  <c r="E194" i="4"/>
  <c r="M194" i="4" s="1"/>
  <c r="M78" i="4"/>
  <c r="H81" i="4"/>
  <c r="P81" i="4" s="1"/>
  <c r="M48" i="4"/>
  <c r="M176" i="4"/>
  <c r="G81" i="4"/>
  <c r="O81" i="4" s="1"/>
  <c r="F109" i="4"/>
  <c r="N109" i="4" s="1"/>
  <c r="H120" i="4"/>
  <c r="P120" i="4" s="1"/>
  <c r="G128" i="4"/>
  <c r="O128" i="4" s="1"/>
  <c r="H171" i="4"/>
  <c r="P171" i="4" s="1"/>
  <c r="P172" i="4"/>
  <c r="E100" i="4"/>
  <c r="M100" i="4" s="1"/>
  <c r="N100" i="4"/>
  <c r="H109" i="4"/>
  <c r="P109" i="4" s="1"/>
  <c r="G120" i="4"/>
  <c r="O120" i="4" s="1"/>
  <c r="G172" i="4"/>
  <c r="O172" i="4" s="1"/>
  <c r="F189" i="4"/>
  <c r="N18" i="4"/>
  <c r="G189" i="4"/>
  <c r="E196" i="4"/>
  <c r="M196" i="4" s="1"/>
  <c r="M37" i="4"/>
  <c r="E193" i="4"/>
  <c r="M193" i="4" s="1"/>
  <c r="M114" i="4"/>
  <c r="E105" i="4"/>
  <c r="N105" i="4"/>
  <c r="G109" i="4"/>
  <c r="O109" i="4" s="1"/>
  <c r="E177" i="4"/>
  <c r="M177" i="4" s="1"/>
  <c r="F198" i="4"/>
  <c r="N198" i="4" s="1"/>
  <c r="N177" i="4"/>
  <c r="F196" i="4"/>
  <c r="N196" i="4" s="1"/>
  <c r="N38" i="4"/>
  <c r="F191" i="4"/>
  <c r="N191" i="4" s="1"/>
  <c r="N28" i="4"/>
  <c r="M57" i="4"/>
  <c r="H54" i="4"/>
  <c r="P54" i="4" s="1"/>
  <c r="E28" i="4"/>
  <c r="M28" i="4" s="1"/>
  <c r="F195" i="4"/>
  <c r="N195" i="4" s="1"/>
  <c r="N33" i="4"/>
  <c r="E60" i="4"/>
  <c r="M60" i="4" s="1"/>
  <c r="F190" i="4"/>
  <c r="N190" i="4" s="1"/>
  <c r="N60" i="4"/>
  <c r="F161" i="4"/>
  <c r="N161" i="4" s="1"/>
  <c r="P181" i="4"/>
  <c r="H198" i="4"/>
  <c r="G54" i="4"/>
  <c r="O54" i="4" s="1"/>
  <c r="F172" i="4"/>
  <c r="N172" i="4" s="1"/>
  <c r="E162" i="4"/>
  <c r="E150" i="4"/>
  <c r="E121" i="4"/>
  <c r="E110" i="4"/>
  <c r="F82" i="4"/>
  <c r="G171" i="4" l="1"/>
  <c r="O171" i="4" s="1"/>
  <c r="E191" i="4"/>
  <c r="M191" i="4" s="1"/>
  <c r="M105" i="4"/>
  <c r="E104" i="4"/>
  <c r="M104" i="4" s="1"/>
  <c r="F199" i="4"/>
  <c r="N189" i="4"/>
  <c r="O16" i="4"/>
  <c r="G187" i="4"/>
  <c r="O187" i="4" s="1"/>
  <c r="N16" i="4"/>
  <c r="P16" i="4"/>
  <c r="H187" i="4"/>
  <c r="P187" i="4" s="1"/>
  <c r="M17" i="4"/>
  <c r="E16" i="4"/>
  <c r="M16" i="4" s="1"/>
  <c r="H199" i="4"/>
  <c r="P199" i="4" s="1"/>
  <c r="P198" i="4"/>
  <c r="M110" i="4"/>
  <c r="E109" i="4"/>
  <c r="M109" i="4" s="1"/>
  <c r="M121" i="4"/>
  <c r="E120" i="4"/>
  <c r="M120" i="4" s="1"/>
  <c r="E198" i="4"/>
  <c r="M198" i="4" s="1"/>
  <c r="M129" i="4"/>
  <c r="E128" i="4"/>
  <c r="M128" i="4" s="1"/>
  <c r="E54" i="4"/>
  <c r="M54" i="4" s="1"/>
  <c r="M55" i="4"/>
  <c r="E82" i="4"/>
  <c r="M82" i="4" s="1"/>
  <c r="N82" i="4"/>
  <c r="M150" i="4"/>
  <c r="E149" i="4"/>
  <c r="M149" i="4" s="1"/>
  <c r="E190" i="4"/>
  <c r="M190" i="4" s="1"/>
  <c r="G199" i="4"/>
  <c r="O199" i="4" s="1"/>
  <c r="M162" i="4"/>
  <c r="E161" i="4"/>
  <c r="M161" i="4" s="1"/>
  <c r="F171" i="4"/>
  <c r="N171" i="4" s="1"/>
  <c r="E172" i="4"/>
  <c r="M172" i="4" s="1"/>
  <c r="F81" i="4"/>
  <c r="N81" i="4" s="1"/>
  <c r="F187" i="4" l="1"/>
  <c r="E199" i="4"/>
  <c r="M199" i="4" s="1"/>
  <c r="N199" i="4"/>
  <c r="N187" i="4"/>
  <c r="E187" i="4"/>
  <c r="M187" i="4" s="1"/>
  <c r="E81" i="4"/>
  <c r="M81" i="4" s="1"/>
  <c r="E171" i="4"/>
  <c r="M171" i="4" s="1"/>
</calcChain>
</file>

<file path=xl/sharedStrings.xml><?xml version="1.0" encoding="utf-8"?>
<sst xmlns="http://schemas.openxmlformats.org/spreadsheetml/2006/main" count="626" uniqueCount="402">
  <si>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</si>
  <si>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</si>
  <si>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</si>
  <si>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</si>
  <si>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</si>
  <si>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</si>
  <si>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</si>
  <si>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</si>
  <si>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</si>
  <si>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</si>
  <si>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</si>
  <si>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</si>
  <si>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</si>
  <si>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</si>
  <si>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</si>
  <si>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</si>
  <si>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</si>
  <si>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</si>
  <si>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</si>
  <si>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</si>
  <si>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</si>
  <si>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</si>
  <si>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</si>
  <si>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</si>
  <si>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</si>
  <si>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</si>
  <si>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</si>
  <si>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</si>
  <si>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</si>
  <si>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</si>
  <si>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</si>
  <si>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</si>
  <si>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</si>
  <si>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</si>
  <si>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</si>
  <si>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</si>
  <si>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</si>
  <si>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</si>
  <si>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</si>
  <si>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</si>
  <si>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</si>
  <si>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</si>
  <si>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</si>
  <si>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</si>
  <si>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</si>
  <si>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</si>
  <si>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</si>
  <si>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</si>
  <si>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</si>
  <si>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</si>
  <si>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</si>
  <si>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</si>
  <si>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</si>
  <si>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</si>
  <si>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</si>
  <si>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</si>
  <si>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</si>
  <si>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</si>
  <si>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</si>
  <si>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</si>
  <si>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</si>
  <si>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</si>
  <si>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</si>
  <si>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</si>
  <si>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</si>
  <si>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</si>
  <si>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</si>
  <si>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</si>
  <si>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</si>
  <si>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</si>
  <si>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</si>
  <si>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</si>
  <si>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</si>
  <si>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</si>
  <si>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</si>
  <si>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</si>
  <si>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</si>
  <si>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</si>
  <si>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</si>
  <si>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</si>
  <si>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</si>
  <si>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</si>
  <si>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</si>
  <si>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</si>
  <si>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</si>
  <si>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</si>
  <si>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</si>
  <si>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</si>
  <si>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</si>
  <si>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</si>
  <si>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</si>
  <si>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</si>
  <si>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</si>
  <si>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</si>
  <si>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</si>
  <si>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</si>
  <si>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</si>
  <si>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</si>
  <si>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3110180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</si>
  <si>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</si>
  <si>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</si>
  <si>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</si>
  <si>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</si>
  <si>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</si>
  <si>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</si>
  <si>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</si>
  <si>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</si>
  <si>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</si>
  <si>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</si>
  <si>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</si>
  <si>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</si>
  <si>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</si>
  <si>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</si>
  <si>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</si>
  <si>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</si>
  <si>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</si>
  <si>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</si>
  <si>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</si>
  <si>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</si>
  <si>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</si>
  <si>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</si>
  <si>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</si>
  <si>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0218340</t>
  </si>
  <si>
    <t>0763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</si>
  <si>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</si>
  <si>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</si>
  <si>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</si>
  <si>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</si>
  <si>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</si>
  <si>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</si>
  <si>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</si>
  <si>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</si>
  <si>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</si>
  <si>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</si>
  <si>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</si>
  <si>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</si>
  <si>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</si>
  <si>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</si>
  <si>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</si>
  <si>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</si>
  <si>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</si>
  <si>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</si>
  <si>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</si>
  <si>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</si>
  <si>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</si>
  <si>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</si>
  <si>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</si>
  <si>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</si>
  <si>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</si>
  <si>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</si>
  <si>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</si>
  <si>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</si>
  <si>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</si>
  <si>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</si>
  <si>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</si>
  <si>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</si>
  <si>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</si>
  <si>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</si>
  <si>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</si>
  <si>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</si>
  <si>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</si>
  <si>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</si>
  <si>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</si>
  <si>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</si>
  <si>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</si>
  <si>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</si>
  <si>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</si>
  <si>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</si>
  <si>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</si>
  <si>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</si>
  <si>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</si>
  <si>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</si>
  <si>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</si>
  <si>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</si>
  <si>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</si>
  <si>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</si>
  <si>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</si>
  <si>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</si>
  <si>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</si>
  <si>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</si>
  <si>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</si>
  <si>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</si>
  <si>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</si>
  <si>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</si>
  <si>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</si>
  <si>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</si>
  <si>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</si>
  <si>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</si>
  <si>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</si>
  <si>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</si>
  <si>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</si>
  <si>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</si>
  <si>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</si>
  <si>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</si>
  <si>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</si>
  <si>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</si>
  <si>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</si>
  <si>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</si>
  <si>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</si>
  <si>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</si>
  <si>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</si>
  <si>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</si>
  <si>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</si>
  <si>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</si>
  <si>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</si>
  <si>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</si>
  <si>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</si>
  <si>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</si>
  <si>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</si>
  <si>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</si>
  <si>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</si>
  <si>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</si>
  <si>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</si>
  <si>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</si>
  <si>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</si>
  <si>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</si>
  <si>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</si>
  <si>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</si>
  <si>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</si>
  <si>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</si>
  <si>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</si>
  <si>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</si>
  <si>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</si>
  <si>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</si>
  <si>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</si>
  <si>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</si>
  <si>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</si>
  <si>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</si>
  <si>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</si>
  <si>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</si>
  <si>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</si>
  <si>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</si>
  <si>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</si>
  <si>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</si>
  <si>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</si>
  <si>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</si>
  <si>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</si>
  <si>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</si>
  <si>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</si>
  <si>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</si>
  <si>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</si>
  <si>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</si>
  <si>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</si>
  <si>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</si>
  <si>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</si>
  <si>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</si>
  <si>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</si>
  <si>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</si>
  <si>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</si>
  <si>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</si>
  <si>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</si>
  <si>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</si>
  <si>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</si>
  <si>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</si>
  <si>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</si>
  <si>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</si>
  <si>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</si>
  <si>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</si>
  <si>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</si>
  <si>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</si>
  <si>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</si>
  <si>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</si>
  <si>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</si>
  <si>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</si>
  <si>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</si>
  <si>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</si>
  <si>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</si>
  <si>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</si>
  <si>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</si>
  <si>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</si>
  <si>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</si>
  <si>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</si>
  <si>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</si>
  <si>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</si>
  <si>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</si>
  <si>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</si>
  <si>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</si>
  <si>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</si>
  <si>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</si>
  <si>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</si>
  <si>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</si>
  <si>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</si>
  <si>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</si>
  <si>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</si>
  <si>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</si>
  <si>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</si>
  <si>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</si>
  <si>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</si>
  <si>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</si>
  <si>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</si>
  <si>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</si>
  <si>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</si>
  <si>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</si>
  <si>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</si>
  <si>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</si>
  <si>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</si>
  <si>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</si>
  <si>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</si>
  <si>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</si>
  <si>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</si>
  <si>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</si>
  <si>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</si>
  <si>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7368</t>
  </si>
  <si>
    <t>Виконання інвестиційних проектів за рахунок субвенцій з інших бюджетів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</si>
  <si>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</si>
  <si>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</si>
  <si>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</si>
  <si>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</si>
  <si>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</si>
  <si>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</si>
  <si>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Виконано за звітний період, грн</t>
  </si>
  <si>
    <t>2111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</si>
  <si>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</si>
  <si>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</si>
  <si>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</si>
  <si>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0217520</t>
  </si>
  <si>
    <t>7520</t>
  </si>
  <si>
    <t>0460</t>
  </si>
  <si>
    <t>Реалізація Національної програми інформатизації</t>
  </si>
  <si>
    <t>КНП "Чорноморська міська лікарня"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</si>
  <si>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</si>
  <si>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7640</t>
  </si>
  <si>
    <t>0218110</t>
  </si>
  <si>
    <t>8220</t>
  </si>
  <si>
    <t>Управління освіти Чорноморської мiської ради Одеського району Одеської областi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</si>
  <si>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</si>
  <si>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</si>
  <si>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</si>
  <si>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</si>
  <si>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</si>
  <si>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</si>
  <si>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</si>
  <si>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</si>
  <si>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</si>
  <si>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</si>
  <si>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</si>
  <si>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</si>
  <si>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</si>
  <si>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</si>
  <si>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</si>
  <si>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</si>
  <si>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</si>
  <si>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</si>
  <si>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Розвиток здібностей у дітей та молоді з фізичної культури та спорту комунальними дитячо-юнацькими спортивними школами</t>
  </si>
  <si>
    <t>0617520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</si>
  <si>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</si>
  <si>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0813140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</si>
  <si>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</si>
  <si>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</si>
  <si>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</si>
  <si>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</si>
  <si>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0817520</t>
  </si>
  <si>
    <t>Управління соціальної політики Чорноморської мiської ради Одеського району Одеської областi</t>
  </si>
  <si>
    <t>Комунальна установа "Центр соціальних служб Чорноморської міської ради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</si>
  <si>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</si>
  <si>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Служба у справах дітей Чорноморської міської ради Одеського району Одеської області</t>
  </si>
  <si>
    <t>0917520</t>
  </si>
  <si>
    <t>1013140</t>
  </si>
  <si>
    <t>1017520</t>
  </si>
  <si>
    <t>Вiддiл  молодi та спорту Чорноморської мiської ради Одеського району Одеської областi</t>
  </si>
  <si>
    <t>Забезпечення молодіжними центрами соціального становлення та розвитку молоді та інші заходи у сфері  молодіжної політики</t>
  </si>
  <si>
    <t>1117520</t>
  </si>
  <si>
    <t>0640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</si>
  <si>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</si>
  <si>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1217520</t>
  </si>
  <si>
    <t>1217670</t>
  </si>
  <si>
    <t>7670</t>
  </si>
  <si>
    <t>Внески до статутного капіталу суб'єктів господарювання</t>
  </si>
  <si>
    <t>1217691</t>
  </si>
  <si>
    <t>7691</t>
  </si>
  <si>
    <t>1217693</t>
  </si>
  <si>
    <t>1218110</t>
  </si>
  <si>
    <t>8110</t>
  </si>
  <si>
    <t>1218240</t>
  </si>
  <si>
    <t>1300</t>
  </si>
  <si>
    <t>2171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</si>
  <si>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</si>
  <si>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6091</t>
  </si>
  <si>
    <t>7370</t>
  </si>
  <si>
    <t>1517520</t>
  </si>
  <si>
    <t>3116090</t>
  </si>
  <si>
    <t>Інша діяльність у сфері житлово-комунального господарства</t>
  </si>
  <si>
    <t>3117520</t>
  </si>
  <si>
    <t>3717520</t>
  </si>
  <si>
    <t>Реверсна дотація</t>
  </si>
  <si>
    <t>3719770</t>
  </si>
  <si>
    <t>9770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</si>
  <si>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</si>
  <si>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</si>
  <si>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</si>
  <si>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</si>
  <si>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</si>
  <si>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</si>
  <si>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</si>
  <si>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про виконання видатків бюджету  Чорноморської міської територіальної громади  за  1 квартал 2025 року</t>
  </si>
  <si>
    <t>Начальник фінансового управління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</si>
  <si>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</si>
  <si>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</si>
  <si>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</si>
  <si>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</si>
  <si>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більше 100%</t>
  </si>
  <si>
    <t>від   23.05.  2025  № 839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</si>
</sst>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6" fillId="2" borderId="0" xfId="0" applyFont="1" applyFill="1"/>
    <xf numFmtId="0" fontId="5" fillId="2" borderId="0" xfId="0" applyFont="1" applyFill="1"/>
    <xf numFmtId="49" fontId="3" fillId="2" borderId="0" xfId="0" applyNumberFormat="1" applyFont="1" applyFill="1"/>
    <xf numFmtId="0" fontId="9" fillId="2" borderId="0" xfId="0" applyFont="1" applyFill="1"/>
    <xf numFmtId="164" fontId="9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3" fillId="0" borderId="0" xfId="2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3" fillId="0" borderId="0" xfId="2" applyFont="1" applyAlignment="1">
      <alignment wrapText="1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/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2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7" fillId="0" borderId="1" xfId="2" applyNumberFormat="1" applyFont="1" applyBorder="1" applyAlignment="1">
      <alignment vertical="center" wrapText="1"/>
    </xf>
    <xf numFmtId="165" fontId="7" fillId="0" borderId="1" xfId="2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165" fontId="8" fillId="0" borderId="1" xfId="2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2" applyNumberFormat="1" applyFont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4" fontId="5" fillId="0" borderId="1" xfId="2" applyNumberFormat="1" applyFont="1" applyBorder="1" applyAlignment="1">
      <alignment vertical="center"/>
    </xf>
    <xf numFmtId="4" fontId="14" fillId="0" borderId="1" xfId="2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2" fontId="5" fillId="2" borderId="0" xfId="0" applyNumberFormat="1" applyFont="1" applyFill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14" fillId="2" borderId="1" xfId="0" quotePrefix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164" fontId="5" fillId="2" borderId="1" xfId="2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20" fillId="2" borderId="0" xfId="0" applyNumberFormat="1" applyFont="1" applyFill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5" fillId="2" borderId="1" xfId="0" quotePrefix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10" fontId="5" fillId="0" borderId="1" xfId="2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49" fontId="12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4">
    <cellStyle name="Звичайний" xfId="0" builtinId="0"/>
    <cellStyle name="Обычный 2" xfId="3" xr:uid="{00000000-0005-0000-0000-000001000000}"/>
    <cellStyle name="Обычный 3" xfId="1" xr:uid="{00000000-0005-0000-0000-000002000000}"/>
    <cellStyle name="Обычный_дод 3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R201"/>
  <sheetViews>
    <sheetView showZeros="0" tabSelected="1" view="pageBreakPreview" zoomScale="50" zoomScaleNormal="50" zoomScaleSheetLayoutView="50" workbookViewId="0">
      <pane xSplit="4" ySplit="15" topLeftCell="E184" activePane="bottomRight" state="frozen"/>
      <selection pane="topRight" activeCell="E1" sqref="E1"/>
      <selection pane="bottomLeft" activeCell="A13" sqref="A13"/>
      <selection pane="bottomRight" activeCell="M3" sqref="M3:P3"/>
    </sheetView>
  </sheetViews>
  <sheetFormatPr defaultColWidth="9.109375" defaultRowHeight="15.6" x14ac:dyDescent="0.3"/>
  <cols>
    <col min="1" max="1" width="18" style="3" customWidth="1"/>
    <col min="2" max="2" width="15.109375" style="3" customWidth="1"/>
    <col min="3" max="3" width="18.44140625" style="3" customWidth="1"/>
    <col min="4" max="4" width="54.109375" style="1" customWidth="1"/>
    <col min="5" max="5" width="23.109375" style="9" customWidth="1"/>
    <col min="6" max="6" width="23.6640625" style="9" customWidth="1"/>
    <col min="7" max="7" width="20.33203125" style="9" customWidth="1"/>
    <col min="8" max="8" width="19.88671875" style="9" customWidth="1"/>
    <col min="9" max="9" width="21" style="9" customWidth="1"/>
    <col min="10" max="10" width="21.33203125" style="9" customWidth="1"/>
    <col min="11" max="11" width="20.109375" style="9" customWidth="1"/>
    <col min="12" max="12" width="18" style="1" customWidth="1"/>
    <col min="13" max="13" width="10.6640625" style="31" customWidth="1"/>
    <col min="14" max="14" width="12.6640625" style="31" customWidth="1"/>
    <col min="15" max="15" width="11.44140625" style="31" customWidth="1"/>
    <col min="16" max="16" width="11" style="31" customWidth="1"/>
    <col min="17" max="17" width="12" style="1" hidden="1" customWidth="1"/>
    <col min="18" max="16384" width="9.109375" style="1"/>
  </cols>
  <sheetData>
    <row r="1" spans="1:16" x14ac:dyDescent="0.3">
      <c r="A1" s="5"/>
      <c r="B1" s="6"/>
      <c r="C1" s="6"/>
      <c r="D1" s="7"/>
      <c r="E1" s="8"/>
      <c r="F1" s="8"/>
      <c r="G1" s="8"/>
      <c r="H1" s="8"/>
      <c r="I1" s="8"/>
      <c r="J1" s="8"/>
      <c r="K1" s="8"/>
      <c r="L1" s="47"/>
      <c r="M1" s="100" t="s">
        <v>291</v>
      </c>
      <c r="N1" s="100"/>
      <c r="O1" s="100"/>
      <c r="P1" s="27"/>
    </row>
    <row r="2" spans="1:16" ht="15.6" customHeight="1" x14ac:dyDescent="0.3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47"/>
      <c r="M2" s="100" t="s">
        <v>292</v>
      </c>
      <c r="N2" s="100"/>
      <c r="O2" s="100"/>
      <c r="P2" s="100"/>
    </row>
    <row r="3" spans="1:16" ht="15.6" customHeight="1" x14ac:dyDescent="0.3">
      <c r="A3" s="5"/>
      <c r="B3" s="6"/>
      <c r="C3" s="10"/>
      <c r="D3" s="7"/>
      <c r="E3" s="8"/>
      <c r="F3" s="8"/>
      <c r="G3" s="8"/>
      <c r="H3" s="8"/>
      <c r="I3" s="8"/>
      <c r="J3" s="8"/>
      <c r="K3" s="23"/>
      <c r="L3" s="47"/>
      <c r="M3" s="100" t="s">
        <v>401</v>
      </c>
      <c r="N3" s="100"/>
      <c r="O3" s="100"/>
      <c r="P3" s="100"/>
    </row>
    <row r="4" spans="1:16" x14ac:dyDescent="0.3">
      <c r="A4" s="11"/>
      <c r="B4" s="10"/>
      <c r="C4" s="10"/>
      <c r="D4" s="7"/>
      <c r="E4" s="8"/>
      <c r="F4" s="8"/>
      <c r="G4" s="8"/>
      <c r="H4" s="8"/>
      <c r="I4" s="8"/>
      <c r="J4" s="8"/>
      <c r="K4" s="23"/>
      <c r="L4" s="47"/>
      <c r="M4" s="101"/>
      <c r="N4" s="101"/>
      <c r="O4" s="101"/>
      <c r="P4" s="28"/>
    </row>
    <row r="5" spans="1:16" s="4" customFormat="1" x14ac:dyDescent="0.3">
      <c r="A5" s="104" t="s">
        <v>168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s="4" customFormat="1" x14ac:dyDescent="0.3">
      <c r="A6" s="83" t="s">
        <v>394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s="4" customFormat="1" x14ac:dyDescent="0.3">
      <c r="A7" s="15">
        <v>1558900000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48"/>
      <c r="M7" s="29"/>
      <c r="N7" s="29"/>
      <c r="O7" s="29"/>
      <c r="P7" s="29"/>
    </row>
    <row r="8" spans="1:16" s="4" customFormat="1" x14ac:dyDescent="0.3">
      <c r="A8" s="22" t="s">
        <v>207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48"/>
      <c r="M8" s="29"/>
      <c r="N8" s="29"/>
      <c r="O8" s="29"/>
      <c r="P8" s="29"/>
    </row>
    <row r="9" spans="1:16" x14ac:dyDescent="0.3">
      <c r="A9" s="10"/>
      <c r="B9" s="10"/>
      <c r="C9" s="10"/>
      <c r="D9" s="12"/>
      <c r="E9" s="12"/>
      <c r="F9" s="12"/>
      <c r="G9" s="12"/>
      <c r="H9" s="12"/>
      <c r="I9" s="12"/>
      <c r="J9" s="12"/>
      <c r="K9" s="12"/>
      <c r="L9" s="49"/>
      <c r="M9" s="30"/>
      <c r="N9" s="30"/>
      <c r="O9" s="30"/>
      <c r="P9" s="30"/>
    </row>
    <row r="10" spans="1:16" ht="15.6" customHeight="1" x14ac:dyDescent="0.3">
      <c r="A10" s="87" t="s">
        <v>154</v>
      </c>
      <c r="B10" s="102" t="s">
        <v>155</v>
      </c>
      <c r="C10" s="87" t="s">
        <v>156</v>
      </c>
      <c r="D10" s="103" t="s">
        <v>157</v>
      </c>
      <c r="E10" s="88" t="s">
        <v>298</v>
      </c>
      <c r="F10" s="89"/>
      <c r="G10" s="89"/>
      <c r="H10" s="90"/>
      <c r="I10" s="88" t="s">
        <v>310</v>
      </c>
      <c r="J10" s="89"/>
      <c r="K10" s="89"/>
      <c r="L10" s="90"/>
      <c r="M10" s="88" t="s">
        <v>267</v>
      </c>
      <c r="N10" s="89"/>
      <c r="O10" s="89"/>
      <c r="P10" s="90"/>
    </row>
    <row r="11" spans="1:16" ht="15.6" customHeight="1" x14ac:dyDescent="0.3">
      <c r="A11" s="87"/>
      <c r="B11" s="102"/>
      <c r="C11" s="87"/>
      <c r="D11" s="103"/>
      <c r="E11" s="91" t="s">
        <v>308</v>
      </c>
      <c r="F11" s="97" t="s">
        <v>169</v>
      </c>
      <c r="G11" s="98"/>
      <c r="H11" s="99"/>
      <c r="I11" s="91" t="s">
        <v>308</v>
      </c>
      <c r="J11" s="97" t="s">
        <v>266</v>
      </c>
      <c r="K11" s="98"/>
      <c r="L11" s="99"/>
      <c r="M11" s="91" t="s">
        <v>308</v>
      </c>
      <c r="N11" s="94" t="s">
        <v>170</v>
      </c>
      <c r="O11" s="95"/>
      <c r="P11" s="96"/>
    </row>
    <row r="12" spans="1:16" x14ac:dyDescent="0.3">
      <c r="A12" s="87"/>
      <c r="B12" s="102"/>
      <c r="C12" s="87"/>
      <c r="D12" s="103"/>
      <c r="E12" s="92"/>
      <c r="F12" s="85" t="s">
        <v>171</v>
      </c>
      <c r="G12" s="85" t="s">
        <v>172</v>
      </c>
      <c r="H12" s="85"/>
      <c r="I12" s="92"/>
      <c r="J12" s="85" t="s">
        <v>173</v>
      </c>
      <c r="K12" s="85" t="s">
        <v>172</v>
      </c>
      <c r="L12" s="85"/>
      <c r="M12" s="92"/>
      <c r="N12" s="85" t="s">
        <v>171</v>
      </c>
      <c r="O12" s="85" t="s">
        <v>172</v>
      </c>
      <c r="P12" s="85"/>
    </row>
    <row r="13" spans="1:16" x14ac:dyDescent="0.3">
      <c r="A13" s="87"/>
      <c r="B13" s="102"/>
      <c r="C13" s="87"/>
      <c r="D13" s="103"/>
      <c r="E13" s="92"/>
      <c r="F13" s="86"/>
      <c r="G13" s="84" t="s">
        <v>309</v>
      </c>
      <c r="H13" s="26" t="s">
        <v>174</v>
      </c>
      <c r="I13" s="92"/>
      <c r="J13" s="86"/>
      <c r="K13" s="84" t="s">
        <v>309</v>
      </c>
      <c r="L13" s="50" t="s">
        <v>174</v>
      </c>
      <c r="M13" s="92"/>
      <c r="N13" s="86"/>
      <c r="O13" s="84" t="s">
        <v>309</v>
      </c>
      <c r="P13" s="26" t="s">
        <v>174</v>
      </c>
    </row>
    <row r="14" spans="1:16" ht="40.200000000000003" customHeight="1" x14ac:dyDescent="0.3">
      <c r="A14" s="87"/>
      <c r="B14" s="102"/>
      <c r="C14" s="87"/>
      <c r="D14" s="103"/>
      <c r="E14" s="93"/>
      <c r="F14" s="86"/>
      <c r="G14" s="84"/>
      <c r="H14" s="26" t="s">
        <v>0</v>
      </c>
      <c r="I14" s="93"/>
      <c r="J14" s="86"/>
      <c r="K14" s="84"/>
      <c r="L14" s="50" t="s">
        <v>0</v>
      </c>
      <c r="M14" s="93"/>
      <c r="N14" s="86"/>
      <c r="O14" s="84"/>
      <c r="P14" s="26" t="s">
        <v>0</v>
      </c>
    </row>
    <row r="15" spans="1:16" x14ac:dyDescent="0.3">
      <c r="A15" s="13">
        <v>1</v>
      </c>
      <c r="B15" s="13">
        <v>2</v>
      </c>
      <c r="C15" s="13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51">
        <v>12</v>
      </c>
      <c r="M15" s="14">
        <v>13</v>
      </c>
      <c r="N15" s="14">
        <v>14</v>
      </c>
      <c r="O15" s="14">
        <v>15</v>
      </c>
      <c r="P15" s="14">
        <v>16</v>
      </c>
    </row>
    <row r="16" spans="1:16" s="20" customFormat="1" ht="34.799999999999997" x14ac:dyDescent="0.3">
      <c r="A16" s="35" t="s">
        <v>59</v>
      </c>
      <c r="B16" s="35" t="s">
        <v>223</v>
      </c>
      <c r="C16" s="35" t="s">
        <v>223</v>
      </c>
      <c r="D16" s="71" t="s">
        <v>224</v>
      </c>
      <c r="E16" s="54">
        <f>E17</f>
        <v>233851350</v>
      </c>
      <c r="F16" s="54">
        <f t="shared" ref="F16:H16" si="0">F17</f>
        <v>218942750</v>
      </c>
      <c r="G16" s="54">
        <f t="shared" si="0"/>
        <v>14908600</v>
      </c>
      <c r="H16" s="54">
        <f t="shared" si="0"/>
        <v>13891000</v>
      </c>
      <c r="I16" s="54">
        <f>I17</f>
        <v>47954724.039999992</v>
      </c>
      <c r="J16" s="54">
        <f t="shared" ref="J16" si="1">J17</f>
        <v>42533905.919999994</v>
      </c>
      <c r="K16" s="54">
        <f t="shared" ref="K16" si="2">K17</f>
        <v>5420818.1199999992</v>
      </c>
      <c r="L16" s="54">
        <f t="shared" ref="L16" si="3">L17</f>
        <v>707269.44</v>
      </c>
      <c r="M16" s="55">
        <f>I16/E16</f>
        <v>0.20506498696714812</v>
      </c>
      <c r="N16" s="55">
        <f>J16/F16</f>
        <v>0.19426953356528132</v>
      </c>
      <c r="O16" s="55">
        <f>K16/G16</f>
        <v>0.36360343157640551</v>
      </c>
      <c r="P16" s="55">
        <f>L16/H16</f>
        <v>5.0915660499604054E-2</v>
      </c>
    </row>
    <row r="17" spans="1:16" s="20" customFormat="1" ht="34.799999999999997" x14ac:dyDescent="0.3">
      <c r="A17" s="35" t="s">
        <v>60</v>
      </c>
      <c r="B17" s="35" t="s">
        <v>223</v>
      </c>
      <c r="C17" s="35" t="s">
        <v>223</v>
      </c>
      <c r="D17" s="71" t="s">
        <v>224</v>
      </c>
      <c r="E17" s="56">
        <f>F17+G17</f>
        <v>233851350</v>
      </c>
      <c r="F17" s="56">
        <f>F18+F23+F24+F25+F26+F27+F28+F32+F33+F37+F38+F46+F47+F48+F49+F50+F51+F52+F53</f>
        <v>218942750</v>
      </c>
      <c r="G17" s="56">
        <f t="shared" ref="G17:H17" si="4">G18+G23+G24+G25+G26+G27+G28+G32+G33+G37+G38+G46+G47+G48+G49+G50+G51+G52+G53</f>
        <v>14908600</v>
      </c>
      <c r="H17" s="56">
        <f t="shared" si="4"/>
        <v>13891000</v>
      </c>
      <c r="I17" s="56">
        <f>J17+K17</f>
        <v>47954724.039999992</v>
      </c>
      <c r="J17" s="56">
        <f>J18+J23+J24+J25+J26+J27+J28+J32+J33+J37+J38+J46+J47+J48+J49+J50+J51+J52+J53</f>
        <v>42533905.919999994</v>
      </c>
      <c r="K17" s="56">
        <f t="shared" ref="K17" si="5">K18+K23+K24+K25+K26+K27+K28+K32+K33+K37+K38+K46+K47+K48+K49+K50+K51+K52+K53</f>
        <v>5420818.1199999992</v>
      </c>
      <c r="L17" s="56">
        <f t="shared" ref="L17" si="6">L18+L23+L24+L25+L26+L27+L28+L32+L33+L37+L38+L46+L47+L48+L49+L50+L51+L52+L53</f>
        <v>707269.44</v>
      </c>
      <c r="M17" s="55">
        <f t="shared" ref="M17:M80" si="7">I17/E17</f>
        <v>0.20506498696714812</v>
      </c>
      <c r="N17" s="55">
        <f t="shared" ref="N17:N80" si="8">J17/F17</f>
        <v>0.19426953356528132</v>
      </c>
      <c r="O17" s="55">
        <f t="shared" ref="O17:O80" si="9">K17/G17</f>
        <v>0.36360343157640551</v>
      </c>
      <c r="P17" s="55">
        <f t="shared" ref="P17:P80" si="10">L17/H17</f>
        <v>5.0915660499604054E-2</v>
      </c>
    </row>
    <row r="18" spans="1:16" s="18" customFormat="1" ht="90" x14ac:dyDescent="0.3">
      <c r="A18" s="36" t="s">
        <v>61</v>
      </c>
      <c r="B18" s="36" t="s">
        <v>50</v>
      </c>
      <c r="C18" s="36" t="s">
        <v>2</v>
      </c>
      <c r="D18" s="25" t="s">
        <v>225</v>
      </c>
      <c r="E18" s="57">
        <f t="shared" ref="E18:E53" si="11">F18+G18</f>
        <v>104951200</v>
      </c>
      <c r="F18" s="57">
        <f>SUM(F19:F22)</f>
        <v>104833600</v>
      </c>
      <c r="G18" s="57">
        <f>SUM(G19:G22)</f>
        <v>117600</v>
      </c>
      <c r="H18" s="57">
        <v>0</v>
      </c>
      <c r="I18" s="57">
        <f t="shared" ref="I18:I53" si="12">J18+K18</f>
        <v>26232652.460000001</v>
      </c>
      <c r="J18" s="57">
        <f>SUM(J19:J22)</f>
        <v>21519103.780000001</v>
      </c>
      <c r="K18" s="57">
        <f>SUM(K19:K22)</f>
        <v>4713548.68</v>
      </c>
      <c r="L18" s="57">
        <v>0</v>
      </c>
      <c r="M18" s="58">
        <f t="shared" si="7"/>
        <v>0.24995095301435336</v>
      </c>
      <c r="N18" s="58">
        <f t="shared" si="8"/>
        <v>0.20526914825017933</v>
      </c>
      <c r="O18" s="58" t="s">
        <v>400</v>
      </c>
      <c r="P18" s="58"/>
    </row>
    <row r="19" spans="1:16" s="17" customFormat="1" ht="36" x14ac:dyDescent="0.3">
      <c r="A19" s="37"/>
      <c r="B19" s="37"/>
      <c r="C19" s="37"/>
      <c r="D19" s="72" t="s">
        <v>224</v>
      </c>
      <c r="E19" s="59">
        <f t="shared" si="11"/>
        <v>94544998</v>
      </c>
      <c r="F19" s="44">
        <v>94427400</v>
      </c>
      <c r="G19" s="59">
        <v>117598</v>
      </c>
      <c r="H19" s="59"/>
      <c r="I19" s="59">
        <f t="shared" si="12"/>
        <v>23617772.41</v>
      </c>
      <c r="J19" s="44">
        <v>18904415.07</v>
      </c>
      <c r="K19" s="59">
        <f>2977.43+4710379.91</f>
        <v>4713357.34</v>
      </c>
      <c r="L19" s="59"/>
      <c r="M19" s="60">
        <f t="shared" si="7"/>
        <v>0.24980456829667499</v>
      </c>
      <c r="N19" s="60">
        <f t="shared" si="8"/>
        <v>0.20020052516536513</v>
      </c>
      <c r="O19" s="58" t="s">
        <v>400</v>
      </c>
      <c r="P19" s="60"/>
    </row>
    <row r="20" spans="1:16" s="17" customFormat="1" ht="54" x14ac:dyDescent="0.3">
      <c r="A20" s="37"/>
      <c r="B20" s="37"/>
      <c r="C20" s="37"/>
      <c r="D20" s="72" t="s">
        <v>204</v>
      </c>
      <c r="E20" s="59">
        <f t="shared" si="11"/>
        <v>4131101</v>
      </c>
      <c r="F20" s="44">
        <v>4131100</v>
      </c>
      <c r="G20" s="59">
        <v>1</v>
      </c>
      <c r="H20" s="59"/>
      <c r="I20" s="59">
        <f t="shared" si="12"/>
        <v>1165702.73</v>
      </c>
      <c r="J20" s="44">
        <v>1165511.3899999999</v>
      </c>
      <c r="K20" s="59">
        <v>191.34</v>
      </c>
      <c r="L20" s="59"/>
      <c r="M20" s="60">
        <f t="shared" si="7"/>
        <v>0.28217725250484071</v>
      </c>
      <c r="N20" s="60">
        <f t="shared" si="8"/>
        <v>0.28213100384885381</v>
      </c>
      <c r="O20" s="58" t="s">
        <v>400</v>
      </c>
      <c r="P20" s="60"/>
    </row>
    <row r="21" spans="1:16" s="17" customFormat="1" ht="54" x14ac:dyDescent="0.3">
      <c r="A21" s="37"/>
      <c r="B21" s="37"/>
      <c r="C21" s="37"/>
      <c r="D21" s="72" t="s">
        <v>206</v>
      </c>
      <c r="E21" s="59">
        <f t="shared" si="11"/>
        <v>2910600</v>
      </c>
      <c r="F21" s="44">
        <v>2910600</v>
      </c>
      <c r="G21" s="59">
        <v>0</v>
      </c>
      <c r="H21" s="59"/>
      <c r="I21" s="59">
        <f t="shared" si="12"/>
        <v>622160.9</v>
      </c>
      <c r="J21" s="44">
        <v>622160.9</v>
      </c>
      <c r="K21" s="59"/>
      <c r="L21" s="59"/>
      <c r="M21" s="60">
        <f t="shared" si="7"/>
        <v>0.21375692297120868</v>
      </c>
      <c r="N21" s="60">
        <f t="shared" si="8"/>
        <v>0.21375692297120868</v>
      </c>
      <c r="O21" s="60"/>
      <c r="P21" s="60"/>
    </row>
    <row r="22" spans="1:16" s="17" customFormat="1" ht="54" x14ac:dyDescent="0.3">
      <c r="A22" s="37"/>
      <c r="B22" s="37"/>
      <c r="C22" s="37"/>
      <c r="D22" s="72" t="s">
        <v>205</v>
      </c>
      <c r="E22" s="59">
        <f t="shared" si="11"/>
        <v>3364501</v>
      </c>
      <c r="F22" s="44">
        <v>3364500</v>
      </c>
      <c r="G22" s="59">
        <v>1</v>
      </c>
      <c r="H22" s="59"/>
      <c r="I22" s="59">
        <f t="shared" si="12"/>
        <v>827016.42</v>
      </c>
      <c r="J22" s="44">
        <v>827016.42</v>
      </c>
      <c r="K22" s="59"/>
      <c r="L22" s="59"/>
      <c r="M22" s="60">
        <f t="shared" si="7"/>
        <v>0.2458065609134906</v>
      </c>
      <c r="N22" s="60">
        <f t="shared" si="8"/>
        <v>0.24580663397235847</v>
      </c>
      <c r="O22" s="60">
        <f t="shared" si="9"/>
        <v>0</v>
      </c>
      <c r="P22" s="60"/>
    </row>
    <row r="23" spans="1:16" s="17" customFormat="1" ht="54" x14ac:dyDescent="0.3">
      <c r="A23" s="36" t="s">
        <v>104</v>
      </c>
      <c r="B23" s="36" t="s">
        <v>105</v>
      </c>
      <c r="C23" s="36" t="s">
        <v>106</v>
      </c>
      <c r="D23" s="25" t="s">
        <v>107</v>
      </c>
      <c r="E23" s="57">
        <f t="shared" si="11"/>
        <v>50000</v>
      </c>
      <c r="F23" s="57">
        <v>50000</v>
      </c>
      <c r="G23" s="57">
        <v>0</v>
      </c>
      <c r="H23" s="57">
        <v>0</v>
      </c>
      <c r="I23" s="57">
        <f t="shared" si="12"/>
        <v>4800</v>
      </c>
      <c r="J23" s="57">
        <v>4800</v>
      </c>
      <c r="K23" s="57">
        <v>0</v>
      </c>
      <c r="L23" s="57">
        <v>0</v>
      </c>
      <c r="M23" s="58">
        <f t="shared" si="7"/>
        <v>9.6000000000000002E-2</v>
      </c>
      <c r="N23" s="58">
        <f t="shared" si="8"/>
        <v>9.6000000000000002E-2</v>
      </c>
      <c r="O23" s="58"/>
      <c r="P23" s="58"/>
    </row>
    <row r="24" spans="1:16" s="18" customFormat="1" ht="18" x14ac:dyDescent="0.3">
      <c r="A24" s="36" t="s">
        <v>111</v>
      </c>
      <c r="B24" s="36" t="s">
        <v>9</v>
      </c>
      <c r="C24" s="36" t="s">
        <v>5</v>
      </c>
      <c r="D24" s="25" t="s">
        <v>99</v>
      </c>
      <c r="E24" s="57">
        <f t="shared" si="11"/>
        <v>2313200</v>
      </c>
      <c r="F24" s="57">
        <v>2313200</v>
      </c>
      <c r="G24" s="57">
        <v>0</v>
      </c>
      <c r="H24" s="57">
        <v>0</v>
      </c>
      <c r="I24" s="57">
        <f t="shared" si="12"/>
        <v>331727.96000000002</v>
      </c>
      <c r="J24" s="57">
        <v>331727.96000000002</v>
      </c>
      <c r="K24" s="57">
        <v>0</v>
      </c>
      <c r="L24" s="57">
        <v>0</v>
      </c>
      <c r="M24" s="58">
        <f t="shared" si="7"/>
        <v>0.14340651910772956</v>
      </c>
      <c r="N24" s="58">
        <f t="shared" si="8"/>
        <v>0.14340651910772956</v>
      </c>
      <c r="O24" s="58"/>
      <c r="P24" s="58"/>
    </row>
    <row r="25" spans="1:16" s="18" customFormat="1" ht="36" x14ac:dyDescent="0.3">
      <c r="A25" s="36" t="s">
        <v>62</v>
      </c>
      <c r="B25" s="36" t="s">
        <v>29</v>
      </c>
      <c r="C25" s="36" t="s">
        <v>30</v>
      </c>
      <c r="D25" s="25" t="s">
        <v>149</v>
      </c>
      <c r="E25" s="57">
        <f t="shared" si="11"/>
        <v>41551100</v>
      </c>
      <c r="F25" s="57">
        <v>39514500</v>
      </c>
      <c r="G25" s="57">
        <v>2036600</v>
      </c>
      <c r="H25" s="57">
        <v>2036600</v>
      </c>
      <c r="I25" s="57">
        <f t="shared" si="12"/>
        <v>6932672.6399999997</v>
      </c>
      <c r="J25" s="57">
        <v>6932672.6399999997</v>
      </c>
      <c r="K25" s="57"/>
      <c r="L25" s="57"/>
      <c r="M25" s="58">
        <f t="shared" si="7"/>
        <v>0.16684690994943574</v>
      </c>
      <c r="N25" s="58">
        <f t="shared" si="8"/>
        <v>0.17544629541054549</v>
      </c>
      <c r="O25" s="58"/>
      <c r="P25" s="58"/>
    </row>
    <row r="26" spans="1:16" s="18" customFormat="1" ht="18" x14ac:dyDescent="0.3">
      <c r="A26" s="36" t="s">
        <v>63</v>
      </c>
      <c r="B26" s="36" t="s">
        <v>51</v>
      </c>
      <c r="C26" s="36" t="s">
        <v>31</v>
      </c>
      <c r="D26" s="25" t="s">
        <v>226</v>
      </c>
      <c r="E26" s="57">
        <f t="shared" si="11"/>
        <v>8701800</v>
      </c>
      <c r="F26" s="57">
        <v>8701800</v>
      </c>
      <c r="G26" s="57">
        <v>0</v>
      </c>
      <c r="H26" s="57">
        <v>0</v>
      </c>
      <c r="I26" s="57">
        <f t="shared" si="12"/>
        <v>1822717.11</v>
      </c>
      <c r="J26" s="57">
        <v>1822717.11</v>
      </c>
      <c r="K26" s="57"/>
      <c r="L26" s="57"/>
      <c r="M26" s="58">
        <f t="shared" si="7"/>
        <v>0.20946437633593051</v>
      </c>
      <c r="N26" s="58">
        <f t="shared" si="8"/>
        <v>0.20946437633593051</v>
      </c>
      <c r="O26" s="58"/>
      <c r="P26" s="58"/>
    </row>
    <row r="27" spans="1:16" s="18" customFormat="1" ht="54" x14ac:dyDescent="0.3">
      <c r="A27" s="36" t="s">
        <v>227</v>
      </c>
      <c r="B27" s="36" t="s">
        <v>311</v>
      </c>
      <c r="C27" s="36" t="s">
        <v>228</v>
      </c>
      <c r="D27" s="25" t="s">
        <v>229</v>
      </c>
      <c r="E27" s="57">
        <f t="shared" si="11"/>
        <v>6331500</v>
      </c>
      <c r="F27" s="57">
        <v>4613400</v>
      </c>
      <c r="G27" s="57">
        <v>1718100</v>
      </c>
      <c r="H27" s="57">
        <v>1718100</v>
      </c>
      <c r="I27" s="57">
        <f t="shared" si="12"/>
        <v>714840.73</v>
      </c>
      <c r="J27" s="57">
        <v>714840.73</v>
      </c>
      <c r="K27" s="57"/>
      <c r="L27" s="57"/>
      <c r="M27" s="58">
        <f t="shared" si="7"/>
        <v>0.11290227118376372</v>
      </c>
      <c r="N27" s="58">
        <f t="shared" si="8"/>
        <v>0.15494878614470889</v>
      </c>
      <c r="O27" s="58">
        <f t="shared" si="9"/>
        <v>0</v>
      </c>
      <c r="P27" s="58"/>
    </row>
    <row r="28" spans="1:16" s="18" customFormat="1" ht="36" x14ac:dyDescent="0.3">
      <c r="A28" s="36" t="s">
        <v>230</v>
      </c>
      <c r="B28" s="36" t="s">
        <v>179</v>
      </c>
      <c r="C28" s="36" t="s">
        <v>123</v>
      </c>
      <c r="D28" s="25" t="s">
        <v>231</v>
      </c>
      <c r="E28" s="57">
        <f t="shared" si="11"/>
        <v>10835900</v>
      </c>
      <c r="F28" s="57">
        <f>SUM(F29:F31)</f>
        <v>10835900</v>
      </c>
      <c r="G28" s="57">
        <v>0</v>
      </c>
      <c r="H28" s="57">
        <v>0</v>
      </c>
      <c r="I28" s="57">
        <f t="shared" si="12"/>
        <v>2157695.7200000002</v>
      </c>
      <c r="J28" s="57">
        <f>SUM(J29:J31)</f>
        <v>2157695.7200000002</v>
      </c>
      <c r="K28" s="57">
        <v>0</v>
      </c>
      <c r="L28" s="57">
        <v>0</v>
      </c>
      <c r="M28" s="58">
        <f t="shared" si="7"/>
        <v>0.19912473537038919</v>
      </c>
      <c r="N28" s="58">
        <f t="shared" si="8"/>
        <v>0.19912473537038919</v>
      </c>
      <c r="O28" s="58"/>
      <c r="P28" s="58"/>
    </row>
    <row r="29" spans="1:16" s="17" customFormat="1" ht="54" x14ac:dyDescent="0.3">
      <c r="A29" s="37"/>
      <c r="B29" s="37"/>
      <c r="C29" s="37"/>
      <c r="D29" s="72" t="s">
        <v>312</v>
      </c>
      <c r="E29" s="59">
        <f t="shared" si="11"/>
        <v>718300</v>
      </c>
      <c r="F29" s="59">
        <v>718300</v>
      </c>
      <c r="G29" s="59"/>
      <c r="H29" s="59"/>
      <c r="I29" s="59">
        <f t="shared" si="12"/>
        <v>51538.29</v>
      </c>
      <c r="J29" s="59">
        <v>51538.29</v>
      </c>
      <c r="K29" s="59"/>
      <c r="L29" s="59"/>
      <c r="M29" s="58">
        <f t="shared" si="7"/>
        <v>7.1750368926632321E-2</v>
      </c>
      <c r="N29" s="58">
        <f t="shared" si="8"/>
        <v>7.1750368926632321E-2</v>
      </c>
      <c r="O29" s="60"/>
      <c r="P29" s="60"/>
    </row>
    <row r="30" spans="1:16" s="17" customFormat="1" ht="72" x14ac:dyDescent="0.3">
      <c r="A30" s="37"/>
      <c r="B30" s="37"/>
      <c r="C30" s="37"/>
      <c r="D30" s="72" t="s">
        <v>313</v>
      </c>
      <c r="E30" s="59">
        <f t="shared" si="11"/>
        <v>8857000</v>
      </c>
      <c r="F30" s="59">
        <v>8857000</v>
      </c>
      <c r="G30" s="59"/>
      <c r="H30" s="59"/>
      <c r="I30" s="59">
        <f t="shared" si="12"/>
        <v>1791223.84</v>
      </c>
      <c r="J30" s="59">
        <v>1791223.84</v>
      </c>
      <c r="K30" s="59"/>
      <c r="L30" s="59"/>
      <c r="M30" s="58">
        <f t="shared" si="7"/>
        <v>0.2022382115840578</v>
      </c>
      <c r="N30" s="58">
        <f t="shared" si="8"/>
        <v>0.2022382115840578</v>
      </c>
      <c r="O30" s="60"/>
      <c r="P30" s="60"/>
    </row>
    <row r="31" spans="1:16" s="17" customFormat="1" ht="54" x14ac:dyDescent="0.3">
      <c r="A31" s="37"/>
      <c r="B31" s="37"/>
      <c r="C31" s="37"/>
      <c r="D31" s="72" t="s">
        <v>314</v>
      </c>
      <c r="E31" s="59">
        <f t="shared" si="11"/>
        <v>1260600</v>
      </c>
      <c r="F31" s="59">
        <v>1260600</v>
      </c>
      <c r="G31" s="59"/>
      <c r="H31" s="59"/>
      <c r="I31" s="59">
        <f t="shared" si="12"/>
        <v>314933.59000000003</v>
      </c>
      <c r="J31" s="59">
        <v>314933.59000000003</v>
      </c>
      <c r="K31" s="59"/>
      <c r="L31" s="59"/>
      <c r="M31" s="58">
        <f t="shared" si="7"/>
        <v>0.24982832778042205</v>
      </c>
      <c r="N31" s="58">
        <f t="shared" si="8"/>
        <v>0.24982832778042205</v>
      </c>
      <c r="O31" s="60"/>
      <c r="P31" s="60"/>
    </row>
    <row r="32" spans="1:16" s="18" customFormat="1" ht="36" x14ac:dyDescent="0.3">
      <c r="A32" s="36" t="s">
        <v>142</v>
      </c>
      <c r="B32" s="36" t="s">
        <v>140</v>
      </c>
      <c r="C32" s="36" t="s">
        <v>3</v>
      </c>
      <c r="D32" s="25" t="s">
        <v>141</v>
      </c>
      <c r="E32" s="57">
        <f t="shared" si="11"/>
        <v>5000000</v>
      </c>
      <c r="F32" s="57">
        <v>5000000</v>
      </c>
      <c r="G32" s="57">
        <v>0</v>
      </c>
      <c r="H32" s="57">
        <v>0</v>
      </c>
      <c r="I32" s="57">
        <f t="shared" si="12"/>
        <v>1220500</v>
      </c>
      <c r="J32" s="57">
        <v>1220500</v>
      </c>
      <c r="K32" s="57">
        <v>0</v>
      </c>
      <c r="L32" s="57">
        <v>0</v>
      </c>
      <c r="M32" s="58">
        <f t="shared" si="7"/>
        <v>0.24410000000000001</v>
      </c>
      <c r="N32" s="58">
        <f t="shared" si="8"/>
        <v>0.24410000000000001</v>
      </c>
      <c r="O32" s="58"/>
      <c r="P32" s="58"/>
    </row>
    <row r="33" spans="1:18" s="17" customFormat="1" ht="18" x14ac:dyDescent="0.3">
      <c r="A33" s="36" t="s">
        <v>64</v>
      </c>
      <c r="B33" s="36" t="s">
        <v>39</v>
      </c>
      <c r="C33" s="36" t="s">
        <v>8</v>
      </c>
      <c r="D33" s="25" t="s">
        <v>232</v>
      </c>
      <c r="E33" s="57">
        <f t="shared" si="11"/>
        <v>10068500</v>
      </c>
      <c r="F33" s="57">
        <f>SUM(F34:F36)</f>
        <v>10068500</v>
      </c>
      <c r="G33" s="59">
        <v>0</v>
      </c>
      <c r="H33" s="59">
        <v>0</v>
      </c>
      <c r="I33" s="57">
        <f t="shared" si="12"/>
        <v>1039541.24</v>
      </c>
      <c r="J33" s="57">
        <f>SUM(J34:J36)</f>
        <v>1039541.24</v>
      </c>
      <c r="K33" s="59">
        <v>0</v>
      </c>
      <c r="L33" s="59">
        <v>0</v>
      </c>
      <c r="M33" s="58">
        <f t="shared" si="7"/>
        <v>0.10324688285246064</v>
      </c>
      <c r="N33" s="58">
        <f t="shared" si="8"/>
        <v>0.10324688285246064</v>
      </c>
      <c r="O33" s="58"/>
      <c r="P33" s="58"/>
    </row>
    <row r="34" spans="1:18" s="17" customFormat="1" ht="54" x14ac:dyDescent="0.3">
      <c r="A34" s="37"/>
      <c r="B34" s="37"/>
      <c r="C34" s="37"/>
      <c r="D34" s="72" t="s">
        <v>204</v>
      </c>
      <c r="E34" s="59">
        <f t="shared" si="11"/>
        <v>5905400</v>
      </c>
      <c r="F34" s="59">
        <v>5905400</v>
      </c>
      <c r="G34" s="59">
        <v>0</v>
      </c>
      <c r="H34" s="59"/>
      <c r="I34" s="59">
        <f t="shared" si="12"/>
        <v>467268.14</v>
      </c>
      <c r="J34" s="59">
        <v>467268.14</v>
      </c>
      <c r="K34" s="59">
        <v>0</v>
      </c>
      <c r="L34" s="59"/>
      <c r="M34" s="58">
        <f t="shared" si="7"/>
        <v>7.9125569817455207E-2</v>
      </c>
      <c r="N34" s="58">
        <f t="shared" si="8"/>
        <v>7.9125569817455207E-2</v>
      </c>
      <c r="O34" s="60"/>
      <c r="P34" s="60"/>
    </row>
    <row r="35" spans="1:18" s="17" customFormat="1" ht="54" x14ac:dyDescent="0.3">
      <c r="A35" s="37"/>
      <c r="B35" s="37"/>
      <c r="C35" s="37"/>
      <c r="D35" s="72" t="s">
        <v>206</v>
      </c>
      <c r="E35" s="59">
        <f t="shared" si="11"/>
        <v>1888200</v>
      </c>
      <c r="F35" s="59">
        <v>1888200</v>
      </c>
      <c r="G35" s="59">
        <v>0</v>
      </c>
      <c r="H35" s="59"/>
      <c r="I35" s="59">
        <f t="shared" si="12"/>
        <v>123326.29</v>
      </c>
      <c r="J35" s="59">
        <v>123326.29</v>
      </c>
      <c r="K35" s="59">
        <v>0</v>
      </c>
      <c r="L35" s="59"/>
      <c r="M35" s="58">
        <f t="shared" si="7"/>
        <v>6.53142092998623E-2</v>
      </c>
      <c r="N35" s="58">
        <f t="shared" si="8"/>
        <v>6.53142092998623E-2</v>
      </c>
      <c r="O35" s="60"/>
      <c r="P35" s="60"/>
    </row>
    <row r="36" spans="1:18" s="17" customFormat="1" ht="54" x14ac:dyDescent="0.3">
      <c r="A36" s="37"/>
      <c r="B36" s="37"/>
      <c r="C36" s="37"/>
      <c r="D36" s="72" t="s">
        <v>205</v>
      </c>
      <c r="E36" s="59">
        <f t="shared" si="11"/>
        <v>2274900</v>
      </c>
      <c r="F36" s="59">
        <v>2274900</v>
      </c>
      <c r="G36" s="59">
        <v>0</v>
      </c>
      <c r="H36" s="59"/>
      <c r="I36" s="59">
        <f t="shared" si="12"/>
        <v>448946.81</v>
      </c>
      <c r="J36" s="59">
        <v>448946.81</v>
      </c>
      <c r="K36" s="59">
        <v>0</v>
      </c>
      <c r="L36" s="59"/>
      <c r="M36" s="58">
        <f t="shared" si="7"/>
        <v>0.19734793177722099</v>
      </c>
      <c r="N36" s="58">
        <f t="shared" si="8"/>
        <v>0.19734793177722099</v>
      </c>
      <c r="O36" s="60"/>
      <c r="P36" s="60"/>
    </row>
    <row r="37" spans="1:18" s="18" customFormat="1" ht="36" x14ac:dyDescent="0.3">
      <c r="A37" s="38" t="s">
        <v>299</v>
      </c>
      <c r="B37" s="38" t="s">
        <v>300</v>
      </c>
      <c r="C37" s="38" t="s">
        <v>121</v>
      </c>
      <c r="D37" s="25" t="s">
        <v>293</v>
      </c>
      <c r="E37" s="57">
        <f t="shared" si="11"/>
        <v>7340000</v>
      </c>
      <c r="F37" s="57">
        <v>0</v>
      </c>
      <c r="G37" s="57">
        <v>7340000</v>
      </c>
      <c r="H37" s="57">
        <v>7340000</v>
      </c>
      <c r="I37" s="57">
        <f t="shared" si="12"/>
        <v>0</v>
      </c>
      <c r="J37" s="57">
        <v>0</v>
      </c>
      <c r="K37" s="57"/>
      <c r="L37" s="57"/>
      <c r="M37" s="58">
        <f t="shared" si="7"/>
        <v>0</v>
      </c>
      <c r="N37" s="58"/>
      <c r="O37" s="58">
        <f t="shared" si="9"/>
        <v>0</v>
      </c>
      <c r="P37" s="58"/>
    </row>
    <row r="38" spans="1:18" s="18" customFormat="1" ht="36" x14ac:dyDescent="0.3">
      <c r="A38" s="38" t="s">
        <v>315</v>
      </c>
      <c r="B38" s="38" t="s">
        <v>316</v>
      </c>
      <c r="C38" s="38" t="s">
        <v>317</v>
      </c>
      <c r="D38" s="25" t="s">
        <v>318</v>
      </c>
      <c r="E38" s="57">
        <f t="shared" si="11"/>
        <v>2294140</v>
      </c>
      <c r="F38" s="57">
        <f>SUM(F39:F45)</f>
        <v>1568540</v>
      </c>
      <c r="G38" s="57">
        <v>725600</v>
      </c>
      <c r="H38" s="57">
        <v>725600</v>
      </c>
      <c r="I38" s="57">
        <f t="shared" si="12"/>
        <v>690873.76</v>
      </c>
      <c r="J38" s="57">
        <f>SUM(J39:J45)</f>
        <v>156873.76</v>
      </c>
      <c r="K38" s="57">
        <f t="shared" ref="K38:L38" si="13">SUM(K39:K45)</f>
        <v>534000</v>
      </c>
      <c r="L38" s="57">
        <f t="shared" si="13"/>
        <v>534000</v>
      </c>
      <c r="M38" s="58">
        <f t="shared" si="7"/>
        <v>0.30114716625838006</v>
      </c>
      <c r="N38" s="58">
        <f t="shared" si="8"/>
        <v>0.1000125977023219</v>
      </c>
      <c r="O38" s="58">
        <f t="shared" si="9"/>
        <v>0.7359426681367145</v>
      </c>
      <c r="P38" s="58">
        <f t="shared" si="10"/>
        <v>0.7359426681367145</v>
      </c>
      <c r="Q38" s="19"/>
    </row>
    <row r="39" spans="1:18" s="17" customFormat="1" ht="36" x14ac:dyDescent="0.3">
      <c r="A39" s="39"/>
      <c r="B39" s="39"/>
      <c r="C39" s="39"/>
      <c r="D39" s="72" t="s">
        <v>224</v>
      </c>
      <c r="E39" s="59">
        <f t="shared" si="11"/>
        <v>1478900</v>
      </c>
      <c r="F39" s="59">
        <v>1287300</v>
      </c>
      <c r="G39" s="59">
        <v>191600</v>
      </c>
      <c r="H39" s="59">
        <v>191600</v>
      </c>
      <c r="I39" s="59">
        <f t="shared" si="12"/>
        <v>141775.76</v>
      </c>
      <c r="J39" s="59">
        <v>141775.76</v>
      </c>
      <c r="K39" s="59"/>
      <c r="L39" s="59"/>
      <c r="M39" s="60">
        <f t="shared" si="7"/>
        <v>9.5865683954290362E-2</v>
      </c>
      <c r="N39" s="60">
        <f t="shared" si="8"/>
        <v>0.11013420337139751</v>
      </c>
      <c r="O39" s="60">
        <f t="shared" si="9"/>
        <v>0</v>
      </c>
      <c r="P39" s="60">
        <f t="shared" si="10"/>
        <v>0</v>
      </c>
      <c r="Q39" s="76"/>
    </row>
    <row r="40" spans="1:18" s="17" customFormat="1" ht="54" x14ac:dyDescent="0.3">
      <c r="A40" s="39"/>
      <c r="B40" s="39"/>
      <c r="C40" s="39"/>
      <c r="D40" s="72" t="s">
        <v>204</v>
      </c>
      <c r="E40" s="59">
        <f t="shared" si="11"/>
        <v>10400</v>
      </c>
      <c r="F40" s="59">
        <v>10400</v>
      </c>
      <c r="G40" s="59"/>
      <c r="H40" s="59"/>
      <c r="I40" s="59">
        <f t="shared" si="12"/>
        <v>225</v>
      </c>
      <c r="J40" s="59">
        <v>225</v>
      </c>
      <c r="K40" s="59"/>
      <c r="L40" s="59"/>
      <c r="M40" s="60">
        <f t="shared" si="7"/>
        <v>2.1634615384615384E-2</v>
      </c>
      <c r="N40" s="60">
        <f t="shared" si="8"/>
        <v>2.1634615384615384E-2</v>
      </c>
      <c r="O40" s="60"/>
      <c r="P40" s="60"/>
      <c r="Q40" s="76"/>
    </row>
    <row r="41" spans="1:18" s="17" customFormat="1" ht="54" x14ac:dyDescent="0.3">
      <c r="A41" s="39"/>
      <c r="B41" s="39"/>
      <c r="C41" s="39"/>
      <c r="D41" s="72" t="s">
        <v>206</v>
      </c>
      <c r="E41" s="59">
        <f t="shared" si="11"/>
        <v>18800</v>
      </c>
      <c r="F41" s="59">
        <v>18800</v>
      </c>
      <c r="G41" s="59"/>
      <c r="H41" s="59"/>
      <c r="I41" s="59">
        <f t="shared" si="12"/>
        <v>2400</v>
      </c>
      <c r="J41" s="59">
        <v>2400</v>
      </c>
      <c r="K41" s="59"/>
      <c r="L41" s="59"/>
      <c r="M41" s="60">
        <f t="shared" si="7"/>
        <v>0.1276595744680851</v>
      </c>
      <c r="N41" s="60">
        <f t="shared" si="8"/>
        <v>0.1276595744680851</v>
      </c>
      <c r="O41" s="60"/>
      <c r="P41" s="60"/>
      <c r="Q41" s="76"/>
    </row>
    <row r="42" spans="1:18" s="17" customFormat="1" ht="54" x14ac:dyDescent="0.3">
      <c r="A42" s="39"/>
      <c r="B42" s="39"/>
      <c r="C42" s="39"/>
      <c r="D42" s="72" t="s">
        <v>205</v>
      </c>
      <c r="E42" s="59">
        <f t="shared" si="11"/>
        <v>10400</v>
      </c>
      <c r="F42" s="59">
        <v>10400</v>
      </c>
      <c r="G42" s="59">
        <v>0</v>
      </c>
      <c r="H42" s="59"/>
      <c r="I42" s="59">
        <f t="shared" si="12"/>
        <v>225</v>
      </c>
      <c r="J42" s="59">
        <v>225</v>
      </c>
      <c r="K42" s="59"/>
      <c r="L42" s="59"/>
      <c r="M42" s="60">
        <f t="shared" si="7"/>
        <v>2.1634615384615384E-2</v>
      </c>
      <c r="N42" s="60">
        <f t="shared" si="8"/>
        <v>2.1634615384615384E-2</v>
      </c>
      <c r="O42" s="60"/>
      <c r="P42" s="60"/>
      <c r="R42" s="77"/>
    </row>
    <row r="43" spans="1:18" s="53" customFormat="1" ht="72" x14ac:dyDescent="0.3">
      <c r="A43" s="39"/>
      <c r="B43" s="39"/>
      <c r="C43" s="39"/>
      <c r="D43" s="72" t="s">
        <v>313</v>
      </c>
      <c r="E43" s="59">
        <f t="shared" si="11"/>
        <v>145500</v>
      </c>
      <c r="F43" s="59">
        <v>145500</v>
      </c>
      <c r="G43" s="59">
        <v>0</v>
      </c>
      <c r="H43" s="59"/>
      <c r="I43" s="59">
        <f t="shared" si="12"/>
        <v>0</v>
      </c>
      <c r="J43" s="59"/>
      <c r="K43" s="59"/>
      <c r="L43" s="59"/>
      <c r="M43" s="60">
        <f t="shared" si="7"/>
        <v>0</v>
      </c>
      <c r="N43" s="60">
        <f t="shared" si="8"/>
        <v>0</v>
      </c>
      <c r="O43" s="60"/>
      <c r="P43" s="60"/>
      <c r="R43" s="78"/>
    </row>
    <row r="44" spans="1:18" s="53" customFormat="1" ht="54" x14ac:dyDescent="0.3">
      <c r="A44" s="39"/>
      <c r="B44" s="39"/>
      <c r="C44" s="39"/>
      <c r="D44" s="72" t="s">
        <v>319</v>
      </c>
      <c r="E44" s="59">
        <f t="shared" si="11"/>
        <v>534000</v>
      </c>
      <c r="F44" s="59"/>
      <c r="G44" s="59">
        <v>534000</v>
      </c>
      <c r="H44" s="59">
        <v>534000</v>
      </c>
      <c r="I44" s="59">
        <f t="shared" si="12"/>
        <v>534000</v>
      </c>
      <c r="J44" s="59"/>
      <c r="K44" s="59">
        <v>534000</v>
      </c>
      <c r="L44" s="59">
        <v>534000</v>
      </c>
      <c r="M44" s="60">
        <f t="shared" si="7"/>
        <v>1</v>
      </c>
      <c r="N44" s="60"/>
      <c r="O44" s="60">
        <f t="shared" si="9"/>
        <v>1</v>
      </c>
      <c r="P44" s="60">
        <f t="shared" si="10"/>
        <v>1</v>
      </c>
    </row>
    <row r="45" spans="1:18" s="17" customFormat="1" ht="54" x14ac:dyDescent="0.3">
      <c r="A45" s="39"/>
      <c r="B45" s="39"/>
      <c r="C45" s="39"/>
      <c r="D45" s="72" t="s">
        <v>320</v>
      </c>
      <c r="E45" s="59">
        <f t="shared" si="11"/>
        <v>96140</v>
      </c>
      <c r="F45" s="59">
        <v>96140</v>
      </c>
      <c r="G45" s="59">
        <v>0</v>
      </c>
      <c r="H45" s="59"/>
      <c r="I45" s="59">
        <f t="shared" si="12"/>
        <v>12248</v>
      </c>
      <c r="J45" s="59">
        <v>12248</v>
      </c>
      <c r="K45" s="59"/>
      <c r="L45" s="59"/>
      <c r="M45" s="60">
        <f t="shared" si="7"/>
        <v>0.1273975452465155</v>
      </c>
      <c r="N45" s="60">
        <f t="shared" si="8"/>
        <v>0.1273975452465155</v>
      </c>
      <c r="O45" s="60"/>
      <c r="P45" s="60"/>
    </row>
    <row r="46" spans="1:18" s="18" customFormat="1" ht="18" x14ac:dyDescent="0.3">
      <c r="A46" s="38" t="s">
        <v>305</v>
      </c>
      <c r="B46" s="38" t="s">
        <v>321</v>
      </c>
      <c r="C46" s="38" t="s">
        <v>6</v>
      </c>
      <c r="D46" s="25" t="s">
        <v>7</v>
      </c>
      <c r="E46" s="57">
        <f t="shared" si="11"/>
        <v>1500000</v>
      </c>
      <c r="F46" s="57">
        <v>0</v>
      </c>
      <c r="G46" s="57">
        <v>1500000</v>
      </c>
      <c r="H46" s="57">
        <v>1500000</v>
      </c>
      <c r="I46" s="57">
        <f t="shared" si="12"/>
        <v>116613.84</v>
      </c>
      <c r="J46" s="57">
        <v>0</v>
      </c>
      <c r="K46" s="57">
        <v>116613.84</v>
      </c>
      <c r="L46" s="57">
        <v>116613.84</v>
      </c>
      <c r="M46" s="58">
        <f t="shared" si="7"/>
        <v>7.7742560000000002E-2</v>
      </c>
      <c r="N46" s="58"/>
      <c r="O46" s="58">
        <f t="shared" si="9"/>
        <v>7.7742560000000002E-2</v>
      </c>
      <c r="P46" s="58">
        <f t="shared" si="10"/>
        <v>7.7742560000000002E-2</v>
      </c>
    </row>
    <row r="47" spans="1:18" s="18" customFormat="1" ht="36" x14ac:dyDescent="0.3">
      <c r="A47" s="36" t="s">
        <v>109</v>
      </c>
      <c r="B47" s="36" t="s">
        <v>108</v>
      </c>
      <c r="C47" s="36" t="s">
        <v>21</v>
      </c>
      <c r="D47" s="25" t="s">
        <v>110</v>
      </c>
      <c r="E47" s="57">
        <f t="shared" si="11"/>
        <v>112000</v>
      </c>
      <c r="F47" s="57">
        <v>112000</v>
      </c>
      <c r="G47" s="57">
        <v>0</v>
      </c>
      <c r="H47" s="57">
        <v>0</v>
      </c>
      <c r="I47" s="57">
        <f t="shared" si="12"/>
        <v>0</v>
      </c>
      <c r="J47" s="57"/>
      <c r="K47" s="57"/>
      <c r="L47" s="57"/>
      <c r="M47" s="58">
        <f t="shared" si="7"/>
        <v>0</v>
      </c>
      <c r="N47" s="58">
        <f t="shared" si="8"/>
        <v>0</v>
      </c>
      <c r="O47" s="58"/>
      <c r="P47" s="58"/>
    </row>
    <row r="48" spans="1:18" s="18" customFormat="1" ht="54" x14ac:dyDescent="0.3">
      <c r="A48" s="38" t="s">
        <v>322</v>
      </c>
      <c r="B48" s="38">
        <v>8110</v>
      </c>
      <c r="C48" s="38" t="s">
        <v>4</v>
      </c>
      <c r="D48" s="25" t="s">
        <v>131</v>
      </c>
      <c r="E48" s="57">
        <f t="shared" si="11"/>
        <v>42000</v>
      </c>
      <c r="F48" s="57">
        <v>42000</v>
      </c>
      <c r="G48" s="57"/>
      <c r="H48" s="57"/>
      <c r="I48" s="57">
        <f t="shared" si="12"/>
        <v>0</v>
      </c>
      <c r="J48" s="57"/>
      <c r="K48" s="57"/>
      <c r="L48" s="57"/>
      <c r="M48" s="58">
        <f t="shared" si="7"/>
        <v>0</v>
      </c>
      <c r="N48" s="58">
        <f t="shared" si="8"/>
        <v>0</v>
      </c>
      <c r="O48" s="58"/>
      <c r="P48" s="58"/>
    </row>
    <row r="49" spans="1:16" s="18" customFormat="1" ht="36" x14ac:dyDescent="0.3">
      <c r="A49" s="36" t="s">
        <v>175</v>
      </c>
      <c r="B49" s="36" t="s">
        <v>176</v>
      </c>
      <c r="C49" s="36" t="s">
        <v>153</v>
      </c>
      <c r="D49" s="25" t="s">
        <v>177</v>
      </c>
      <c r="E49" s="57">
        <f t="shared" si="11"/>
        <v>26336110</v>
      </c>
      <c r="F49" s="57">
        <v>26336110</v>
      </c>
      <c r="G49" s="61">
        <v>0</v>
      </c>
      <c r="H49" s="61">
        <v>0</v>
      </c>
      <c r="I49" s="57">
        <f t="shared" si="12"/>
        <v>6162374.5800000001</v>
      </c>
      <c r="J49" s="57">
        <v>6162374.5800000001</v>
      </c>
      <c r="K49" s="61"/>
      <c r="L49" s="61"/>
      <c r="M49" s="58">
        <f t="shared" si="7"/>
        <v>0.2339895519877461</v>
      </c>
      <c r="N49" s="58">
        <f t="shared" si="8"/>
        <v>0.2339895519877461</v>
      </c>
      <c r="O49" s="58"/>
      <c r="P49" s="58"/>
    </row>
    <row r="50" spans="1:16" s="18" customFormat="1" ht="36" x14ac:dyDescent="0.3">
      <c r="A50" s="36" t="s">
        <v>233</v>
      </c>
      <c r="B50" s="36" t="s">
        <v>323</v>
      </c>
      <c r="C50" s="36" t="s">
        <v>153</v>
      </c>
      <c r="D50" s="25" t="s">
        <v>234</v>
      </c>
      <c r="E50" s="57">
        <f t="shared" si="11"/>
        <v>2083400</v>
      </c>
      <c r="F50" s="57">
        <v>2083400</v>
      </c>
      <c r="G50" s="57">
        <v>0</v>
      </c>
      <c r="H50" s="57">
        <v>0</v>
      </c>
      <c r="I50" s="57">
        <f t="shared" si="12"/>
        <v>51840</v>
      </c>
      <c r="J50" s="57">
        <v>51840</v>
      </c>
      <c r="K50" s="57"/>
      <c r="L50" s="57"/>
      <c r="M50" s="58">
        <f t="shared" si="7"/>
        <v>2.4882403763079583E-2</v>
      </c>
      <c r="N50" s="58">
        <f t="shared" si="8"/>
        <v>2.4882403763079583E-2</v>
      </c>
      <c r="O50" s="58"/>
      <c r="P50" s="58"/>
    </row>
    <row r="51" spans="1:16" s="18" customFormat="1" ht="18" x14ac:dyDescent="0.3">
      <c r="A51" s="36" t="s">
        <v>235</v>
      </c>
      <c r="B51" s="36" t="s">
        <v>236</v>
      </c>
      <c r="C51" s="36" t="s">
        <v>153</v>
      </c>
      <c r="D51" s="25" t="s">
        <v>237</v>
      </c>
      <c r="E51" s="57">
        <f t="shared" si="11"/>
        <v>3361000</v>
      </c>
      <c r="F51" s="57">
        <v>2847000</v>
      </c>
      <c r="G51" s="57">
        <v>514000</v>
      </c>
      <c r="H51" s="57">
        <v>514000</v>
      </c>
      <c r="I51" s="57">
        <f t="shared" si="12"/>
        <v>396452</v>
      </c>
      <c r="J51" s="57">
        <v>396452</v>
      </c>
      <c r="K51" s="57"/>
      <c r="L51" s="57"/>
      <c r="M51" s="58">
        <f t="shared" si="7"/>
        <v>0.11795656054745611</v>
      </c>
      <c r="N51" s="58">
        <f t="shared" si="8"/>
        <v>0.13925254654021776</v>
      </c>
      <c r="O51" s="58">
        <f t="shared" si="9"/>
        <v>0</v>
      </c>
      <c r="P51" s="58">
        <f t="shared" si="10"/>
        <v>0</v>
      </c>
    </row>
    <row r="52" spans="1:16" s="18" customFormat="1" ht="18" x14ac:dyDescent="0.3">
      <c r="A52" s="38" t="s">
        <v>301</v>
      </c>
      <c r="B52" s="36">
        <v>8240</v>
      </c>
      <c r="C52" s="38" t="s">
        <v>153</v>
      </c>
      <c r="D52" s="25" t="s">
        <v>239</v>
      </c>
      <c r="E52" s="57">
        <f t="shared" si="11"/>
        <v>79500</v>
      </c>
      <c r="F52" s="57">
        <v>22800</v>
      </c>
      <c r="G52" s="57">
        <v>56700</v>
      </c>
      <c r="H52" s="57">
        <v>56700</v>
      </c>
      <c r="I52" s="57">
        <f t="shared" si="12"/>
        <v>79422</v>
      </c>
      <c r="J52" s="57">
        <v>22766.400000000001</v>
      </c>
      <c r="K52" s="57">
        <v>56655.6</v>
      </c>
      <c r="L52" s="57">
        <v>56655.6</v>
      </c>
      <c r="M52" s="58">
        <f t="shared" si="7"/>
        <v>0.99901886792452832</v>
      </c>
      <c r="N52" s="58">
        <f t="shared" si="8"/>
        <v>0.99852631578947371</v>
      </c>
      <c r="O52" s="58">
        <f t="shared" si="9"/>
        <v>0.99921693121693123</v>
      </c>
      <c r="P52" s="58">
        <f t="shared" si="10"/>
        <v>0.99921693121693123</v>
      </c>
    </row>
    <row r="53" spans="1:16" s="18" customFormat="1" ht="36" x14ac:dyDescent="0.3">
      <c r="A53" s="38" t="s">
        <v>122</v>
      </c>
      <c r="B53" s="36">
        <v>8340</v>
      </c>
      <c r="C53" s="36" t="s">
        <v>41</v>
      </c>
      <c r="D53" s="25" t="s">
        <v>129</v>
      </c>
      <c r="E53" s="57">
        <f t="shared" si="11"/>
        <v>900000</v>
      </c>
      <c r="F53" s="57">
        <v>0</v>
      </c>
      <c r="G53" s="57">
        <v>900000</v>
      </c>
      <c r="H53" s="57"/>
      <c r="I53" s="57">
        <f t="shared" si="12"/>
        <v>0</v>
      </c>
      <c r="J53" s="57"/>
      <c r="K53" s="57"/>
      <c r="L53" s="57"/>
      <c r="M53" s="58">
        <f t="shared" si="7"/>
        <v>0</v>
      </c>
      <c r="N53" s="58"/>
      <c r="O53" s="58">
        <f t="shared" si="9"/>
        <v>0</v>
      </c>
      <c r="P53" s="58"/>
    </row>
    <row r="54" spans="1:16" s="20" customFormat="1" ht="34.799999999999997" x14ac:dyDescent="0.3">
      <c r="A54" s="35" t="s">
        <v>52</v>
      </c>
      <c r="B54" s="35" t="s">
        <v>223</v>
      </c>
      <c r="C54" s="35" t="s">
        <v>223</v>
      </c>
      <c r="D54" s="71" t="s">
        <v>324</v>
      </c>
      <c r="E54" s="56">
        <f>E55</f>
        <v>454518970</v>
      </c>
      <c r="F54" s="56">
        <f>F55</f>
        <v>421698254</v>
      </c>
      <c r="G54" s="56">
        <f t="shared" ref="G54:H54" si="14">G55</f>
        <v>32820716</v>
      </c>
      <c r="H54" s="56">
        <f t="shared" si="14"/>
        <v>15815216</v>
      </c>
      <c r="I54" s="56">
        <f>I55</f>
        <v>103904223.78000002</v>
      </c>
      <c r="J54" s="56">
        <f>J55</f>
        <v>99442480.090000018</v>
      </c>
      <c r="K54" s="56">
        <f t="shared" ref="K54" si="15">K55</f>
        <v>4461743.6900000004</v>
      </c>
      <c r="L54" s="56">
        <f t="shared" ref="L54" si="16">L55</f>
        <v>472398.07</v>
      </c>
      <c r="M54" s="55">
        <f t="shared" si="7"/>
        <v>0.22860261207579524</v>
      </c>
      <c r="N54" s="55">
        <f t="shared" si="8"/>
        <v>0.23581430358495156</v>
      </c>
      <c r="O54" s="55">
        <f t="shared" si="9"/>
        <v>0.13594291148310111</v>
      </c>
      <c r="P54" s="55">
        <f t="shared" si="10"/>
        <v>2.9869846229099876E-2</v>
      </c>
    </row>
    <row r="55" spans="1:16" s="20" customFormat="1" ht="34.799999999999997" x14ac:dyDescent="0.3">
      <c r="A55" s="35" t="s">
        <v>53</v>
      </c>
      <c r="B55" s="35" t="s">
        <v>223</v>
      </c>
      <c r="C55" s="35" t="s">
        <v>223</v>
      </c>
      <c r="D55" s="71" t="s">
        <v>324</v>
      </c>
      <c r="E55" s="54">
        <f>F55+G55</f>
        <v>454518970</v>
      </c>
      <c r="F55" s="54">
        <f>F56+F57+F58+F59+F60+F64+F65+F66+F67+F68+F69+F70+F71+F72+F73+F74+F75+F76+F77+F78+F79+F80</f>
        <v>421698254</v>
      </c>
      <c r="G55" s="54">
        <f t="shared" ref="G55:H55" si="17">G56+G57+G58+G59+G60+G64+G65+G66+G67+G68+G69+G70+G71+G72+G73+G74+G75+G76+G77+G78+G79+G80</f>
        <v>32820716</v>
      </c>
      <c r="H55" s="54">
        <f t="shared" si="17"/>
        <v>15815216</v>
      </c>
      <c r="I55" s="54">
        <f>J55+K55</f>
        <v>103904223.78000002</v>
      </c>
      <c r="J55" s="54">
        <f>J56+J57+J58+J59+J60+J64+J65+J66+J67+J68+J69+J70+J71+J72+J73+J74+J75+J76+J77+J78+J79+J80</f>
        <v>99442480.090000018</v>
      </c>
      <c r="K55" s="54">
        <f t="shared" ref="K55" si="18">K56+K57+K58+K59+K60+K64+K65+K66+K67+K68+K69+K70+K71+K72+K73+K74+K75+K76+K77+K78+K79+K80</f>
        <v>4461743.6900000004</v>
      </c>
      <c r="L55" s="54">
        <f t="shared" ref="L55" si="19">L56+L57+L58+L59+L60+L64+L65+L66+L67+L68+L69+L70+L71+L72+L73+L74+L75+L76+L77+L78+L79+L80</f>
        <v>472398.07</v>
      </c>
      <c r="M55" s="55">
        <f t="shared" si="7"/>
        <v>0.22860261207579524</v>
      </c>
      <c r="N55" s="55">
        <f t="shared" si="8"/>
        <v>0.23581430358495156</v>
      </c>
      <c r="O55" s="55">
        <f t="shared" si="9"/>
        <v>0.13594291148310111</v>
      </c>
      <c r="P55" s="55">
        <f t="shared" si="10"/>
        <v>2.9869846229099876E-2</v>
      </c>
    </row>
    <row r="56" spans="1:16" s="18" customFormat="1" ht="54" x14ac:dyDescent="0.3">
      <c r="A56" s="36" t="s">
        <v>55</v>
      </c>
      <c r="B56" s="36" t="s">
        <v>54</v>
      </c>
      <c r="C56" s="36" t="s">
        <v>2</v>
      </c>
      <c r="D56" s="25" t="s">
        <v>240</v>
      </c>
      <c r="E56" s="62">
        <f t="shared" ref="E56:E119" si="20">F56+G56</f>
        <v>5954600</v>
      </c>
      <c r="F56" s="62">
        <v>5954600</v>
      </c>
      <c r="G56" s="57">
        <v>0</v>
      </c>
      <c r="H56" s="57">
        <v>0</v>
      </c>
      <c r="I56" s="62">
        <f t="shared" ref="I56:I80" si="21">J56+K56</f>
        <v>1510233.73</v>
      </c>
      <c r="J56" s="62">
        <v>1510233.73</v>
      </c>
      <c r="K56" s="57">
        <v>0</v>
      </c>
      <c r="L56" s="57">
        <v>0</v>
      </c>
      <c r="M56" s="58">
        <f t="shared" si="7"/>
        <v>0.25362471534611897</v>
      </c>
      <c r="N56" s="58">
        <f t="shared" si="8"/>
        <v>0.25362471534611897</v>
      </c>
      <c r="O56" s="58"/>
      <c r="P56" s="58"/>
    </row>
    <row r="57" spans="1:16" s="18" customFormat="1" ht="18" x14ac:dyDescent="0.3">
      <c r="A57" s="36" t="s">
        <v>56</v>
      </c>
      <c r="B57" s="36" t="s">
        <v>10</v>
      </c>
      <c r="C57" s="36" t="s">
        <v>11</v>
      </c>
      <c r="D57" s="25" t="s">
        <v>57</v>
      </c>
      <c r="E57" s="62">
        <f t="shared" si="20"/>
        <v>116520867</v>
      </c>
      <c r="F57" s="57">
        <v>105360180</v>
      </c>
      <c r="G57" s="57">
        <v>11160687</v>
      </c>
      <c r="H57" s="57">
        <v>1773037</v>
      </c>
      <c r="I57" s="62">
        <f t="shared" si="21"/>
        <v>21024419.25</v>
      </c>
      <c r="J57" s="57">
        <v>20747992.859999999</v>
      </c>
      <c r="K57" s="57">
        <f>272726.39+3700</f>
        <v>276426.39</v>
      </c>
      <c r="L57" s="57"/>
      <c r="M57" s="58">
        <f t="shared" si="7"/>
        <v>0.18043479928792497</v>
      </c>
      <c r="N57" s="58">
        <f t="shared" si="8"/>
        <v>0.1969244249582717</v>
      </c>
      <c r="O57" s="58">
        <f t="shared" si="9"/>
        <v>2.4767865096476591E-2</v>
      </c>
      <c r="P57" s="58">
        <f t="shared" si="10"/>
        <v>0</v>
      </c>
    </row>
    <row r="58" spans="1:16" s="18" customFormat="1" ht="54" x14ac:dyDescent="0.3">
      <c r="A58" s="36" t="s">
        <v>181</v>
      </c>
      <c r="B58" s="36" t="s">
        <v>182</v>
      </c>
      <c r="C58" s="36" t="s">
        <v>13</v>
      </c>
      <c r="D58" s="25" t="s">
        <v>287</v>
      </c>
      <c r="E58" s="62">
        <f t="shared" si="20"/>
        <v>106125769</v>
      </c>
      <c r="F58" s="57">
        <v>103518080</v>
      </c>
      <c r="G58" s="57">
        <v>2607689</v>
      </c>
      <c r="H58" s="57">
        <v>2400000</v>
      </c>
      <c r="I58" s="62">
        <f t="shared" si="21"/>
        <v>23602248.100000001</v>
      </c>
      <c r="J58" s="57">
        <v>22940142.91</v>
      </c>
      <c r="K58" s="57">
        <f>19445.19+642660</f>
        <v>662105.18999999994</v>
      </c>
      <c r="L58" s="57"/>
      <c r="M58" s="58">
        <f t="shared" si="7"/>
        <v>0.22239884169885263</v>
      </c>
      <c r="N58" s="58">
        <f t="shared" si="8"/>
        <v>0.22160518152964198</v>
      </c>
      <c r="O58" s="58">
        <f t="shared" si="9"/>
        <v>0.25390496719509109</v>
      </c>
      <c r="P58" s="58">
        <f t="shared" si="10"/>
        <v>0</v>
      </c>
    </row>
    <row r="59" spans="1:16" s="17" customFormat="1" ht="90" x14ac:dyDescent="0.3">
      <c r="A59" s="36" t="s">
        <v>183</v>
      </c>
      <c r="B59" s="36" t="s">
        <v>184</v>
      </c>
      <c r="C59" s="36" t="s">
        <v>15</v>
      </c>
      <c r="D59" s="25" t="s">
        <v>288</v>
      </c>
      <c r="E59" s="62">
        <f t="shared" si="20"/>
        <v>15424400</v>
      </c>
      <c r="F59" s="57">
        <v>15424400</v>
      </c>
      <c r="G59" s="57">
        <v>0</v>
      </c>
      <c r="H59" s="57">
        <v>0</v>
      </c>
      <c r="I59" s="62">
        <f t="shared" si="21"/>
        <v>2458677.5499999998</v>
      </c>
      <c r="J59" s="57">
        <v>2343121.5499999998</v>
      </c>
      <c r="K59" s="57">
        <v>115556</v>
      </c>
      <c r="L59" s="57"/>
      <c r="M59" s="58">
        <f t="shared" si="7"/>
        <v>0.15940182762376492</v>
      </c>
      <c r="N59" s="58">
        <f t="shared" si="8"/>
        <v>0.15191006133139701</v>
      </c>
      <c r="O59" s="58"/>
      <c r="P59" s="58"/>
    </row>
    <row r="60" spans="1:16" s="18" customFormat="1" ht="54" x14ac:dyDescent="0.3">
      <c r="A60" s="36" t="s">
        <v>185</v>
      </c>
      <c r="B60" s="36" t="s">
        <v>186</v>
      </c>
      <c r="C60" s="36" t="s">
        <v>13</v>
      </c>
      <c r="D60" s="25" t="s">
        <v>289</v>
      </c>
      <c r="E60" s="62">
        <f t="shared" si="20"/>
        <v>92648774</v>
      </c>
      <c r="F60" s="57">
        <f>F62+F63</f>
        <v>92648774</v>
      </c>
      <c r="G60" s="57">
        <v>0</v>
      </c>
      <c r="H60" s="57">
        <v>0</v>
      </c>
      <c r="I60" s="62">
        <f t="shared" si="21"/>
        <v>31409996.850000001</v>
      </c>
      <c r="J60" s="57">
        <f>J62+J63</f>
        <v>31409996.850000001</v>
      </c>
      <c r="K60" s="57">
        <v>0</v>
      </c>
      <c r="L60" s="57">
        <v>0</v>
      </c>
      <c r="M60" s="58">
        <f t="shared" si="7"/>
        <v>0.3390222611040703</v>
      </c>
      <c r="N60" s="58">
        <f t="shared" si="8"/>
        <v>0.3390222611040703</v>
      </c>
      <c r="O60" s="58"/>
      <c r="P60" s="58"/>
    </row>
    <row r="61" spans="1:16" s="17" customFormat="1" ht="18" x14ac:dyDescent="0.3">
      <c r="A61" s="37"/>
      <c r="B61" s="37"/>
      <c r="C61" s="37"/>
      <c r="D61" s="72" t="s">
        <v>325</v>
      </c>
      <c r="E61" s="63">
        <f t="shared" si="20"/>
        <v>0</v>
      </c>
      <c r="F61" s="59"/>
      <c r="G61" s="59"/>
      <c r="H61" s="59"/>
      <c r="I61" s="63">
        <f t="shared" si="21"/>
        <v>0</v>
      </c>
      <c r="J61" s="59"/>
      <c r="K61" s="59"/>
      <c r="L61" s="59"/>
      <c r="M61" s="60"/>
      <c r="N61" s="60"/>
      <c r="O61" s="60"/>
      <c r="P61" s="60"/>
    </row>
    <row r="62" spans="1:16" s="53" customFormat="1" ht="18" x14ac:dyDescent="0.3">
      <c r="A62" s="37"/>
      <c r="B62" s="37"/>
      <c r="C62" s="37"/>
      <c r="D62" s="72" t="s">
        <v>326</v>
      </c>
      <c r="E62" s="63">
        <f t="shared" si="20"/>
        <v>92366200</v>
      </c>
      <c r="F62" s="59">
        <v>92366200</v>
      </c>
      <c r="G62" s="59"/>
      <c r="H62" s="59"/>
      <c r="I62" s="63">
        <f t="shared" si="21"/>
        <v>31345519.850000001</v>
      </c>
      <c r="J62" s="59">
        <v>31345519.850000001</v>
      </c>
      <c r="K62" s="59"/>
      <c r="L62" s="59"/>
      <c r="M62" s="60">
        <f t="shared" si="7"/>
        <v>0.33936136649553628</v>
      </c>
      <c r="N62" s="60">
        <f t="shared" si="8"/>
        <v>0.33936136649553628</v>
      </c>
      <c r="O62" s="60"/>
      <c r="P62" s="60"/>
    </row>
    <row r="63" spans="1:16" s="53" customFormat="1" ht="18" x14ac:dyDescent="0.3">
      <c r="A63" s="37"/>
      <c r="B63" s="37"/>
      <c r="C63" s="37"/>
      <c r="D63" s="72" t="s">
        <v>327</v>
      </c>
      <c r="E63" s="63">
        <f t="shared" si="20"/>
        <v>282574</v>
      </c>
      <c r="F63" s="59">
        <v>282574</v>
      </c>
      <c r="G63" s="59"/>
      <c r="H63" s="59"/>
      <c r="I63" s="63">
        <f t="shared" si="21"/>
        <v>64477</v>
      </c>
      <c r="J63" s="59">
        <v>64477</v>
      </c>
      <c r="K63" s="59"/>
      <c r="L63" s="59"/>
      <c r="M63" s="60">
        <f t="shared" si="7"/>
        <v>0.22817739777898888</v>
      </c>
      <c r="N63" s="60">
        <f t="shared" si="8"/>
        <v>0.22817739777898888</v>
      </c>
      <c r="O63" s="60"/>
      <c r="P63" s="60"/>
    </row>
    <row r="64" spans="1:16" s="18" customFormat="1" ht="90" x14ac:dyDescent="0.3">
      <c r="A64" s="36" t="s">
        <v>187</v>
      </c>
      <c r="B64" s="36" t="s">
        <v>188</v>
      </c>
      <c r="C64" s="36" t="s">
        <v>15</v>
      </c>
      <c r="D64" s="25" t="s">
        <v>290</v>
      </c>
      <c r="E64" s="62">
        <f t="shared" si="20"/>
        <v>10645300</v>
      </c>
      <c r="F64" s="57">
        <v>10645300</v>
      </c>
      <c r="G64" s="57">
        <v>0</v>
      </c>
      <c r="H64" s="57">
        <v>0</v>
      </c>
      <c r="I64" s="62">
        <f t="shared" si="21"/>
        <v>3144407.47</v>
      </c>
      <c r="J64" s="57">
        <v>3144407.47</v>
      </c>
      <c r="K64" s="57"/>
      <c r="L64" s="57">
        <v>0</v>
      </c>
      <c r="M64" s="58">
        <f t="shared" si="7"/>
        <v>0.29537988314091668</v>
      </c>
      <c r="N64" s="58">
        <f t="shared" si="8"/>
        <v>0.29537988314091668</v>
      </c>
      <c r="O64" s="58"/>
      <c r="P64" s="58"/>
    </row>
    <row r="65" spans="1:16" s="18" customFormat="1" ht="54" x14ac:dyDescent="0.3">
      <c r="A65" s="36" t="s">
        <v>58</v>
      </c>
      <c r="B65" s="36" t="s">
        <v>33</v>
      </c>
      <c r="C65" s="36" t="s">
        <v>16</v>
      </c>
      <c r="D65" s="25" t="s">
        <v>189</v>
      </c>
      <c r="E65" s="62">
        <f t="shared" si="20"/>
        <v>23488810</v>
      </c>
      <c r="F65" s="57">
        <v>23299450</v>
      </c>
      <c r="G65" s="57">
        <v>189360</v>
      </c>
      <c r="H65" s="57">
        <v>0</v>
      </c>
      <c r="I65" s="62">
        <f t="shared" si="21"/>
        <v>4351275.84</v>
      </c>
      <c r="J65" s="57">
        <v>4338816.84</v>
      </c>
      <c r="K65" s="57">
        <v>12459</v>
      </c>
      <c r="L65" s="57">
        <v>0</v>
      </c>
      <c r="M65" s="58">
        <f t="shared" si="7"/>
        <v>0.18524888404308262</v>
      </c>
      <c r="N65" s="58">
        <f t="shared" si="8"/>
        <v>0.18621971076570476</v>
      </c>
      <c r="O65" s="58">
        <f t="shared" si="9"/>
        <v>6.5795310519645114E-2</v>
      </c>
      <c r="P65" s="58"/>
    </row>
    <row r="66" spans="1:16" s="18" customFormat="1" ht="36" x14ac:dyDescent="0.3">
      <c r="A66" s="36" t="s">
        <v>190</v>
      </c>
      <c r="B66" s="36" t="s">
        <v>191</v>
      </c>
      <c r="C66" s="36" t="s">
        <v>17</v>
      </c>
      <c r="D66" s="25" t="s">
        <v>192</v>
      </c>
      <c r="E66" s="62">
        <f t="shared" si="20"/>
        <v>15000</v>
      </c>
      <c r="F66" s="57">
        <v>15000</v>
      </c>
      <c r="G66" s="57">
        <v>0</v>
      </c>
      <c r="H66" s="57">
        <v>0</v>
      </c>
      <c r="I66" s="62">
        <f t="shared" si="21"/>
        <v>0</v>
      </c>
      <c r="J66" s="57">
        <v>0</v>
      </c>
      <c r="K66" s="57"/>
      <c r="L66" s="57">
        <v>0</v>
      </c>
      <c r="M66" s="58">
        <f t="shared" si="7"/>
        <v>0</v>
      </c>
      <c r="N66" s="58">
        <f t="shared" si="8"/>
        <v>0</v>
      </c>
      <c r="O66" s="58"/>
      <c r="P66" s="58"/>
    </row>
    <row r="67" spans="1:16" s="18" customFormat="1" ht="36" x14ac:dyDescent="0.3">
      <c r="A67" s="36" t="s">
        <v>193</v>
      </c>
      <c r="B67" s="36" t="s">
        <v>194</v>
      </c>
      <c r="C67" s="36" t="s">
        <v>18</v>
      </c>
      <c r="D67" s="25" t="s">
        <v>146</v>
      </c>
      <c r="E67" s="62">
        <f t="shared" si="20"/>
        <v>27731401</v>
      </c>
      <c r="F67" s="57">
        <v>27731400</v>
      </c>
      <c r="G67" s="57">
        <v>1</v>
      </c>
      <c r="H67" s="57">
        <v>0</v>
      </c>
      <c r="I67" s="62">
        <f t="shared" si="21"/>
        <v>4408799.63</v>
      </c>
      <c r="J67" s="57">
        <v>4408799.63</v>
      </c>
      <c r="K67" s="57"/>
      <c r="L67" s="57">
        <v>0</v>
      </c>
      <c r="M67" s="58">
        <f t="shared" si="7"/>
        <v>0.15898221766725742</v>
      </c>
      <c r="N67" s="58">
        <f t="shared" si="8"/>
        <v>0.15898222340018894</v>
      </c>
      <c r="O67" s="58">
        <f t="shared" si="9"/>
        <v>0</v>
      </c>
      <c r="P67" s="58"/>
    </row>
    <row r="68" spans="1:16" s="18" customFormat="1" ht="36" x14ac:dyDescent="0.3">
      <c r="A68" s="36" t="s">
        <v>195</v>
      </c>
      <c r="B68" s="36" t="s">
        <v>196</v>
      </c>
      <c r="C68" s="36" t="s">
        <v>18</v>
      </c>
      <c r="D68" s="25" t="s">
        <v>197</v>
      </c>
      <c r="E68" s="62">
        <f t="shared" si="20"/>
        <v>909000</v>
      </c>
      <c r="F68" s="57">
        <v>909000</v>
      </c>
      <c r="G68" s="57">
        <v>0</v>
      </c>
      <c r="H68" s="57">
        <v>0</v>
      </c>
      <c r="I68" s="62">
        <f t="shared" si="21"/>
        <v>115874.65</v>
      </c>
      <c r="J68" s="57">
        <v>115874.65</v>
      </c>
      <c r="K68" s="57"/>
      <c r="L68" s="57">
        <v>0</v>
      </c>
      <c r="M68" s="58">
        <f t="shared" si="7"/>
        <v>0.12747486248624862</v>
      </c>
      <c r="N68" s="58">
        <f t="shared" si="8"/>
        <v>0.12747486248624862</v>
      </c>
      <c r="O68" s="58"/>
      <c r="P68" s="58"/>
    </row>
    <row r="69" spans="1:16" s="18" customFormat="1" ht="36" x14ac:dyDescent="0.3">
      <c r="A69" s="38" t="s">
        <v>198</v>
      </c>
      <c r="B69" s="36">
        <v>1152</v>
      </c>
      <c r="C69" s="36" t="s">
        <v>18</v>
      </c>
      <c r="D69" s="25" t="s">
        <v>199</v>
      </c>
      <c r="E69" s="62">
        <f t="shared" si="20"/>
        <v>1387870</v>
      </c>
      <c r="F69" s="57">
        <v>1387870</v>
      </c>
      <c r="G69" s="57"/>
      <c r="H69" s="57"/>
      <c r="I69" s="62">
        <f t="shared" si="21"/>
        <v>474999.29</v>
      </c>
      <c r="J69" s="57">
        <v>474999.29</v>
      </c>
      <c r="K69" s="57"/>
      <c r="L69" s="57"/>
      <c r="M69" s="58">
        <f t="shared" si="7"/>
        <v>0.34225056381361363</v>
      </c>
      <c r="N69" s="58">
        <f t="shared" si="8"/>
        <v>0.34225056381361363</v>
      </c>
      <c r="O69" s="58"/>
      <c r="P69" s="58"/>
    </row>
    <row r="70" spans="1:16" s="18" customFormat="1" ht="36" x14ac:dyDescent="0.3">
      <c r="A70" s="36" t="s">
        <v>271</v>
      </c>
      <c r="B70" s="36" t="s">
        <v>272</v>
      </c>
      <c r="C70" s="36" t="s">
        <v>18</v>
      </c>
      <c r="D70" s="25" t="s">
        <v>273</v>
      </c>
      <c r="E70" s="62">
        <f t="shared" si="20"/>
        <v>4271100</v>
      </c>
      <c r="F70" s="57">
        <v>4271100</v>
      </c>
      <c r="G70" s="57">
        <v>0</v>
      </c>
      <c r="H70" s="57">
        <v>0</v>
      </c>
      <c r="I70" s="62">
        <f t="shared" si="21"/>
        <v>966051.26</v>
      </c>
      <c r="J70" s="57">
        <v>966051.26</v>
      </c>
      <c r="K70" s="57"/>
      <c r="L70" s="57">
        <v>0</v>
      </c>
      <c r="M70" s="58">
        <f t="shared" si="7"/>
        <v>0.2261832455339374</v>
      </c>
      <c r="N70" s="58">
        <f t="shared" si="8"/>
        <v>0.2261832455339374</v>
      </c>
      <c r="O70" s="58"/>
      <c r="P70" s="58"/>
    </row>
    <row r="71" spans="1:16" s="18" customFormat="1" ht="108" x14ac:dyDescent="0.3">
      <c r="A71" s="38" t="s">
        <v>328</v>
      </c>
      <c r="B71" s="38" t="s">
        <v>329</v>
      </c>
      <c r="C71" s="38" t="s">
        <v>18</v>
      </c>
      <c r="D71" s="25" t="s">
        <v>330</v>
      </c>
      <c r="E71" s="62">
        <f t="shared" si="20"/>
        <v>1304329</v>
      </c>
      <c r="F71" s="57">
        <v>0</v>
      </c>
      <c r="G71" s="57">
        <v>1304329</v>
      </c>
      <c r="H71" s="57">
        <v>1304329</v>
      </c>
      <c r="I71" s="62">
        <f t="shared" si="21"/>
        <v>0</v>
      </c>
      <c r="J71" s="57">
        <v>0</v>
      </c>
      <c r="K71" s="57"/>
      <c r="L71" s="57"/>
      <c r="M71" s="58">
        <f t="shared" si="7"/>
        <v>0</v>
      </c>
      <c r="N71" s="58"/>
      <c r="O71" s="58">
        <f t="shared" si="9"/>
        <v>0</v>
      </c>
      <c r="P71" s="58">
        <f t="shared" si="10"/>
        <v>0</v>
      </c>
    </row>
    <row r="72" spans="1:16" s="18" customFormat="1" ht="108" x14ac:dyDescent="0.3">
      <c r="A72" s="38" t="s">
        <v>331</v>
      </c>
      <c r="B72" s="38" t="s">
        <v>332</v>
      </c>
      <c r="C72" s="38" t="s">
        <v>18</v>
      </c>
      <c r="D72" s="25" t="s">
        <v>333</v>
      </c>
      <c r="E72" s="62">
        <f t="shared" si="20"/>
        <v>3043200</v>
      </c>
      <c r="F72" s="57">
        <v>0</v>
      </c>
      <c r="G72" s="57">
        <v>3043200</v>
      </c>
      <c r="H72" s="57">
        <v>3043200</v>
      </c>
      <c r="I72" s="62">
        <f t="shared" si="21"/>
        <v>0</v>
      </c>
      <c r="J72" s="57">
        <v>0</v>
      </c>
      <c r="K72" s="57"/>
      <c r="L72" s="57"/>
      <c r="M72" s="58">
        <f t="shared" si="7"/>
        <v>0</v>
      </c>
      <c r="N72" s="58"/>
      <c r="O72" s="58">
        <f t="shared" si="9"/>
        <v>0</v>
      </c>
      <c r="P72" s="58">
        <f t="shared" si="10"/>
        <v>0</v>
      </c>
    </row>
    <row r="73" spans="1:16" s="18" customFormat="1" ht="108" x14ac:dyDescent="0.3">
      <c r="A73" s="38" t="s">
        <v>334</v>
      </c>
      <c r="B73" s="38" t="s">
        <v>335</v>
      </c>
      <c r="C73" s="38" t="s">
        <v>18</v>
      </c>
      <c r="D73" s="25" t="s">
        <v>336</v>
      </c>
      <c r="E73" s="62">
        <f t="shared" si="20"/>
        <v>330900</v>
      </c>
      <c r="F73" s="57">
        <v>330900</v>
      </c>
      <c r="G73" s="57">
        <v>0</v>
      </c>
      <c r="H73" s="57"/>
      <c r="I73" s="62">
        <f t="shared" si="21"/>
        <v>98445.26</v>
      </c>
      <c r="J73" s="57">
        <v>98445.26</v>
      </c>
      <c r="K73" s="57">
        <v>0</v>
      </c>
      <c r="L73" s="57"/>
      <c r="M73" s="58">
        <f t="shared" si="7"/>
        <v>0.29750758537322453</v>
      </c>
      <c r="N73" s="58">
        <f t="shared" si="8"/>
        <v>0.29750758537322453</v>
      </c>
      <c r="O73" s="58"/>
      <c r="P73" s="58"/>
    </row>
    <row r="74" spans="1:16" s="18" customFormat="1" ht="72" x14ac:dyDescent="0.3">
      <c r="A74" s="38" t="s">
        <v>337</v>
      </c>
      <c r="B74" s="38" t="s">
        <v>338</v>
      </c>
      <c r="C74" s="38" t="s">
        <v>18</v>
      </c>
      <c r="D74" s="25" t="s">
        <v>339</v>
      </c>
      <c r="E74" s="62">
        <f t="shared" si="20"/>
        <v>7220800</v>
      </c>
      <c r="F74" s="57">
        <v>0</v>
      </c>
      <c r="G74" s="57">
        <v>7220800</v>
      </c>
      <c r="H74" s="57"/>
      <c r="I74" s="62">
        <f t="shared" si="21"/>
        <v>2922799.04</v>
      </c>
      <c r="J74" s="57">
        <v>0</v>
      </c>
      <c r="K74" s="57">
        <v>2922799.04</v>
      </c>
      <c r="L74" s="57"/>
      <c r="M74" s="58">
        <f t="shared" si="7"/>
        <v>0.40477496122313317</v>
      </c>
      <c r="N74" s="58"/>
      <c r="O74" s="58">
        <f t="shared" si="9"/>
        <v>0.40477496122313317</v>
      </c>
      <c r="P74" s="58"/>
    </row>
    <row r="75" spans="1:16" s="18" customFormat="1" ht="72" x14ac:dyDescent="0.3">
      <c r="A75" s="38" t="s">
        <v>340</v>
      </c>
      <c r="B75" s="38" t="s">
        <v>341</v>
      </c>
      <c r="C75" s="38" t="s">
        <v>18</v>
      </c>
      <c r="D75" s="25" t="s">
        <v>342</v>
      </c>
      <c r="E75" s="62">
        <f t="shared" si="20"/>
        <v>7051000</v>
      </c>
      <c r="F75" s="57">
        <v>7051000</v>
      </c>
      <c r="G75" s="57">
        <v>0</v>
      </c>
      <c r="H75" s="57"/>
      <c r="I75" s="62">
        <f t="shared" si="21"/>
        <v>3525600</v>
      </c>
      <c r="J75" s="57">
        <v>3525600</v>
      </c>
      <c r="K75" s="57">
        <v>0</v>
      </c>
      <c r="L75" s="57"/>
      <c r="M75" s="58">
        <f t="shared" si="7"/>
        <v>0.50001418238547723</v>
      </c>
      <c r="N75" s="58">
        <f t="shared" si="8"/>
        <v>0.50001418238547723</v>
      </c>
      <c r="O75" s="58"/>
      <c r="P75" s="58"/>
    </row>
    <row r="76" spans="1:16" s="18" customFormat="1" ht="90" x14ac:dyDescent="0.3">
      <c r="A76" s="36" t="s">
        <v>274</v>
      </c>
      <c r="B76" s="36" t="s">
        <v>275</v>
      </c>
      <c r="C76" s="36" t="s">
        <v>19</v>
      </c>
      <c r="D76" s="25" t="s">
        <v>276</v>
      </c>
      <c r="E76" s="62">
        <f t="shared" si="20"/>
        <v>4638400</v>
      </c>
      <c r="F76" s="57">
        <v>4638400</v>
      </c>
      <c r="G76" s="57">
        <v>0</v>
      </c>
      <c r="H76" s="57">
        <v>0</v>
      </c>
      <c r="I76" s="62">
        <f t="shared" si="21"/>
        <v>0</v>
      </c>
      <c r="J76" s="57"/>
      <c r="K76" s="57">
        <v>0</v>
      </c>
      <c r="L76" s="57">
        <v>0</v>
      </c>
      <c r="M76" s="58">
        <f t="shared" si="7"/>
        <v>0</v>
      </c>
      <c r="N76" s="58">
        <f t="shared" si="8"/>
        <v>0</v>
      </c>
      <c r="O76" s="58"/>
      <c r="P76" s="58"/>
    </row>
    <row r="77" spans="1:16" s="18" customFormat="1" ht="36" x14ac:dyDescent="0.3">
      <c r="A77" s="36" t="s">
        <v>143</v>
      </c>
      <c r="B77" s="36" t="s">
        <v>140</v>
      </c>
      <c r="C77" s="36" t="s">
        <v>3</v>
      </c>
      <c r="D77" s="25" t="s">
        <v>141</v>
      </c>
      <c r="E77" s="62">
        <f t="shared" si="20"/>
        <v>4101000</v>
      </c>
      <c r="F77" s="57">
        <v>4101000</v>
      </c>
      <c r="G77" s="57">
        <v>0</v>
      </c>
      <c r="H77" s="57">
        <v>0</v>
      </c>
      <c r="I77" s="62">
        <f t="shared" si="21"/>
        <v>931172.38</v>
      </c>
      <c r="J77" s="57">
        <v>931172.38</v>
      </c>
      <c r="K77" s="57">
        <v>0</v>
      </c>
      <c r="L77" s="57">
        <v>0</v>
      </c>
      <c r="M77" s="58">
        <f t="shared" si="7"/>
        <v>0.22705983418678372</v>
      </c>
      <c r="N77" s="58">
        <f t="shared" si="8"/>
        <v>0.22705983418678372</v>
      </c>
      <c r="O77" s="58"/>
      <c r="P77" s="58"/>
    </row>
    <row r="78" spans="1:16" s="18" customFormat="1" ht="54" x14ac:dyDescent="0.3">
      <c r="A78" s="36" t="s">
        <v>65</v>
      </c>
      <c r="B78" s="36" t="s">
        <v>47</v>
      </c>
      <c r="C78" s="36" t="s">
        <v>20</v>
      </c>
      <c r="D78" s="25" t="s">
        <v>343</v>
      </c>
      <c r="E78" s="62">
        <f t="shared" si="20"/>
        <v>13131800</v>
      </c>
      <c r="F78" s="57">
        <v>13131800</v>
      </c>
      <c r="G78" s="57">
        <v>0</v>
      </c>
      <c r="H78" s="57">
        <v>0</v>
      </c>
      <c r="I78" s="62">
        <f t="shared" si="21"/>
        <v>2399649.41</v>
      </c>
      <c r="J78" s="57">
        <v>2399649.41</v>
      </c>
      <c r="K78" s="57"/>
      <c r="L78" s="57"/>
      <c r="M78" s="58">
        <f t="shared" si="7"/>
        <v>0.18273575671271267</v>
      </c>
      <c r="N78" s="58">
        <f t="shared" si="8"/>
        <v>0.18273575671271267</v>
      </c>
      <c r="O78" s="58"/>
      <c r="P78" s="58"/>
    </row>
    <row r="79" spans="1:16" s="18" customFormat="1" ht="36" x14ac:dyDescent="0.3">
      <c r="A79" s="38" t="s">
        <v>344</v>
      </c>
      <c r="B79" s="38" t="s">
        <v>316</v>
      </c>
      <c r="C79" s="38" t="s">
        <v>317</v>
      </c>
      <c r="D79" s="25" t="s">
        <v>318</v>
      </c>
      <c r="E79" s="62">
        <f t="shared" si="20"/>
        <v>500000</v>
      </c>
      <c r="F79" s="57">
        <v>500000</v>
      </c>
      <c r="G79" s="57">
        <v>0</v>
      </c>
      <c r="H79" s="57"/>
      <c r="I79" s="62">
        <f t="shared" si="21"/>
        <v>87176</v>
      </c>
      <c r="J79" s="57">
        <v>87176</v>
      </c>
      <c r="K79" s="57"/>
      <c r="L79" s="57"/>
      <c r="M79" s="58">
        <f t="shared" si="7"/>
        <v>0.17435200000000001</v>
      </c>
      <c r="N79" s="58">
        <f t="shared" si="8"/>
        <v>0.17435200000000001</v>
      </c>
      <c r="O79" s="58"/>
      <c r="P79" s="58"/>
    </row>
    <row r="80" spans="1:16" s="18" customFormat="1" ht="54" x14ac:dyDescent="0.3">
      <c r="A80" s="38" t="s">
        <v>268</v>
      </c>
      <c r="B80" s="38">
        <v>8110</v>
      </c>
      <c r="C80" s="38" t="s">
        <v>4</v>
      </c>
      <c r="D80" s="25" t="s">
        <v>131</v>
      </c>
      <c r="E80" s="62">
        <f t="shared" si="20"/>
        <v>8074650</v>
      </c>
      <c r="F80" s="57">
        <v>780000</v>
      </c>
      <c r="G80" s="57">
        <v>7294650</v>
      </c>
      <c r="H80" s="57">
        <v>7294650</v>
      </c>
      <c r="I80" s="62">
        <f t="shared" si="21"/>
        <v>472398.07</v>
      </c>
      <c r="J80" s="57"/>
      <c r="K80" s="57">
        <v>472398.07</v>
      </c>
      <c r="L80" s="57">
        <v>472398.07</v>
      </c>
      <c r="M80" s="58">
        <f t="shared" si="7"/>
        <v>5.8503844748688798E-2</v>
      </c>
      <c r="N80" s="58">
        <f t="shared" si="8"/>
        <v>0</v>
      </c>
      <c r="O80" s="58">
        <f t="shared" si="9"/>
        <v>6.4759525131431947E-2</v>
      </c>
      <c r="P80" s="58">
        <f t="shared" si="10"/>
        <v>6.4759525131431947E-2</v>
      </c>
    </row>
    <row r="81" spans="1:16" s="20" customFormat="1" ht="52.2" x14ac:dyDescent="0.3">
      <c r="A81" s="35" t="s">
        <v>66</v>
      </c>
      <c r="B81" s="35" t="s">
        <v>223</v>
      </c>
      <c r="C81" s="35" t="s">
        <v>223</v>
      </c>
      <c r="D81" s="71" t="s">
        <v>241</v>
      </c>
      <c r="E81" s="54">
        <f>E82</f>
        <v>120421572.87</v>
      </c>
      <c r="F81" s="56">
        <f>F82</f>
        <v>119247947.87</v>
      </c>
      <c r="G81" s="56">
        <f t="shared" ref="G81:H81" si="22">G82</f>
        <v>1173625</v>
      </c>
      <c r="H81" s="56">
        <f t="shared" si="22"/>
        <v>991625</v>
      </c>
      <c r="I81" s="54">
        <f>I82</f>
        <v>22434603.009999998</v>
      </c>
      <c r="J81" s="56">
        <f>J82</f>
        <v>22434603.009999998</v>
      </c>
      <c r="K81" s="56">
        <f t="shared" ref="K81" si="23">K82</f>
        <v>0</v>
      </c>
      <c r="L81" s="56">
        <f t="shared" ref="L81" si="24">L82</f>
        <v>0</v>
      </c>
      <c r="M81" s="55">
        <f t="shared" ref="M81:M144" si="25">I81/E81</f>
        <v>0.1863005313360179</v>
      </c>
      <c r="N81" s="55">
        <f t="shared" ref="N81:N144" si="26">J81/F81</f>
        <v>0.18813408038230919</v>
      </c>
      <c r="O81" s="55">
        <f t="shared" ref="O81:O142" si="27">K81/G81</f>
        <v>0</v>
      </c>
      <c r="P81" s="55">
        <f t="shared" ref="P81:P142" si="28">L81/H81</f>
        <v>0</v>
      </c>
    </row>
    <row r="82" spans="1:16" s="20" customFormat="1" ht="52.2" x14ac:dyDescent="0.3">
      <c r="A82" s="35" t="s">
        <v>67</v>
      </c>
      <c r="B82" s="35" t="s">
        <v>223</v>
      </c>
      <c r="C82" s="35" t="s">
        <v>223</v>
      </c>
      <c r="D82" s="71" t="s">
        <v>241</v>
      </c>
      <c r="E82" s="54">
        <f t="shared" si="20"/>
        <v>120421572.87</v>
      </c>
      <c r="F82" s="56">
        <f>F83+F84+F85+F86+F87+F88+F89+F90+F91+F92+F93+F94+F95+F96+F97+F98+F99+F100</f>
        <v>119247947.87</v>
      </c>
      <c r="G82" s="56">
        <f t="shared" ref="G82:H82" si="29">G83+G84+G85+G86+G87+G88+G89+G90+G91+G92+G93+G94+G95+G96+G97+G98+G99+G100</f>
        <v>1173625</v>
      </c>
      <c r="H82" s="56">
        <f t="shared" si="29"/>
        <v>991625</v>
      </c>
      <c r="I82" s="54">
        <f t="shared" ref="I82:I103" si="30">J82+K82</f>
        <v>22434603.009999998</v>
      </c>
      <c r="J82" s="56">
        <f>J83+J84+J85+J86+J87+J88+J89+J90+J91+J92+J93+J94+J95+J96+J97+J98+J99+J100</f>
        <v>22434603.009999998</v>
      </c>
      <c r="K82" s="56">
        <f t="shared" ref="K82" si="31">K83+K84+K85+K86+K87+K88+K89+K90+K91+K92+K93+K94+K95+K96+K97+K98+K99+K100</f>
        <v>0</v>
      </c>
      <c r="L82" s="56">
        <f t="shared" ref="L82" si="32">L83+L84+L85+L86+L87+L88+L89+L90+L91+L92+L93+L94+L95+L96+L97+L98+L99+L100</f>
        <v>0</v>
      </c>
      <c r="M82" s="55">
        <f t="shared" si="25"/>
        <v>0.1863005313360179</v>
      </c>
      <c r="N82" s="55">
        <f t="shared" si="26"/>
        <v>0.18813408038230919</v>
      </c>
      <c r="O82" s="55">
        <f t="shared" si="27"/>
        <v>0</v>
      </c>
      <c r="P82" s="55">
        <f t="shared" si="28"/>
        <v>0</v>
      </c>
    </row>
    <row r="83" spans="1:16" s="18" customFormat="1" ht="54" x14ac:dyDescent="0.3">
      <c r="A83" s="36" t="s">
        <v>68</v>
      </c>
      <c r="B83" s="36" t="s">
        <v>54</v>
      </c>
      <c r="C83" s="36" t="s">
        <v>2</v>
      </c>
      <c r="D83" s="25" t="s">
        <v>240</v>
      </c>
      <c r="E83" s="62">
        <f t="shared" si="20"/>
        <v>22512700</v>
      </c>
      <c r="F83" s="57">
        <v>22512700</v>
      </c>
      <c r="G83" s="57">
        <v>0</v>
      </c>
      <c r="H83" s="57">
        <v>0</v>
      </c>
      <c r="I83" s="62">
        <f t="shared" si="30"/>
        <v>4790444.67</v>
      </c>
      <c r="J83" s="57">
        <v>4790444.67</v>
      </c>
      <c r="K83" s="57">
        <v>0</v>
      </c>
      <c r="L83" s="57">
        <v>0</v>
      </c>
      <c r="M83" s="58">
        <f t="shared" si="25"/>
        <v>0.21278854468810937</v>
      </c>
      <c r="N83" s="58">
        <f t="shared" si="26"/>
        <v>0.21278854468810937</v>
      </c>
      <c r="O83" s="58"/>
      <c r="P83" s="58"/>
    </row>
    <row r="84" spans="1:16" s="18" customFormat="1" ht="18" x14ac:dyDescent="0.3">
      <c r="A84" s="36" t="s">
        <v>152</v>
      </c>
      <c r="B84" s="36" t="s">
        <v>9</v>
      </c>
      <c r="C84" s="36" t="s">
        <v>5</v>
      </c>
      <c r="D84" s="25" t="s">
        <v>99</v>
      </c>
      <c r="E84" s="62">
        <f t="shared" si="20"/>
        <v>50000</v>
      </c>
      <c r="F84" s="57">
        <v>50000</v>
      </c>
      <c r="G84" s="57">
        <v>0</v>
      </c>
      <c r="H84" s="57">
        <v>0</v>
      </c>
      <c r="I84" s="62">
        <f t="shared" si="30"/>
        <v>0</v>
      </c>
      <c r="J84" s="57"/>
      <c r="K84" s="57">
        <v>0</v>
      </c>
      <c r="L84" s="57">
        <v>0</v>
      </c>
      <c r="M84" s="58">
        <f t="shared" si="25"/>
        <v>0</v>
      </c>
      <c r="N84" s="58">
        <f t="shared" si="26"/>
        <v>0</v>
      </c>
      <c r="O84" s="58"/>
      <c r="P84" s="58"/>
    </row>
    <row r="85" spans="1:16" s="20" customFormat="1" ht="36" x14ac:dyDescent="0.3">
      <c r="A85" s="36" t="s">
        <v>101</v>
      </c>
      <c r="B85" s="36" t="s">
        <v>32</v>
      </c>
      <c r="C85" s="36" t="s">
        <v>14</v>
      </c>
      <c r="D85" s="25" t="s">
        <v>100</v>
      </c>
      <c r="E85" s="62">
        <f t="shared" si="20"/>
        <v>3161000</v>
      </c>
      <c r="F85" s="57">
        <v>3161000</v>
      </c>
      <c r="G85" s="57">
        <v>0</v>
      </c>
      <c r="H85" s="57">
        <v>0</v>
      </c>
      <c r="I85" s="62">
        <f t="shared" si="30"/>
        <v>51894.22</v>
      </c>
      <c r="J85" s="57">
        <v>51894.22</v>
      </c>
      <c r="K85" s="57">
        <v>0</v>
      </c>
      <c r="L85" s="57">
        <v>0</v>
      </c>
      <c r="M85" s="58">
        <f t="shared" si="25"/>
        <v>1.6417026257513446E-2</v>
      </c>
      <c r="N85" s="58">
        <f t="shared" si="26"/>
        <v>1.6417026257513446E-2</v>
      </c>
      <c r="O85" s="58"/>
      <c r="P85" s="58"/>
    </row>
    <row r="86" spans="1:16" s="20" customFormat="1" ht="36" x14ac:dyDescent="0.3">
      <c r="A86" s="36" t="s">
        <v>102</v>
      </c>
      <c r="B86" s="36" t="s">
        <v>103</v>
      </c>
      <c r="C86" s="36" t="s">
        <v>33</v>
      </c>
      <c r="D86" s="25" t="s">
        <v>242</v>
      </c>
      <c r="E86" s="62">
        <f t="shared" si="20"/>
        <v>5000</v>
      </c>
      <c r="F86" s="57">
        <v>5000</v>
      </c>
      <c r="G86" s="57">
        <v>0</v>
      </c>
      <c r="H86" s="57">
        <v>0</v>
      </c>
      <c r="I86" s="62">
        <f t="shared" si="30"/>
        <v>1148.71</v>
      </c>
      <c r="J86" s="57">
        <v>1148.71</v>
      </c>
      <c r="K86" s="57">
        <v>0</v>
      </c>
      <c r="L86" s="57">
        <v>0</v>
      </c>
      <c r="M86" s="58">
        <f t="shared" si="25"/>
        <v>0.229742</v>
      </c>
      <c r="N86" s="58">
        <f t="shared" si="26"/>
        <v>0.229742</v>
      </c>
      <c r="O86" s="58"/>
      <c r="P86" s="58"/>
    </row>
    <row r="87" spans="1:16" s="18" customFormat="1" ht="54" x14ac:dyDescent="0.3">
      <c r="A87" s="36" t="s">
        <v>160</v>
      </c>
      <c r="B87" s="36" t="s">
        <v>158</v>
      </c>
      <c r="C87" s="36" t="s">
        <v>33</v>
      </c>
      <c r="D87" s="25" t="s">
        <v>159</v>
      </c>
      <c r="E87" s="62">
        <f t="shared" si="20"/>
        <v>444119</v>
      </c>
      <c r="F87" s="57">
        <v>444119</v>
      </c>
      <c r="G87" s="57">
        <v>0</v>
      </c>
      <c r="H87" s="57">
        <v>0</v>
      </c>
      <c r="I87" s="62">
        <f t="shared" si="30"/>
        <v>0</v>
      </c>
      <c r="J87" s="57"/>
      <c r="K87" s="57">
        <v>0</v>
      </c>
      <c r="L87" s="57">
        <v>0</v>
      </c>
      <c r="M87" s="58">
        <f t="shared" si="25"/>
        <v>0</v>
      </c>
      <c r="N87" s="58">
        <f t="shared" si="26"/>
        <v>0</v>
      </c>
      <c r="O87" s="58"/>
      <c r="P87" s="58"/>
    </row>
    <row r="88" spans="1:16" s="18" customFormat="1" ht="36" x14ac:dyDescent="0.3">
      <c r="A88" s="36" t="s">
        <v>161</v>
      </c>
      <c r="B88" s="36" t="s">
        <v>162</v>
      </c>
      <c r="C88" s="36" t="s">
        <v>14</v>
      </c>
      <c r="D88" s="25" t="s">
        <v>163</v>
      </c>
      <c r="E88" s="62">
        <f t="shared" si="20"/>
        <v>83516</v>
      </c>
      <c r="F88" s="57">
        <v>83516</v>
      </c>
      <c r="G88" s="57">
        <v>0</v>
      </c>
      <c r="H88" s="57">
        <v>0</v>
      </c>
      <c r="I88" s="62">
        <f t="shared" si="30"/>
        <v>12025</v>
      </c>
      <c r="J88" s="57">
        <v>12025</v>
      </c>
      <c r="K88" s="57"/>
      <c r="L88" s="57"/>
      <c r="M88" s="58">
        <f t="shared" si="25"/>
        <v>0.14398438622539395</v>
      </c>
      <c r="N88" s="58">
        <f t="shared" si="26"/>
        <v>0.14398438622539395</v>
      </c>
      <c r="O88" s="58"/>
      <c r="P88" s="58"/>
    </row>
    <row r="89" spans="1:16" s="18" customFormat="1" ht="72" x14ac:dyDescent="0.3">
      <c r="A89" s="36" t="s">
        <v>113</v>
      </c>
      <c r="B89" s="36" t="s">
        <v>112</v>
      </c>
      <c r="C89" s="36" t="s">
        <v>12</v>
      </c>
      <c r="D89" s="25" t="s">
        <v>243</v>
      </c>
      <c r="E89" s="62">
        <f t="shared" si="20"/>
        <v>19037774.870000001</v>
      </c>
      <c r="F89" s="57">
        <v>18855774.870000001</v>
      </c>
      <c r="G89" s="57">
        <v>182000</v>
      </c>
      <c r="H89" s="57">
        <v>0</v>
      </c>
      <c r="I89" s="62">
        <f t="shared" si="30"/>
        <v>4151881.44</v>
      </c>
      <c r="J89" s="57">
        <v>4151881.44</v>
      </c>
      <c r="K89" s="57"/>
      <c r="L89" s="57"/>
      <c r="M89" s="58">
        <f t="shared" si="25"/>
        <v>0.21808648691095692</v>
      </c>
      <c r="N89" s="58">
        <f t="shared" si="26"/>
        <v>0.22019150465175233</v>
      </c>
      <c r="O89" s="58">
        <f t="shared" si="27"/>
        <v>0</v>
      </c>
      <c r="P89" s="58"/>
    </row>
    <row r="90" spans="1:16" s="18" customFormat="1" ht="108" x14ac:dyDescent="0.3">
      <c r="A90" s="36" t="s">
        <v>70</v>
      </c>
      <c r="B90" s="36" t="s">
        <v>69</v>
      </c>
      <c r="C90" s="36" t="s">
        <v>19</v>
      </c>
      <c r="D90" s="25" t="s">
        <v>345</v>
      </c>
      <c r="E90" s="62">
        <f t="shared" si="20"/>
        <v>10391125</v>
      </c>
      <c r="F90" s="57">
        <v>9399500</v>
      </c>
      <c r="G90" s="57">
        <v>991625</v>
      </c>
      <c r="H90" s="57">
        <v>991625</v>
      </c>
      <c r="I90" s="62">
        <f t="shared" si="30"/>
        <v>2231451.86</v>
      </c>
      <c r="J90" s="57">
        <v>2231451.86</v>
      </c>
      <c r="K90" s="57"/>
      <c r="L90" s="57"/>
      <c r="M90" s="58">
        <f t="shared" si="25"/>
        <v>0.21474593559407668</v>
      </c>
      <c r="N90" s="58">
        <f t="shared" si="26"/>
        <v>0.23740112346401404</v>
      </c>
      <c r="O90" s="58">
        <f t="shared" si="27"/>
        <v>0</v>
      </c>
      <c r="P90" s="58">
        <f t="shared" si="28"/>
        <v>0</v>
      </c>
    </row>
    <row r="91" spans="1:16" s="18" customFormat="1" ht="18" x14ac:dyDescent="0.3">
      <c r="A91" s="36" t="s">
        <v>244</v>
      </c>
      <c r="B91" s="36" t="s">
        <v>81</v>
      </c>
      <c r="C91" s="36" t="s">
        <v>19</v>
      </c>
      <c r="D91" s="25" t="s">
        <v>245</v>
      </c>
      <c r="E91" s="62">
        <f t="shared" si="20"/>
        <v>707500</v>
      </c>
      <c r="F91" s="57">
        <v>707500</v>
      </c>
      <c r="G91" s="57">
        <v>0</v>
      </c>
      <c r="H91" s="57">
        <v>0</v>
      </c>
      <c r="I91" s="62">
        <f t="shared" si="30"/>
        <v>0</v>
      </c>
      <c r="J91" s="57"/>
      <c r="K91" s="57"/>
      <c r="L91" s="57"/>
      <c r="M91" s="58">
        <f t="shared" si="25"/>
        <v>0</v>
      </c>
      <c r="N91" s="58">
        <f t="shared" si="26"/>
        <v>0</v>
      </c>
      <c r="O91" s="58"/>
      <c r="P91" s="58"/>
    </row>
    <row r="92" spans="1:16" s="18" customFormat="1" ht="90" x14ac:dyDescent="0.3">
      <c r="A92" s="38" t="s">
        <v>346</v>
      </c>
      <c r="B92" s="36" t="s">
        <v>275</v>
      </c>
      <c r="C92" s="36" t="s">
        <v>19</v>
      </c>
      <c r="D92" s="25" t="s">
        <v>276</v>
      </c>
      <c r="E92" s="62">
        <f t="shared" si="20"/>
        <v>1200000</v>
      </c>
      <c r="F92" s="57">
        <v>1200000</v>
      </c>
      <c r="G92" s="57">
        <v>0</v>
      </c>
      <c r="H92" s="57">
        <v>0</v>
      </c>
      <c r="I92" s="62">
        <f t="shared" si="30"/>
        <v>0</v>
      </c>
      <c r="J92" s="57"/>
      <c r="K92" s="57"/>
      <c r="L92" s="57"/>
      <c r="M92" s="58">
        <f t="shared" si="25"/>
        <v>0</v>
      </c>
      <c r="N92" s="58">
        <f t="shared" si="26"/>
        <v>0</v>
      </c>
      <c r="O92" s="58"/>
      <c r="P92" s="58"/>
    </row>
    <row r="93" spans="1:16" s="18" customFormat="1" ht="108" x14ac:dyDescent="0.3">
      <c r="A93" s="36" t="s">
        <v>134</v>
      </c>
      <c r="B93" s="36" t="s">
        <v>135</v>
      </c>
      <c r="C93" s="36" t="s">
        <v>10</v>
      </c>
      <c r="D93" s="25" t="s">
        <v>246</v>
      </c>
      <c r="E93" s="62">
        <f t="shared" si="20"/>
        <v>3300000</v>
      </c>
      <c r="F93" s="57">
        <v>3300000</v>
      </c>
      <c r="G93" s="57">
        <v>0</v>
      </c>
      <c r="H93" s="57">
        <v>0</v>
      </c>
      <c r="I93" s="62">
        <f t="shared" si="30"/>
        <v>624146.73</v>
      </c>
      <c r="J93" s="57">
        <v>624146.73</v>
      </c>
      <c r="K93" s="57"/>
      <c r="L93" s="57"/>
      <c r="M93" s="58">
        <f t="shared" si="25"/>
        <v>0.18913537272727271</v>
      </c>
      <c r="N93" s="58">
        <f t="shared" si="26"/>
        <v>0.18913537272727271</v>
      </c>
      <c r="O93" s="58"/>
      <c r="P93" s="58"/>
    </row>
    <row r="94" spans="1:16" s="18" customFormat="1" ht="72" x14ac:dyDescent="0.3">
      <c r="A94" s="36" t="s">
        <v>164</v>
      </c>
      <c r="B94" s="36" t="s">
        <v>165</v>
      </c>
      <c r="C94" s="36" t="s">
        <v>10</v>
      </c>
      <c r="D94" s="25" t="s">
        <v>166</v>
      </c>
      <c r="E94" s="62">
        <f t="shared" si="20"/>
        <v>28720</v>
      </c>
      <c r="F94" s="57">
        <v>28720</v>
      </c>
      <c r="G94" s="57">
        <v>0</v>
      </c>
      <c r="H94" s="57">
        <v>0</v>
      </c>
      <c r="I94" s="62">
        <f t="shared" si="30"/>
        <v>5426.28</v>
      </c>
      <c r="J94" s="57">
        <v>5426.28</v>
      </c>
      <c r="K94" s="57">
        <v>0</v>
      </c>
      <c r="L94" s="57">
        <v>0</v>
      </c>
      <c r="M94" s="58">
        <f t="shared" si="25"/>
        <v>0.18893732590529247</v>
      </c>
      <c r="N94" s="58">
        <f t="shared" si="26"/>
        <v>0.18893732590529247</v>
      </c>
      <c r="O94" s="58"/>
      <c r="P94" s="58"/>
    </row>
    <row r="95" spans="1:16" s="18" customFormat="1" ht="90" x14ac:dyDescent="0.3">
      <c r="A95" s="36" t="s">
        <v>136</v>
      </c>
      <c r="B95" s="36" t="s">
        <v>137</v>
      </c>
      <c r="C95" s="36" t="s">
        <v>28</v>
      </c>
      <c r="D95" s="25" t="s">
        <v>247</v>
      </c>
      <c r="E95" s="62">
        <f t="shared" si="20"/>
        <v>1000000</v>
      </c>
      <c r="F95" s="57">
        <v>1000000</v>
      </c>
      <c r="G95" s="57">
        <v>0</v>
      </c>
      <c r="H95" s="57">
        <v>0</v>
      </c>
      <c r="I95" s="62">
        <f t="shared" si="30"/>
        <v>201551.88</v>
      </c>
      <c r="J95" s="57">
        <v>201551.88</v>
      </c>
      <c r="K95" s="57">
        <v>0</v>
      </c>
      <c r="L95" s="57">
        <v>0</v>
      </c>
      <c r="M95" s="58">
        <f t="shared" si="25"/>
        <v>0.20155188000000002</v>
      </c>
      <c r="N95" s="58">
        <f t="shared" si="26"/>
        <v>0.20155188000000002</v>
      </c>
      <c r="O95" s="58"/>
      <c r="P95" s="58"/>
    </row>
    <row r="96" spans="1:16" s="20" customFormat="1" ht="54" x14ac:dyDescent="0.3">
      <c r="A96" s="36" t="s">
        <v>138</v>
      </c>
      <c r="B96" s="36" t="s">
        <v>139</v>
      </c>
      <c r="C96" s="36" t="s">
        <v>14</v>
      </c>
      <c r="D96" s="25" t="s">
        <v>248</v>
      </c>
      <c r="E96" s="62">
        <f t="shared" si="20"/>
        <v>71000</v>
      </c>
      <c r="F96" s="57">
        <v>71000</v>
      </c>
      <c r="G96" s="64">
        <v>0</v>
      </c>
      <c r="H96" s="64">
        <v>0</v>
      </c>
      <c r="I96" s="62">
        <f t="shared" si="30"/>
        <v>11972.45</v>
      </c>
      <c r="J96" s="57">
        <v>11972.45</v>
      </c>
      <c r="K96" s="64">
        <v>0</v>
      </c>
      <c r="L96" s="64">
        <v>0</v>
      </c>
      <c r="M96" s="58">
        <f t="shared" si="25"/>
        <v>0.16862605633802819</v>
      </c>
      <c r="N96" s="58">
        <f t="shared" si="26"/>
        <v>0.16862605633802819</v>
      </c>
      <c r="O96" s="58"/>
      <c r="P96" s="58"/>
    </row>
    <row r="97" spans="1:16" s="20" customFormat="1" ht="90" x14ac:dyDescent="0.3">
      <c r="A97" s="38" t="s">
        <v>347</v>
      </c>
      <c r="B97" s="36">
        <v>3193</v>
      </c>
      <c r="C97" s="36">
        <v>1030</v>
      </c>
      <c r="D97" s="25" t="s">
        <v>348</v>
      </c>
      <c r="E97" s="62">
        <f t="shared" si="20"/>
        <v>604618</v>
      </c>
      <c r="F97" s="57">
        <v>604618</v>
      </c>
      <c r="G97" s="57">
        <v>0</v>
      </c>
      <c r="H97" s="57"/>
      <c r="I97" s="62">
        <f t="shared" si="30"/>
        <v>84465.48</v>
      </c>
      <c r="J97" s="57">
        <v>84465.48</v>
      </c>
      <c r="K97" s="57">
        <v>0</v>
      </c>
      <c r="L97" s="57"/>
      <c r="M97" s="58">
        <f t="shared" si="25"/>
        <v>0.13970057126979349</v>
      </c>
      <c r="N97" s="58">
        <f t="shared" si="26"/>
        <v>0.13970057126979349</v>
      </c>
      <c r="O97" s="58"/>
      <c r="P97" s="58"/>
    </row>
    <row r="98" spans="1:16" s="18" customFormat="1" ht="54" x14ac:dyDescent="0.3">
      <c r="A98" s="36" t="s">
        <v>263</v>
      </c>
      <c r="B98" s="36" t="s">
        <v>349</v>
      </c>
      <c r="C98" s="36" t="s">
        <v>33</v>
      </c>
      <c r="D98" s="25" t="s">
        <v>350</v>
      </c>
      <c r="E98" s="62">
        <f t="shared" si="20"/>
        <v>497600</v>
      </c>
      <c r="F98" s="57">
        <v>497600</v>
      </c>
      <c r="G98" s="57">
        <v>0</v>
      </c>
      <c r="H98" s="57">
        <v>0</v>
      </c>
      <c r="I98" s="62">
        <f t="shared" si="30"/>
        <v>0</v>
      </c>
      <c r="J98" s="57"/>
      <c r="K98" s="57">
        <v>0</v>
      </c>
      <c r="L98" s="57">
        <v>0</v>
      </c>
      <c r="M98" s="58">
        <f t="shared" si="25"/>
        <v>0</v>
      </c>
      <c r="N98" s="58">
        <f t="shared" si="26"/>
        <v>0</v>
      </c>
      <c r="O98" s="58"/>
      <c r="P98" s="58"/>
    </row>
    <row r="99" spans="1:16" s="18" customFormat="1" ht="36" x14ac:dyDescent="0.3">
      <c r="A99" s="36" t="s">
        <v>144</v>
      </c>
      <c r="B99" s="36" t="s">
        <v>140</v>
      </c>
      <c r="C99" s="36" t="s">
        <v>3</v>
      </c>
      <c r="D99" s="25" t="s">
        <v>141</v>
      </c>
      <c r="E99" s="62">
        <f t="shared" si="20"/>
        <v>57048400</v>
      </c>
      <c r="F99" s="57">
        <v>57048400</v>
      </c>
      <c r="G99" s="57">
        <v>0</v>
      </c>
      <c r="H99" s="57">
        <v>0</v>
      </c>
      <c r="I99" s="62">
        <f t="shared" si="30"/>
        <v>10236734.289999999</v>
      </c>
      <c r="J99" s="57">
        <f>10059080.92+177653.37</f>
        <v>10236734.289999999</v>
      </c>
      <c r="K99" s="57">
        <v>0</v>
      </c>
      <c r="L99" s="57">
        <v>0</v>
      </c>
      <c r="M99" s="58">
        <f t="shared" si="25"/>
        <v>0.17943946350817899</v>
      </c>
      <c r="N99" s="58">
        <f t="shared" si="26"/>
        <v>0.17943946350817899</v>
      </c>
      <c r="O99" s="58"/>
      <c r="P99" s="58"/>
    </row>
    <row r="100" spans="1:16" s="18" customFormat="1" ht="36" x14ac:dyDescent="0.3">
      <c r="A100" s="38" t="s">
        <v>351</v>
      </c>
      <c r="B100" s="38" t="s">
        <v>316</v>
      </c>
      <c r="C100" s="38" t="s">
        <v>317</v>
      </c>
      <c r="D100" s="25" t="s">
        <v>318</v>
      </c>
      <c r="E100" s="62">
        <f t="shared" si="20"/>
        <v>278500</v>
      </c>
      <c r="F100" s="57">
        <f>SUM(F101:F103)</f>
        <v>278500</v>
      </c>
      <c r="G100" s="57">
        <v>0</v>
      </c>
      <c r="H100" s="57"/>
      <c r="I100" s="62">
        <f t="shared" si="30"/>
        <v>31460</v>
      </c>
      <c r="J100" s="57">
        <f>SUM(J101:J103)</f>
        <v>31460</v>
      </c>
      <c r="K100" s="57">
        <v>0</v>
      </c>
      <c r="L100" s="57"/>
      <c r="M100" s="58">
        <f t="shared" si="25"/>
        <v>0.11296229802513465</v>
      </c>
      <c r="N100" s="58">
        <f t="shared" si="26"/>
        <v>0.11296229802513465</v>
      </c>
      <c r="O100" s="58"/>
      <c r="P100" s="58"/>
    </row>
    <row r="101" spans="1:16" s="17" customFormat="1" ht="54" x14ac:dyDescent="0.3">
      <c r="A101" s="39"/>
      <c r="B101" s="39"/>
      <c r="C101" s="39"/>
      <c r="D101" s="72" t="s">
        <v>352</v>
      </c>
      <c r="E101" s="63">
        <f t="shared" si="20"/>
        <v>96200</v>
      </c>
      <c r="F101" s="59">
        <v>96200</v>
      </c>
      <c r="G101" s="59"/>
      <c r="H101" s="59"/>
      <c r="I101" s="63">
        <f t="shared" si="30"/>
        <v>20626</v>
      </c>
      <c r="J101" s="59">
        <v>20626</v>
      </c>
      <c r="K101" s="59"/>
      <c r="L101" s="59"/>
      <c r="M101" s="58">
        <f t="shared" si="25"/>
        <v>0.21440748440748442</v>
      </c>
      <c r="N101" s="58">
        <f t="shared" si="26"/>
        <v>0.21440748440748442</v>
      </c>
      <c r="O101" s="58"/>
      <c r="P101" s="58"/>
    </row>
    <row r="102" spans="1:16" s="17" customFormat="1" ht="54" x14ac:dyDescent="0.3">
      <c r="A102" s="39"/>
      <c r="B102" s="39"/>
      <c r="C102" s="39"/>
      <c r="D102" s="72" t="s">
        <v>353</v>
      </c>
      <c r="E102" s="63">
        <f t="shared" si="20"/>
        <v>126900</v>
      </c>
      <c r="F102" s="59">
        <v>126900</v>
      </c>
      <c r="G102" s="59"/>
      <c r="H102" s="59"/>
      <c r="I102" s="63">
        <f t="shared" si="30"/>
        <v>3900</v>
      </c>
      <c r="J102" s="59">
        <v>3900</v>
      </c>
      <c r="K102" s="59"/>
      <c r="L102" s="59"/>
      <c r="M102" s="58">
        <f t="shared" si="25"/>
        <v>3.0732860520094562E-2</v>
      </c>
      <c r="N102" s="58">
        <f t="shared" si="26"/>
        <v>3.0732860520094562E-2</v>
      </c>
      <c r="O102" s="58"/>
      <c r="P102" s="58"/>
    </row>
    <row r="103" spans="1:16" s="53" customFormat="1" ht="72" x14ac:dyDescent="0.3">
      <c r="A103" s="39"/>
      <c r="B103" s="39"/>
      <c r="C103" s="39"/>
      <c r="D103" s="72" t="s">
        <v>354</v>
      </c>
      <c r="E103" s="63">
        <f t="shared" si="20"/>
        <v>55400</v>
      </c>
      <c r="F103" s="59">
        <v>55400</v>
      </c>
      <c r="G103" s="59"/>
      <c r="H103" s="59"/>
      <c r="I103" s="63">
        <f t="shared" si="30"/>
        <v>6934</v>
      </c>
      <c r="J103" s="59">
        <v>6934</v>
      </c>
      <c r="K103" s="59"/>
      <c r="L103" s="59"/>
      <c r="M103" s="58">
        <f t="shared" si="25"/>
        <v>0.12516245487364622</v>
      </c>
      <c r="N103" s="58">
        <f t="shared" si="26"/>
        <v>0.12516245487364622</v>
      </c>
      <c r="O103" s="58"/>
      <c r="P103" s="58"/>
    </row>
    <row r="104" spans="1:16" s="20" customFormat="1" ht="52.2" x14ac:dyDescent="0.3">
      <c r="A104" s="35" t="s">
        <v>294</v>
      </c>
      <c r="B104" s="35" t="s">
        <v>223</v>
      </c>
      <c r="C104" s="35" t="s">
        <v>223</v>
      </c>
      <c r="D104" s="71" t="s">
        <v>355</v>
      </c>
      <c r="E104" s="54">
        <f>E105</f>
        <v>3720800</v>
      </c>
      <c r="F104" s="56">
        <f>F105</f>
        <v>3720800</v>
      </c>
      <c r="G104" s="56">
        <v>0</v>
      </c>
      <c r="H104" s="56">
        <v>0</v>
      </c>
      <c r="I104" s="54">
        <f>I105</f>
        <v>806895.16</v>
      </c>
      <c r="J104" s="56">
        <f>J105</f>
        <v>806895.16</v>
      </c>
      <c r="K104" s="56">
        <v>0</v>
      </c>
      <c r="L104" s="56">
        <v>0</v>
      </c>
      <c r="M104" s="55">
        <f t="shared" si="25"/>
        <v>0.21686066437325308</v>
      </c>
      <c r="N104" s="55">
        <f t="shared" si="26"/>
        <v>0.21686066437325308</v>
      </c>
      <c r="O104" s="55"/>
      <c r="P104" s="55"/>
    </row>
    <row r="105" spans="1:16" s="20" customFormat="1" ht="52.2" x14ac:dyDescent="0.3">
      <c r="A105" s="35" t="s">
        <v>295</v>
      </c>
      <c r="B105" s="35" t="s">
        <v>223</v>
      </c>
      <c r="C105" s="35" t="s">
        <v>223</v>
      </c>
      <c r="D105" s="71" t="s">
        <v>355</v>
      </c>
      <c r="E105" s="54">
        <f t="shared" si="20"/>
        <v>3720800</v>
      </c>
      <c r="F105" s="56">
        <f>F106+F107+F108</f>
        <v>3720800</v>
      </c>
      <c r="G105" s="56">
        <v>0</v>
      </c>
      <c r="H105" s="56">
        <v>0</v>
      </c>
      <c r="I105" s="54">
        <f t="shared" ref="I105:I108" si="33">J105+K105</f>
        <v>806895.16</v>
      </c>
      <c r="J105" s="56">
        <f>J106+J107+J108</f>
        <v>806895.16</v>
      </c>
      <c r="K105" s="56">
        <v>0</v>
      </c>
      <c r="L105" s="56">
        <v>0</v>
      </c>
      <c r="M105" s="55">
        <f t="shared" si="25"/>
        <v>0.21686066437325308</v>
      </c>
      <c r="N105" s="55">
        <f t="shared" si="26"/>
        <v>0.21686066437325308</v>
      </c>
      <c r="O105" s="55"/>
      <c r="P105" s="55"/>
    </row>
    <row r="106" spans="1:16" s="18" customFormat="1" ht="54" x14ac:dyDescent="0.3">
      <c r="A106" s="36" t="s">
        <v>296</v>
      </c>
      <c r="B106" s="36" t="s">
        <v>54</v>
      </c>
      <c r="C106" s="36" t="s">
        <v>2</v>
      </c>
      <c r="D106" s="25" t="s">
        <v>240</v>
      </c>
      <c r="E106" s="62">
        <f t="shared" si="20"/>
        <v>3342500</v>
      </c>
      <c r="F106" s="57">
        <v>3342500</v>
      </c>
      <c r="G106" s="57">
        <v>0</v>
      </c>
      <c r="H106" s="57">
        <v>0</v>
      </c>
      <c r="I106" s="62">
        <f t="shared" si="33"/>
        <v>711427.16</v>
      </c>
      <c r="J106" s="57">
        <v>711427.16</v>
      </c>
      <c r="K106" s="57">
        <v>0</v>
      </c>
      <c r="L106" s="57">
        <v>0</v>
      </c>
      <c r="M106" s="58">
        <f t="shared" si="25"/>
        <v>0.21284283021690353</v>
      </c>
      <c r="N106" s="58">
        <f t="shared" si="26"/>
        <v>0.21284283021690353</v>
      </c>
      <c r="O106" s="58"/>
      <c r="P106" s="58"/>
    </row>
    <row r="107" spans="1:16" s="18" customFormat="1" ht="36" x14ac:dyDescent="0.3">
      <c r="A107" s="36" t="s">
        <v>297</v>
      </c>
      <c r="B107" s="36" t="s">
        <v>34</v>
      </c>
      <c r="C107" s="36" t="s">
        <v>19</v>
      </c>
      <c r="D107" s="25" t="s">
        <v>43</v>
      </c>
      <c r="E107" s="62">
        <f t="shared" si="20"/>
        <v>278000</v>
      </c>
      <c r="F107" s="57">
        <v>278000</v>
      </c>
      <c r="G107" s="57">
        <v>0</v>
      </c>
      <c r="H107" s="57">
        <v>0</v>
      </c>
      <c r="I107" s="62">
        <f t="shared" si="33"/>
        <v>6068</v>
      </c>
      <c r="J107" s="57">
        <v>6068</v>
      </c>
      <c r="K107" s="57">
        <v>0</v>
      </c>
      <c r="L107" s="57">
        <v>0</v>
      </c>
      <c r="M107" s="58">
        <f t="shared" si="25"/>
        <v>2.1827338129496401E-2</v>
      </c>
      <c r="N107" s="58">
        <f t="shared" si="26"/>
        <v>2.1827338129496401E-2</v>
      </c>
      <c r="O107" s="58"/>
      <c r="P107" s="58"/>
    </row>
    <row r="108" spans="1:16" s="18" customFormat="1" ht="36" x14ac:dyDescent="0.3">
      <c r="A108" s="38" t="s">
        <v>356</v>
      </c>
      <c r="B108" s="38" t="s">
        <v>316</v>
      </c>
      <c r="C108" s="38" t="s">
        <v>317</v>
      </c>
      <c r="D108" s="25" t="s">
        <v>318</v>
      </c>
      <c r="E108" s="62">
        <f t="shared" si="20"/>
        <v>100300</v>
      </c>
      <c r="F108" s="57">
        <v>100300</v>
      </c>
      <c r="G108" s="57">
        <v>0</v>
      </c>
      <c r="H108" s="57"/>
      <c r="I108" s="62">
        <f t="shared" si="33"/>
        <v>89400</v>
      </c>
      <c r="J108" s="57">
        <v>89400</v>
      </c>
      <c r="K108" s="57">
        <v>0</v>
      </c>
      <c r="L108" s="57"/>
      <c r="M108" s="58">
        <f t="shared" si="25"/>
        <v>0.89132602193419741</v>
      </c>
      <c r="N108" s="58">
        <f t="shared" si="26"/>
        <v>0.89132602193419741</v>
      </c>
      <c r="O108" s="58"/>
      <c r="P108" s="58"/>
    </row>
    <row r="109" spans="1:16" s="20" customFormat="1" ht="34.799999999999997" x14ac:dyDescent="0.3">
      <c r="A109" s="35" t="s">
        <v>71</v>
      </c>
      <c r="B109" s="35" t="s">
        <v>223</v>
      </c>
      <c r="C109" s="35" t="s">
        <v>223</v>
      </c>
      <c r="D109" s="71" t="s">
        <v>249</v>
      </c>
      <c r="E109" s="54">
        <f>E110</f>
        <v>59237500</v>
      </c>
      <c r="F109" s="56">
        <f>F110</f>
        <v>57671500</v>
      </c>
      <c r="G109" s="56">
        <f t="shared" ref="G109:H109" si="34">G110</f>
        <v>1566000</v>
      </c>
      <c r="H109" s="56">
        <f t="shared" si="34"/>
        <v>200000</v>
      </c>
      <c r="I109" s="54">
        <f>I110</f>
        <v>12600103.34</v>
      </c>
      <c r="J109" s="56">
        <f>J110</f>
        <v>12476897.75</v>
      </c>
      <c r="K109" s="56">
        <f t="shared" ref="K109" si="35">K110</f>
        <v>123205.59</v>
      </c>
      <c r="L109" s="56">
        <f t="shared" ref="L109" si="36">L110</f>
        <v>0</v>
      </c>
      <c r="M109" s="55">
        <f t="shared" si="25"/>
        <v>0.21270484642329604</v>
      </c>
      <c r="N109" s="55">
        <f t="shared" si="26"/>
        <v>0.21634425582826872</v>
      </c>
      <c r="O109" s="55">
        <f t="shared" si="27"/>
        <v>7.8675344827586202E-2</v>
      </c>
      <c r="P109" s="55">
        <f t="shared" si="28"/>
        <v>0</v>
      </c>
    </row>
    <row r="110" spans="1:16" s="20" customFormat="1" ht="34.799999999999997" x14ac:dyDescent="0.3">
      <c r="A110" s="35" t="s">
        <v>72</v>
      </c>
      <c r="B110" s="35" t="s">
        <v>223</v>
      </c>
      <c r="C110" s="35" t="s">
        <v>223</v>
      </c>
      <c r="D110" s="71" t="s">
        <v>249</v>
      </c>
      <c r="E110" s="54">
        <f t="shared" si="20"/>
        <v>59237500</v>
      </c>
      <c r="F110" s="56">
        <f>F111+F112+F113+F114+F115+F116+F117+F118+F119</f>
        <v>57671500</v>
      </c>
      <c r="G110" s="56">
        <f t="shared" ref="G110:H110" si="37">G111+G112+G113+G114+G115+G116+G117+G118+G119</f>
        <v>1566000</v>
      </c>
      <c r="H110" s="56">
        <f t="shared" si="37"/>
        <v>200000</v>
      </c>
      <c r="I110" s="54">
        <f t="shared" ref="I110:I119" si="38">J110+K110</f>
        <v>12600103.34</v>
      </c>
      <c r="J110" s="56">
        <f>J111+J112+J113+J114+J115+J116+J117+J118+J119</f>
        <v>12476897.75</v>
      </c>
      <c r="K110" s="56">
        <f t="shared" ref="K110" si="39">K111+K112+K113+K114+K115+K116+K117+K118+K119</f>
        <v>123205.59</v>
      </c>
      <c r="L110" s="56">
        <f t="shared" ref="L110" si="40">L111+L112+L113+L114+L115+L116+L117+L118+L119</f>
        <v>0</v>
      </c>
      <c r="M110" s="55">
        <f t="shared" si="25"/>
        <v>0.21270484642329604</v>
      </c>
      <c r="N110" s="55">
        <f t="shared" si="26"/>
        <v>0.21634425582826872</v>
      </c>
      <c r="O110" s="55">
        <f t="shared" si="27"/>
        <v>7.8675344827586202E-2</v>
      </c>
      <c r="P110" s="55">
        <f t="shared" si="28"/>
        <v>0</v>
      </c>
    </row>
    <row r="111" spans="1:16" s="18" customFormat="1" ht="54" x14ac:dyDescent="0.3">
      <c r="A111" s="36" t="s">
        <v>73</v>
      </c>
      <c r="B111" s="36" t="s">
        <v>54</v>
      </c>
      <c r="C111" s="36" t="s">
        <v>2</v>
      </c>
      <c r="D111" s="25" t="s">
        <v>240</v>
      </c>
      <c r="E111" s="62">
        <f t="shared" si="20"/>
        <v>1352500</v>
      </c>
      <c r="F111" s="57">
        <v>1352500</v>
      </c>
      <c r="G111" s="57">
        <v>0</v>
      </c>
      <c r="H111" s="57">
        <v>0</v>
      </c>
      <c r="I111" s="62">
        <f t="shared" si="38"/>
        <v>348011.32</v>
      </c>
      <c r="J111" s="57">
        <v>348011.32</v>
      </c>
      <c r="K111" s="57"/>
      <c r="L111" s="57">
        <v>0</v>
      </c>
      <c r="M111" s="58">
        <f t="shared" si="25"/>
        <v>0.25730966358595192</v>
      </c>
      <c r="N111" s="58">
        <f t="shared" si="26"/>
        <v>0.25730966358595192</v>
      </c>
      <c r="O111" s="58"/>
      <c r="P111" s="58"/>
    </row>
    <row r="112" spans="1:16" s="18" customFormat="1" ht="36" x14ac:dyDescent="0.3">
      <c r="A112" s="36" t="s">
        <v>200</v>
      </c>
      <c r="B112" s="36" t="s">
        <v>201</v>
      </c>
      <c r="C112" s="36" t="s">
        <v>16</v>
      </c>
      <c r="D112" s="25" t="s">
        <v>250</v>
      </c>
      <c r="E112" s="62">
        <f t="shared" si="20"/>
        <v>26931900</v>
      </c>
      <c r="F112" s="57">
        <v>25845900</v>
      </c>
      <c r="G112" s="57">
        <v>1086000</v>
      </c>
      <c r="H112" s="57">
        <v>0</v>
      </c>
      <c r="I112" s="62">
        <f t="shared" si="38"/>
        <v>5745919.6100000003</v>
      </c>
      <c r="J112" s="57">
        <v>5687311.1200000001</v>
      </c>
      <c r="K112" s="57">
        <v>58608.49</v>
      </c>
      <c r="L112" s="57">
        <v>0</v>
      </c>
      <c r="M112" s="58">
        <f t="shared" si="25"/>
        <v>0.21334995340098545</v>
      </c>
      <c r="N112" s="58">
        <f t="shared" si="26"/>
        <v>0.22004693665146116</v>
      </c>
      <c r="O112" s="58">
        <f t="shared" si="27"/>
        <v>5.396730202578269E-2</v>
      </c>
      <c r="P112" s="58"/>
    </row>
    <row r="113" spans="1:18" s="18" customFormat="1" ht="90" x14ac:dyDescent="0.3">
      <c r="A113" s="36" t="s">
        <v>357</v>
      </c>
      <c r="B113" s="36" t="s">
        <v>275</v>
      </c>
      <c r="C113" s="36" t="s">
        <v>19</v>
      </c>
      <c r="D113" s="25" t="s">
        <v>276</v>
      </c>
      <c r="E113" s="62">
        <f t="shared" si="20"/>
        <v>150000</v>
      </c>
      <c r="F113" s="57">
        <v>150000</v>
      </c>
      <c r="G113" s="57">
        <v>0</v>
      </c>
      <c r="H113" s="57">
        <v>0</v>
      </c>
      <c r="I113" s="62">
        <f t="shared" si="38"/>
        <v>0</v>
      </c>
      <c r="J113" s="57"/>
      <c r="K113" s="57"/>
      <c r="L113" s="57">
        <v>0</v>
      </c>
      <c r="M113" s="58">
        <f t="shared" si="25"/>
        <v>0</v>
      </c>
      <c r="N113" s="58">
        <f t="shared" si="26"/>
        <v>0</v>
      </c>
      <c r="O113" s="58"/>
      <c r="P113" s="58"/>
    </row>
    <row r="114" spans="1:18" s="18" customFormat="1" ht="18" x14ac:dyDescent="0.3">
      <c r="A114" s="36" t="s">
        <v>75</v>
      </c>
      <c r="B114" s="36" t="s">
        <v>74</v>
      </c>
      <c r="C114" s="36" t="s">
        <v>36</v>
      </c>
      <c r="D114" s="25" t="s">
        <v>76</v>
      </c>
      <c r="E114" s="62">
        <f t="shared" si="20"/>
        <v>9545700</v>
      </c>
      <c r="F114" s="57">
        <v>9465700</v>
      </c>
      <c r="G114" s="57">
        <v>80000</v>
      </c>
      <c r="H114" s="57">
        <v>0</v>
      </c>
      <c r="I114" s="62">
        <f t="shared" si="38"/>
        <v>1956357.4</v>
      </c>
      <c r="J114" s="57">
        <v>1953389.4</v>
      </c>
      <c r="K114" s="57">
        <v>2968</v>
      </c>
      <c r="L114" s="57"/>
      <c r="M114" s="58">
        <f t="shared" si="25"/>
        <v>0.20494645756728158</v>
      </c>
      <c r="N114" s="58">
        <f t="shared" si="26"/>
        <v>0.20636502318898761</v>
      </c>
      <c r="O114" s="58">
        <f t="shared" si="27"/>
        <v>3.7100000000000001E-2</v>
      </c>
      <c r="P114" s="58"/>
    </row>
    <row r="115" spans="1:18" s="18" customFormat="1" ht="18" x14ac:dyDescent="0.3">
      <c r="A115" s="36" t="s">
        <v>78</v>
      </c>
      <c r="B115" s="36" t="s">
        <v>77</v>
      </c>
      <c r="C115" s="36" t="s">
        <v>36</v>
      </c>
      <c r="D115" s="25" t="s">
        <v>251</v>
      </c>
      <c r="E115" s="62">
        <f t="shared" si="20"/>
        <v>3772400</v>
      </c>
      <c r="F115" s="57">
        <v>3732400</v>
      </c>
      <c r="G115" s="57">
        <v>40000</v>
      </c>
      <c r="H115" s="57">
        <v>0</v>
      </c>
      <c r="I115" s="62">
        <f t="shared" si="38"/>
        <v>963009.12</v>
      </c>
      <c r="J115" s="57">
        <v>958120.12</v>
      </c>
      <c r="K115" s="57">
        <v>4889</v>
      </c>
      <c r="L115" s="57"/>
      <c r="M115" s="58">
        <f t="shared" si="25"/>
        <v>0.25527757395822287</v>
      </c>
      <c r="N115" s="58">
        <f t="shared" si="26"/>
        <v>0.25670349373057549</v>
      </c>
      <c r="O115" s="58">
        <f t="shared" si="27"/>
        <v>0.122225</v>
      </c>
      <c r="P115" s="58"/>
    </row>
    <row r="116" spans="1:18" s="18" customFormat="1" ht="54" x14ac:dyDescent="0.3">
      <c r="A116" s="36" t="s">
        <v>79</v>
      </c>
      <c r="B116" s="36" t="s">
        <v>35</v>
      </c>
      <c r="C116" s="36" t="s">
        <v>37</v>
      </c>
      <c r="D116" s="25" t="s">
        <v>252</v>
      </c>
      <c r="E116" s="62">
        <f t="shared" si="20"/>
        <v>14042200</v>
      </c>
      <c r="F116" s="57">
        <v>13682200</v>
      </c>
      <c r="G116" s="57">
        <v>360000</v>
      </c>
      <c r="H116" s="57">
        <v>200000</v>
      </c>
      <c r="I116" s="62">
        <f t="shared" si="38"/>
        <v>2894337.18</v>
      </c>
      <c r="J116" s="57">
        <v>2837597.08</v>
      </c>
      <c r="K116" s="57">
        <v>56740.1</v>
      </c>
      <c r="L116" s="57"/>
      <c r="M116" s="58">
        <f t="shared" si="25"/>
        <v>0.20611707424762502</v>
      </c>
      <c r="N116" s="58">
        <f t="shared" si="26"/>
        <v>0.20739333440528571</v>
      </c>
      <c r="O116" s="58">
        <f t="shared" si="27"/>
        <v>0.1576113888888889</v>
      </c>
      <c r="P116" s="58"/>
    </row>
    <row r="117" spans="1:18" s="20" customFormat="1" ht="36" x14ac:dyDescent="0.3">
      <c r="A117" s="36" t="s">
        <v>145</v>
      </c>
      <c r="B117" s="36" t="s">
        <v>126</v>
      </c>
      <c r="C117" s="36" t="s">
        <v>38</v>
      </c>
      <c r="D117" s="25" t="s">
        <v>127</v>
      </c>
      <c r="E117" s="62">
        <f t="shared" si="20"/>
        <v>2595800</v>
      </c>
      <c r="F117" s="57">
        <v>2595800</v>
      </c>
      <c r="G117" s="57">
        <v>0</v>
      </c>
      <c r="H117" s="57">
        <v>0</v>
      </c>
      <c r="I117" s="62">
        <f t="shared" si="38"/>
        <v>618673.06000000006</v>
      </c>
      <c r="J117" s="57">
        <v>618673.06000000006</v>
      </c>
      <c r="K117" s="57"/>
      <c r="L117" s="57"/>
      <c r="M117" s="58">
        <f t="shared" si="25"/>
        <v>0.23833618152400032</v>
      </c>
      <c r="N117" s="58">
        <f t="shared" si="26"/>
        <v>0.23833618152400032</v>
      </c>
      <c r="O117" s="58"/>
      <c r="P117" s="58"/>
    </row>
    <row r="118" spans="1:18" s="20" customFormat="1" ht="18" x14ac:dyDescent="0.3">
      <c r="A118" s="36" t="s">
        <v>124</v>
      </c>
      <c r="B118" s="36" t="s">
        <v>125</v>
      </c>
      <c r="C118" s="36" t="s">
        <v>38</v>
      </c>
      <c r="D118" s="25" t="s">
        <v>128</v>
      </c>
      <c r="E118" s="62">
        <f t="shared" si="20"/>
        <v>680000</v>
      </c>
      <c r="F118" s="57">
        <v>680000</v>
      </c>
      <c r="G118" s="57">
        <v>0</v>
      </c>
      <c r="H118" s="57">
        <v>0</v>
      </c>
      <c r="I118" s="62">
        <f t="shared" si="38"/>
        <v>43449</v>
      </c>
      <c r="J118" s="57">
        <v>43449</v>
      </c>
      <c r="K118" s="57"/>
      <c r="L118" s="57"/>
      <c r="M118" s="58">
        <f t="shared" si="25"/>
        <v>6.3895588235294121E-2</v>
      </c>
      <c r="N118" s="58">
        <f t="shared" si="26"/>
        <v>6.3895588235294121E-2</v>
      </c>
      <c r="O118" s="58"/>
      <c r="P118" s="58"/>
    </row>
    <row r="119" spans="1:18" s="20" customFormat="1" ht="36" x14ac:dyDescent="0.3">
      <c r="A119" s="38" t="s">
        <v>358</v>
      </c>
      <c r="B119" s="38" t="s">
        <v>316</v>
      </c>
      <c r="C119" s="38" t="s">
        <v>317</v>
      </c>
      <c r="D119" s="25" t="s">
        <v>318</v>
      </c>
      <c r="E119" s="62">
        <f t="shared" si="20"/>
        <v>167000</v>
      </c>
      <c r="F119" s="57">
        <v>167000</v>
      </c>
      <c r="G119" s="57">
        <v>0</v>
      </c>
      <c r="H119" s="57"/>
      <c r="I119" s="62">
        <f t="shared" si="38"/>
        <v>30346.65</v>
      </c>
      <c r="J119" s="57">
        <v>30346.65</v>
      </c>
      <c r="K119" s="57"/>
      <c r="L119" s="57"/>
      <c r="M119" s="58">
        <f t="shared" si="25"/>
        <v>0.18171646706586828</v>
      </c>
      <c r="N119" s="58">
        <f t="shared" si="26"/>
        <v>0.18171646706586828</v>
      </c>
      <c r="O119" s="58"/>
      <c r="P119" s="58"/>
    </row>
    <row r="120" spans="1:18" s="20" customFormat="1" ht="52.2" x14ac:dyDescent="0.3">
      <c r="A120" s="35" t="s">
        <v>22</v>
      </c>
      <c r="B120" s="35" t="s">
        <v>223</v>
      </c>
      <c r="C120" s="35" t="s">
        <v>223</v>
      </c>
      <c r="D120" s="71" t="s">
        <v>359</v>
      </c>
      <c r="E120" s="54">
        <f>E121</f>
        <v>10472900</v>
      </c>
      <c r="F120" s="56">
        <f>F121</f>
        <v>10437900</v>
      </c>
      <c r="G120" s="56">
        <f t="shared" ref="G120:H120" si="41">G121</f>
        <v>35000</v>
      </c>
      <c r="H120" s="56">
        <f t="shared" si="41"/>
        <v>35000</v>
      </c>
      <c r="I120" s="54">
        <f>I121</f>
        <v>1554873.68</v>
      </c>
      <c r="J120" s="56">
        <f>J121</f>
        <v>1554873.68</v>
      </c>
      <c r="K120" s="56">
        <f t="shared" ref="K120" si="42">K121</f>
        <v>0</v>
      </c>
      <c r="L120" s="56">
        <f t="shared" ref="L120" si="43">L121</f>
        <v>0</v>
      </c>
      <c r="M120" s="55">
        <f t="shared" si="25"/>
        <v>0.14846639230776576</v>
      </c>
      <c r="N120" s="55">
        <f t="shared" si="26"/>
        <v>0.14896422460456604</v>
      </c>
      <c r="O120" s="55">
        <f t="shared" si="27"/>
        <v>0</v>
      </c>
      <c r="P120" s="55">
        <f t="shared" si="28"/>
        <v>0</v>
      </c>
      <c r="R120" s="21"/>
    </row>
    <row r="121" spans="1:18" s="20" customFormat="1" ht="52.2" x14ac:dyDescent="0.3">
      <c r="A121" s="35" t="s">
        <v>23</v>
      </c>
      <c r="B121" s="35" t="s">
        <v>223</v>
      </c>
      <c r="C121" s="35" t="s">
        <v>223</v>
      </c>
      <c r="D121" s="71" t="s">
        <v>359</v>
      </c>
      <c r="E121" s="54">
        <f t="shared" ref="E121:E186" si="44">F121+G121</f>
        <v>10472900</v>
      </c>
      <c r="F121" s="56">
        <f>F122+F123+F124+F125+F126+F127</f>
        <v>10437900</v>
      </c>
      <c r="G121" s="56">
        <f t="shared" ref="G121:H121" si="45">G122+G123+G124+G125+G126+G127</f>
        <v>35000</v>
      </c>
      <c r="H121" s="56">
        <f t="shared" si="45"/>
        <v>35000</v>
      </c>
      <c r="I121" s="54">
        <f t="shared" ref="I121:I127" si="46">J121+K121</f>
        <v>1554873.68</v>
      </c>
      <c r="J121" s="56">
        <f>J122+J123+J124+J125+J126+J127</f>
        <v>1554873.68</v>
      </c>
      <c r="K121" s="56">
        <f t="shared" ref="K121" si="47">K122+K123+K124+K125+K126+K127</f>
        <v>0</v>
      </c>
      <c r="L121" s="56">
        <f t="shared" ref="L121" si="48">L122+L123+L124+L125+L126+L127</f>
        <v>0</v>
      </c>
      <c r="M121" s="55">
        <f t="shared" si="25"/>
        <v>0.14846639230776576</v>
      </c>
      <c r="N121" s="55">
        <f t="shared" si="26"/>
        <v>0.14896422460456604</v>
      </c>
      <c r="O121" s="55">
        <f t="shared" si="27"/>
        <v>0</v>
      </c>
      <c r="P121" s="55">
        <f t="shared" si="28"/>
        <v>0</v>
      </c>
      <c r="R121" s="21"/>
    </row>
    <row r="122" spans="1:18" s="18" customFormat="1" ht="54" x14ac:dyDescent="0.3">
      <c r="A122" s="36" t="s">
        <v>80</v>
      </c>
      <c r="B122" s="36" t="s">
        <v>54</v>
      </c>
      <c r="C122" s="36" t="s">
        <v>2</v>
      </c>
      <c r="D122" s="25" t="s">
        <v>240</v>
      </c>
      <c r="E122" s="62">
        <f t="shared" si="44"/>
        <v>2813600</v>
      </c>
      <c r="F122" s="57">
        <v>2778600</v>
      </c>
      <c r="G122" s="57">
        <v>35000</v>
      </c>
      <c r="H122" s="57">
        <v>35000</v>
      </c>
      <c r="I122" s="62">
        <f t="shared" si="46"/>
        <v>607154.81000000006</v>
      </c>
      <c r="J122" s="57">
        <v>607154.81000000006</v>
      </c>
      <c r="K122" s="57"/>
      <c r="L122" s="57"/>
      <c r="M122" s="58">
        <f t="shared" si="25"/>
        <v>0.21579286678987775</v>
      </c>
      <c r="N122" s="58">
        <f t="shared" si="26"/>
        <v>0.21851105232851079</v>
      </c>
      <c r="O122" s="58">
        <f t="shared" si="27"/>
        <v>0</v>
      </c>
      <c r="P122" s="58">
        <f t="shared" si="28"/>
        <v>0</v>
      </c>
      <c r="Q122" s="20"/>
      <c r="R122" s="21"/>
    </row>
    <row r="123" spans="1:18" s="18" customFormat="1" ht="54" x14ac:dyDescent="0.3">
      <c r="A123" s="36" t="s">
        <v>83</v>
      </c>
      <c r="B123" s="36" t="s">
        <v>82</v>
      </c>
      <c r="C123" s="36" t="s">
        <v>19</v>
      </c>
      <c r="D123" s="25" t="s">
        <v>360</v>
      </c>
      <c r="E123" s="62">
        <f t="shared" si="44"/>
        <v>1921300</v>
      </c>
      <c r="F123" s="57">
        <v>1921300</v>
      </c>
      <c r="G123" s="57">
        <v>0</v>
      </c>
      <c r="H123" s="57">
        <v>0</v>
      </c>
      <c r="I123" s="62">
        <f t="shared" si="46"/>
        <v>222252.85</v>
      </c>
      <c r="J123" s="57">
        <f>2723+219529.85</f>
        <v>222252.85</v>
      </c>
      <c r="K123" s="57"/>
      <c r="L123" s="57"/>
      <c r="M123" s="58">
        <f t="shared" si="25"/>
        <v>0.11567836881278301</v>
      </c>
      <c r="N123" s="58">
        <f t="shared" si="26"/>
        <v>0.11567836881278301</v>
      </c>
      <c r="O123" s="58"/>
      <c r="P123" s="58"/>
      <c r="Q123" s="20"/>
      <c r="R123" s="21"/>
    </row>
    <row r="124" spans="1:18" s="18" customFormat="1" ht="36" x14ac:dyDescent="0.3">
      <c r="A124" s="36" t="s">
        <v>25</v>
      </c>
      <c r="B124" s="36" t="s">
        <v>24</v>
      </c>
      <c r="C124" s="36" t="s">
        <v>20</v>
      </c>
      <c r="D124" s="25" t="s">
        <v>42</v>
      </c>
      <c r="E124" s="62">
        <f t="shared" si="44"/>
        <v>1449000</v>
      </c>
      <c r="F124" s="57">
        <v>1449000</v>
      </c>
      <c r="G124" s="57">
        <v>0</v>
      </c>
      <c r="H124" s="57">
        <v>0</v>
      </c>
      <c r="I124" s="62">
        <f t="shared" si="46"/>
        <v>166294</v>
      </c>
      <c r="J124" s="57">
        <v>166294</v>
      </c>
      <c r="K124" s="57"/>
      <c r="L124" s="57"/>
      <c r="M124" s="58">
        <f t="shared" si="25"/>
        <v>0.11476466528640442</v>
      </c>
      <c r="N124" s="58">
        <f t="shared" si="26"/>
        <v>0.11476466528640442</v>
      </c>
      <c r="O124" s="58"/>
      <c r="P124" s="58"/>
      <c r="Q124" s="20"/>
      <c r="R124" s="21"/>
    </row>
    <row r="125" spans="1:18" s="18" customFormat="1" ht="36" x14ac:dyDescent="0.3">
      <c r="A125" s="36" t="s">
        <v>44</v>
      </c>
      <c r="B125" s="36" t="s">
        <v>45</v>
      </c>
      <c r="C125" s="36" t="s">
        <v>20</v>
      </c>
      <c r="D125" s="25" t="s">
        <v>46</v>
      </c>
      <c r="E125" s="62">
        <f t="shared" si="44"/>
        <v>1039000</v>
      </c>
      <c r="F125" s="57">
        <v>1039000</v>
      </c>
      <c r="G125" s="57">
        <v>0</v>
      </c>
      <c r="H125" s="57">
        <v>0</v>
      </c>
      <c r="I125" s="62">
        <f t="shared" si="46"/>
        <v>69514.02</v>
      </c>
      <c r="J125" s="57">
        <v>69514.02</v>
      </c>
      <c r="K125" s="57">
        <v>0</v>
      </c>
      <c r="L125" s="57">
        <v>0</v>
      </c>
      <c r="M125" s="58">
        <f t="shared" si="25"/>
        <v>6.6904735322425413E-2</v>
      </c>
      <c r="N125" s="58">
        <f t="shared" si="26"/>
        <v>6.6904735322425413E-2</v>
      </c>
      <c r="O125" s="58"/>
      <c r="P125" s="58"/>
      <c r="Q125" s="20"/>
      <c r="R125" s="21"/>
    </row>
    <row r="126" spans="1:18" s="18" customFormat="1" ht="72" x14ac:dyDescent="0.3">
      <c r="A126" s="36" t="s">
        <v>48</v>
      </c>
      <c r="B126" s="36" t="s">
        <v>49</v>
      </c>
      <c r="C126" s="36" t="s">
        <v>20</v>
      </c>
      <c r="D126" s="25" t="s">
        <v>253</v>
      </c>
      <c r="E126" s="62">
        <f t="shared" si="44"/>
        <v>3185000</v>
      </c>
      <c r="F126" s="57">
        <v>3185000</v>
      </c>
      <c r="G126" s="57">
        <v>0</v>
      </c>
      <c r="H126" s="57">
        <v>0</v>
      </c>
      <c r="I126" s="62">
        <f t="shared" si="46"/>
        <v>472998</v>
      </c>
      <c r="J126" s="57">
        <v>472998</v>
      </c>
      <c r="K126" s="57">
        <v>0</v>
      </c>
      <c r="L126" s="57">
        <v>0</v>
      </c>
      <c r="M126" s="58">
        <f t="shared" si="25"/>
        <v>0.14850800627943486</v>
      </c>
      <c r="N126" s="58">
        <f t="shared" si="26"/>
        <v>0.14850800627943486</v>
      </c>
      <c r="O126" s="58"/>
      <c r="P126" s="58"/>
      <c r="Q126" s="20"/>
      <c r="R126" s="21"/>
    </row>
    <row r="127" spans="1:18" s="18" customFormat="1" ht="36" x14ac:dyDescent="0.3">
      <c r="A127" s="38" t="s">
        <v>361</v>
      </c>
      <c r="B127" s="38" t="s">
        <v>316</v>
      </c>
      <c r="C127" s="38" t="s">
        <v>317</v>
      </c>
      <c r="D127" s="25" t="s">
        <v>318</v>
      </c>
      <c r="E127" s="62">
        <f t="shared" si="44"/>
        <v>65000</v>
      </c>
      <c r="F127" s="57">
        <v>65000</v>
      </c>
      <c r="G127" s="57">
        <v>0</v>
      </c>
      <c r="H127" s="57"/>
      <c r="I127" s="62">
        <f t="shared" si="46"/>
        <v>16660</v>
      </c>
      <c r="J127" s="57">
        <f>8560+8100</f>
        <v>16660</v>
      </c>
      <c r="K127" s="57">
        <v>0</v>
      </c>
      <c r="L127" s="57"/>
      <c r="M127" s="58">
        <f t="shared" si="25"/>
        <v>0.25630769230769229</v>
      </c>
      <c r="N127" s="58">
        <f t="shared" si="26"/>
        <v>0.25630769230769229</v>
      </c>
      <c r="O127" s="58"/>
      <c r="P127" s="58"/>
      <c r="Q127" s="20"/>
      <c r="R127" s="21"/>
    </row>
    <row r="128" spans="1:18" s="20" customFormat="1" ht="52.2" x14ac:dyDescent="0.3">
      <c r="A128" s="35" t="s">
        <v>84</v>
      </c>
      <c r="B128" s="35" t="s">
        <v>223</v>
      </c>
      <c r="C128" s="35" t="s">
        <v>223</v>
      </c>
      <c r="D128" s="71" t="s">
        <v>254</v>
      </c>
      <c r="E128" s="56">
        <f>E129</f>
        <v>196456227.18000001</v>
      </c>
      <c r="F128" s="56">
        <f>F129</f>
        <v>173903628</v>
      </c>
      <c r="G128" s="56">
        <f t="shared" ref="G128:H128" si="49">G129</f>
        <v>22552599.18</v>
      </c>
      <c r="H128" s="56">
        <f t="shared" si="49"/>
        <v>22168225</v>
      </c>
      <c r="I128" s="56">
        <f>I129</f>
        <v>58824606.519999996</v>
      </c>
      <c r="J128" s="56">
        <f>J129</f>
        <v>58122156.519999996</v>
      </c>
      <c r="K128" s="56">
        <f t="shared" ref="K128" si="50">K129</f>
        <v>702450</v>
      </c>
      <c r="L128" s="56">
        <f t="shared" ref="L128" si="51">L129</f>
        <v>702450</v>
      </c>
      <c r="M128" s="55">
        <f t="shared" si="25"/>
        <v>0.29942856668067258</v>
      </c>
      <c r="N128" s="55">
        <f t="shared" si="26"/>
        <v>0.33422049435334378</v>
      </c>
      <c r="O128" s="55">
        <f t="shared" si="27"/>
        <v>3.1147185936020345E-2</v>
      </c>
      <c r="P128" s="55">
        <f t="shared" si="28"/>
        <v>3.1687246046988429E-2</v>
      </c>
      <c r="R128" s="21"/>
    </row>
    <row r="129" spans="1:18" s="20" customFormat="1" ht="52.2" x14ac:dyDescent="0.3">
      <c r="A129" s="35" t="s">
        <v>85</v>
      </c>
      <c r="B129" s="35" t="s">
        <v>223</v>
      </c>
      <c r="C129" s="35" t="s">
        <v>223</v>
      </c>
      <c r="D129" s="71" t="s">
        <v>254</v>
      </c>
      <c r="E129" s="54">
        <f t="shared" si="44"/>
        <v>196456227.18000001</v>
      </c>
      <c r="F129" s="56">
        <f>F130+F131+F132+F133+F134+F135+F136+F137+F138+F139+F140+F141+F142+F143+F144+F145+F146+F147+F148</f>
        <v>173903628</v>
      </c>
      <c r="G129" s="56">
        <f t="shared" ref="G129:H129" si="52">G130+G131+G132+G133+G134+G135+G136+G137+G138+G139+G140+G141+G142+G143+G144+G145+G146+G147+G148</f>
        <v>22552599.18</v>
      </c>
      <c r="H129" s="56">
        <f t="shared" si="52"/>
        <v>22168225</v>
      </c>
      <c r="I129" s="54">
        <f t="shared" ref="I129:I148" si="53">J129+K129</f>
        <v>58824606.519999996</v>
      </c>
      <c r="J129" s="56">
        <f t="shared" ref="J129:L129" si="54">J130+J131+J132+J133+J134+J135+J136+J137+J138+J139+J140+J141+J142+J143+J144+J145+J146+J147+J148</f>
        <v>58122156.519999996</v>
      </c>
      <c r="K129" s="56">
        <f t="shared" si="54"/>
        <v>702450</v>
      </c>
      <c r="L129" s="56">
        <f t="shared" si="54"/>
        <v>702450</v>
      </c>
      <c r="M129" s="55">
        <f t="shared" si="25"/>
        <v>0.29942856668067258</v>
      </c>
      <c r="N129" s="55">
        <f t="shared" si="26"/>
        <v>0.33422049435334378</v>
      </c>
      <c r="O129" s="55">
        <f t="shared" si="27"/>
        <v>3.1147185936020345E-2</v>
      </c>
      <c r="P129" s="55">
        <f t="shared" si="28"/>
        <v>3.1687246046988429E-2</v>
      </c>
      <c r="R129" s="21"/>
    </row>
    <row r="130" spans="1:18" s="18" customFormat="1" ht="54" x14ac:dyDescent="0.3">
      <c r="A130" s="36" t="s">
        <v>86</v>
      </c>
      <c r="B130" s="36" t="s">
        <v>54</v>
      </c>
      <c r="C130" s="36" t="s">
        <v>2</v>
      </c>
      <c r="D130" s="25" t="s">
        <v>240</v>
      </c>
      <c r="E130" s="62">
        <f t="shared" si="44"/>
        <v>5665100</v>
      </c>
      <c r="F130" s="57">
        <v>5665100</v>
      </c>
      <c r="G130" s="57">
        <v>0</v>
      </c>
      <c r="H130" s="57">
        <v>0</v>
      </c>
      <c r="I130" s="62">
        <f t="shared" si="53"/>
        <v>1148317.44</v>
      </c>
      <c r="J130" s="57">
        <v>1148317.44</v>
      </c>
      <c r="K130" s="57"/>
      <c r="L130" s="57"/>
      <c r="M130" s="58">
        <f t="shared" si="25"/>
        <v>0.20270029478738238</v>
      </c>
      <c r="N130" s="58">
        <f t="shared" si="26"/>
        <v>0.20270029478738238</v>
      </c>
      <c r="O130" s="58"/>
      <c r="P130" s="58"/>
      <c r="Q130" s="20"/>
      <c r="R130" s="21"/>
    </row>
    <row r="131" spans="1:18" s="18" customFormat="1" ht="54" x14ac:dyDescent="0.3">
      <c r="A131" s="36" t="s">
        <v>180</v>
      </c>
      <c r="B131" s="36" t="s">
        <v>105</v>
      </c>
      <c r="C131" s="36" t="s">
        <v>106</v>
      </c>
      <c r="D131" s="25" t="s">
        <v>107</v>
      </c>
      <c r="E131" s="62">
        <f t="shared" si="44"/>
        <v>10000</v>
      </c>
      <c r="F131" s="57">
        <v>10000</v>
      </c>
      <c r="G131" s="57">
        <v>0</v>
      </c>
      <c r="H131" s="57">
        <v>0</v>
      </c>
      <c r="I131" s="62">
        <f t="shared" si="53"/>
        <v>0</v>
      </c>
      <c r="J131" s="57"/>
      <c r="K131" s="57"/>
      <c r="L131" s="57"/>
      <c r="M131" s="58">
        <f t="shared" si="25"/>
        <v>0</v>
      </c>
      <c r="N131" s="58">
        <f t="shared" si="26"/>
        <v>0</v>
      </c>
      <c r="O131" s="58"/>
      <c r="P131" s="58"/>
      <c r="Q131" s="20"/>
      <c r="R131" s="21"/>
    </row>
    <row r="132" spans="1:18" s="20" customFormat="1" ht="18" x14ac:dyDescent="0.3">
      <c r="A132" s="36" t="s">
        <v>133</v>
      </c>
      <c r="B132" s="36" t="s">
        <v>132</v>
      </c>
      <c r="C132" s="36" t="s">
        <v>114</v>
      </c>
      <c r="D132" s="25" t="s">
        <v>115</v>
      </c>
      <c r="E132" s="62">
        <f t="shared" si="44"/>
        <v>50000</v>
      </c>
      <c r="F132" s="57">
        <v>50000</v>
      </c>
      <c r="G132" s="57">
        <v>0</v>
      </c>
      <c r="H132" s="57">
        <v>0</v>
      </c>
      <c r="I132" s="62">
        <f t="shared" si="53"/>
        <v>0</v>
      </c>
      <c r="J132" s="57"/>
      <c r="K132" s="57"/>
      <c r="L132" s="57"/>
      <c r="M132" s="58">
        <f t="shared" si="25"/>
        <v>0</v>
      </c>
      <c r="N132" s="58">
        <f t="shared" si="26"/>
        <v>0</v>
      </c>
      <c r="O132" s="58"/>
      <c r="P132" s="58"/>
      <c r="R132" s="21"/>
    </row>
    <row r="133" spans="1:18" s="18" customFormat="1" ht="36" x14ac:dyDescent="0.3">
      <c r="A133" s="36">
        <v>1216011</v>
      </c>
      <c r="B133" s="36">
        <v>6011</v>
      </c>
      <c r="C133" s="38" t="s">
        <v>269</v>
      </c>
      <c r="D133" s="25" t="s">
        <v>97</v>
      </c>
      <c r="E133" s="62">
        <f t="shared" si="44"/>
        <v>4116586</v>
      </c>
      <c r="F133" s="57">
        <v>319069</v>
      </c>
      <c r="G133" s="57">
        <v>3797517</v>
      </c>
      <c r="H133" s="57">
        <v>3797517</v>
      </c>
      <c r="I133" s="62">
        <f t="shared" si="53"/>
        <v>0</v>
      </c>
      <c r="J133" s="57"/>
      <c r="K133" s="57"/>
      <c r="L133" s="57"/>
      <c r="M133" s="58">
        <f t="shared" si="25"/>
        <v>0</v>
      </c>
      <c r="N133" s="58">
        <f t="shared" si="26"/>
        <v>0</v>
      </c>
      <c r="O133" s="58">
        <f t="shared" si="27"/>
        <v>0</v>
      </c>
      <c r="P133" s="58">
        <f t="shared" si="28"/>
        <v>0</v>
      </c>
      <c r="Q133" s="20"/>
      <c r="R133" s="21"/>
    </row>
    <row r="134" spans="1:18" s="18" customFormat="1" ht="36" x14ac:dyDescent="0.3">
      <c r="A134" s="36" t="s">
        <v>117</v>
      </c>
      <c r="B134" s="36" t="s">
        <v>116</v>
      </c>
      <c r="C134" s="36" t="s">
        <v>8</v>
      </c>
      <c r="D134" s="25" t="s">
        <v>118</v>
      </c>
      <c r="E134" s="62">
        <f t="shared" si="44"/>
        <v>7515287</v>
      </c>
      <c r="F134" s="57">
        <v>300000</v>
      </c>
      <c r="G134" s="57">
        <v>7215287</v>
      </c>
      <c r="H134" s="57">
        <v>7215287</v>
      </c>
      <c r="I134" s="62">
        <f t="shared" si="53"/>
        <v>0</v>
      </c>
      <c r="J134" s="57"/>
      <c r="K134" s="57"/>
      <c r="L134" s="57"/>
      <c r="M134" s="58">
        <f t="shared" si="25"/>
        <v>0</v>
      </c>
      <c r="N134" s="58">
        <f t="shared" si="26"/>
        <v>0</v>
      </c>
      <c r="O134" s="58">
        <f t="shared" si="27"/>
        <v>0</v>
      </c>
      <c r="P134" s="58">
        <f t="shared" si="28"/>
        <v>0</v>
      </c>
    </row>
    <row r="135" spans="1:18" s="18" customFormat="1" ht="36" x14ac:dyDescent="0.3">
      <c r="A135" s="36" t="s">
        <v>147</v>
      </c>
      <c r="B135" s="36" t="s">
        <v>148</v>
      </c>
      <c r="C135" s="36" t="s">
        <v>8</v>
      </c>
      <c r="D135" s="25" t="s">
        <v>255</v>
      </c>
      <c r="E135" s="62">
        <f t="shared" si="44"/>
        <v>2815000</v>
      </c>
      <c r="F135" s="57">
        <v>1720000</v>
      </c>
      <c r="G135" s="57">
        <v>1095000</v>
      </c>
      <c r="H135" s="57">
        <v>1095000</v>
      </c>
      <c r="I135" s="62">
        <f t="shared" si="53"/>
        <v>269540.8</v>
      </c>
      <c r="J135" s="57">
        <f>251542.6</f>
        <v>251542.6</v>
      </c>
      <c r="K135" s="57">
        <v>17998.2</v>
      </c>
      <c r="L135" s="57">
        <v>17998.2</v>
      </c>
      <c r="M135" s="58">
        <f t="shared" si="25"/>
        <v>9.5751616341030188E-2</v>
      </c>
      <c r="N135" s="58">
        <f t="shared" si="26"/>
        <v>0.14624569767441861</v>
      </c>
      <c r="O135" s="58">
        <f t="shared" si="27"/>
        <v>1.6436712328767124E-2</v>
      </c>
      <c r="P135" s="58">
        <f t="shared" si="28"/>
        <v>1.6436712328767124E-2</v>
      </c>
    </row>
    <row r="136" spans="1:18" s="18" customFormat="1" ht="18" x14ac:dyDescent="0.3">
      <c r="A136" s="36" t="s">
        <v>87</v>
      </c>
      <c r="B136" s="36" t="s">
        <v>39</v>
      </c>
      <c r="C136" s="36" t="s">
        <v>8</v>
      </c>
      <c r="D136" s="25" t="s">
        <v>232</v>
      </c>
      <c r="E136" s="62">
        <f t="shared" si="44"/>
        <v>85352500</v>
      </c>
      <c r="F136" s="57">
        <v>84261000</v>
      </c>
      <c r="G136" s="57">
        <v>1091500</v>
      </c>
      <c r="H136" s="57">
        <v>1091500</v>
      </c>
      <c r="I136" s="62">
        <f t="shared" si="53"/>
        <v>15274768.699999999</v>
      </c>
      <c r="J136" s="57">
        <f>7918211.88+3306078.77+4050478.05</f>
        <v>15274768.699999999</v>
      </c>
      <c r="K136" s="57"/>
      <c r="L136" s="57"/>
      <c r="M136" s="58">
        <f t="shared" si="25"/>
        <v>0.17896099938490379</v>
      </c>
      <c r="N136" s="58">
        <f t="shared" si="26"/>
        <v>0.1812792240775685</v>
      </c>
      <c r="O136" s="58">
        <f t="shared" si="27"/>
        <v>0</v>
      </c>
      <c r="P136" s="58">
        <f t="shared" si="28"/>
        <v>0</v>
      </c>
    </row>
    <row r="137" spans="1:18" s="20" customFormat="1" ht="36" x14ac:dyDescent="0.3">
      <c r="A137" s="36">
        <v>1216091</v>
      </c>
      <c r="B137" s="36">
        <v>6091</v>
      </c>
      <c r="C137" s="38" t="s">
        <v>362</v>
      </c>
      <c r="D137" s="25" t="s">
        <v>306</v>
      </c>
      <c r="E137" s="62">
        <f t="shared" si="44"/>
        <v>6400000</v>
      </c>
      <c r="F137" s="57">
        <v>0</v>
      </c>
      <c r="G137" s="57">
        <v>6400000</v>
      </c>
      <c r="H137" s="57">
        <v>6400000</v>
      </c>
      <c r="I137" s="62">
        <f t="shared" si="53"/>
        <v>0</v>
      </c>
      <c r="J137" s="57"/>
      <c r="K137" s="57"/>
      <c r="L137" s="57"/>
      <c r="M137" s="58">
        <f t="shared" si="25"/>
        <v>0</v>
      </c>
      <c r="N137" s="58"/>
      <c r="O137" s="58">
        <f t="shared" si="27"/>
        <v>0</v>
      </c>
      <c r="P137" s="58">
        <f t="shared" si="28"/>
        <v>0</v>
      </c>
    </row>
    <row r="138" spans="1:18" s="20" customFormat="1" ht="72" x14ac:dyDescent="0.3">
      <c r="A138" s="36">
        <v>1216093</v>
      </c>
      <c r="B138" s="36">
        <v>6093</v>
      </c>
      <c r="C138" s="38" t="s">
        <v>362</v>
      </c>
      <c r="D138" s="25" t="s">
        <v>363</v>
      </c>
      <c r="E138" s="62">
        <f t="shared" si="44"/>
        <v>47400</v>
      </c>
      <c r="F138" s="57">
        <v>47400</v>
      </c>
      <c r="G138" s="57">
        <v>0</v>
      </c>
      <c r="H138" s="57"/>
      <c r="I138" s="62">
        <f t="shared" si="53"/>
        <v>0</v>
      </c>
      <c r="J138" s="57"/>
      <c r="K138" s="57"/>
      <c r="L138" s="57"/>
      <c r="M138" s="58">
        <f t="shared" si="25"/>
        <v>0</v>
      </c>
      <c r="N138" s="58">
        <f t="shared" si="26"/>
        <v>0</v>
      </c>
      <c r="O138" s="58"/>
      <c r="P138" s="58"/>
    </row>
    <row r="139" spans="1:18" s="20" customFormat="1" ht="18" x14ac:dyDescent="0.3">
      <c r="A139" s="36">
        <v>1217130</v>
      </c>
      <c r="B139" s="36">
        <v>7130</v>
      </c>
      <c r="C139" s="38" t="s">
        <v>279</v>
      </c>
      <c r="D139" s="25" t="s">
        <v>280</v>
      </c>
      <c r="E139" s="62">
        <f t="shared" si="44"/>
        <v>180000</v>
      </c>
      <c r="F139" s="57">
        <v>180000</v>
      </c>
      <c r="G139" s="57">
        <v>0</v>
      </c>
      <c r="H139" s="57"/>
      <c r="I139" s="62">
        <f t="shared" si="53"/>
        <v>0</v>
      </c>
      <c r="J139" s="57"/>
      <c r="K139" s="57"/>
      <c r="L139" s="57"/>
      <c r="M139" s="58">
        <f t="shared" si="25"/>
        <v>0</v>
      </c>
      <c r="N139" s="58">
        <f t="shared" si="26"/>
        <v>0</v>
      </c>
      <c r="O139" s="58"/>
      <c r="P139" s="58"/>
    </row>
    <row r="140" spans="1:18" s="20" customFormat="1" ht="54" x14ac:dyDescent="0.3">
      <c r="A140" s="36" t="s">
        <v>119</v>
      </c>
      <c r="B140" s="36" t="s">
        <v>95</v>
      </c>
      <c r="C140" s="36" t="s">
        <v>40</v>
      </c>
      <c r="D140" s="25" t="s">
        <v>96</v>
      </c>
      <c r="E140" s="62">
        <f t="shared" si="44"/>
        <v>30000000</v>
      </c>
      <c r="F140" s="57">
        <v>30000000</v>
      </c>
      <c r="G140" s="57">
        <v>0</v>
      </c>
      <c r="H140" s="57">
        <v>0</v>
      </c>
      <c r="I140" s="62">
        <f t="shared" si="53"/>
        <v>7129969.2000000002</v>
      </c>
      <c r="J140" s="57">
        <v>7129969.2000000002</v>
      </c>
      <c r="K140" s="57"/>
      <c r="L140" s="57"/>
      <c r="M140" s="58">
        <f t="shared" si="25"/>
        <v>0.23766564000000001</v>
      </c>
      <c r="N140" s="58">
        <f t="shared" si="26"/>
        <v>0.23766564000000001</v>
      </c>
      <c r="O140" s="58"/>
      <c r="P140" s="58"/>
    </row>
    <row r="141" spans="1:18" s="18" customFormat="1" ht="36" x14ac:dyDescent="0.3">
      <c r="A141" s="38" t="s">
        <v>364</v>
      </c>
      <c r="B141" s="38" t="s">
        <v>316</v>
      </c>
      <c r="C141" s="38" t="s">
        <v>317</v>
      </c>
      <c r="D141" s="25" t="s">
        <v>318</v>
      </c>
      <c r="E141" s="62">
        <f t="shared" si="44"/>
        <v>524300</v>
      </c>
      <c r="F141" s="57">
        <v>488300</v>
      </c>
      <c r="G141" s="57">
        <v>36000</v>
      </c>
      <c r="H141" s="57">
        <v>36000</v>
      </c>
      <c r="I141" s="62">
        <f t="shared" si="53"/>
        <v>0</v>
      </c>
      <c r="J141" s="57"/>
      <c r="K141" s="57"/>
      <c r="L141" s="57"/>
      <c r="M141" s="58">
        <f t="shared" si="25"/>
        <v>0</v>
      </c>
      <c r="N141" s="58">
        <f t="shared" si="26"/>
        <v>0</v>
      </c>
      <c r="O141" s="58">
        <f t="shared" si="27"/>
        <v>0</v>
      </c>
      <c r="P141" s="58">
        <f t="shared" si="28"/>
        <v>0</v>
      </c>
    </row>
    <row r="142" spans="1:18" s="17" customFormat="1" ht="36" x14ac:dyDescent="0.3">
      <c r="A142" s="38" t="s">
        <v>365</v>
      </c>
      <c r="B142" s="38" t="s">
        <v>366</v>
      </c>
      <c r="C142" s="38" t="s">
        <v>21</v>
      </c>
      <c r="D142" s="25" t="s">
        <v>367</v>
      </c>
      <c r="E142" s="62">
        <f t="shared" si="44"/>
        <v>2060000</v>
      </c>
      <c r="F142" s="57">
        <v>0</v>
      </c>
      <c r="G142" s="57">
        <v>2060000</v>
      </c>
      <c r="H142" s="57">
        <v>2060000</v>
      </c>
      <c r="I142" s="62">
        <f t="shared" si="53"/>
        <v>590506.80000000005</v>
      </c>
      <c r="J142" s="57"/>
      <c r="K142" s="57">
        <v>590506.80000000005</v>
      </c>
      <c r="L142" s="57">
        <v>590506.80000000005</v>
      </c>
      <c r="M142" s="58">
        <f t="shared" si="25"/>
        <v>0.28665378640776701</v>
      </c>
      <c r="N142" s="58"/>
      <c r="O142" s="58">
        <f t="shared" si="27"/>
        <v>0.28665378640776701</v>
      </c>
      <c r="P142" s="58">
        <f t="shared" si="28"/>
        <v>0.28665378640776701</v>
      </c>
    </row>
    <row r="143" spans="1:18" s="17" customFormat="1" ht="144" x14ac:dyDescent="0.3">
      <c r="A143" s="38" t="s">
        <v>368</v>
      </c>
      <c r="B143" s="38" t="s">
        <v>369</v>
      </c>
      <c r="C143" s="38" t="s">
        <v>21</v>
      </c>
      <c r="D143" s="25" t="s">
        <v>150</v>
      </c>
      <c r="E143" s="62">
        <f t="shared" si="44"/>
        <v>384374.18</v>
      </c>
      <c r="F143" s="57">
        <v>0</v>
      </c>
      <c r="G143" s="57">
        <v>384374.18</v>
      </c>
      <c r="H143" s="57"/>
      <c r="I143" s="62">
        <f t="shared" si="53"/>
        <v>0</v>
      </c>
      <c r="J143" s="57">
        <v>0</v>
      </c>
      <c r="K143" s="57"/>
      <c r="L143" s="57"/>
      <c r="M143" s="58">
        <f t="shared" si="25"/>
        <v>0</v>
      </c>
      <c r="N143" s="58"/>
      <c r="O143" s="58"/>
      <c r="P143" s="58"/>
    </row>
    <row r="144" spans="1:18" s="17" customFormat="1" ht="36" x14ac:dyDescent="0.3">
      <c r="A144" s="36" t="s">
        <v>370</v>
      </c>
      <c r="B144" s="36" t="s">
        <v>130</v>
      </c>
      <c r="C144" s="36" t="s">
        <v>21</v>
      </c>
      <c r="D144" s="25" t="s">
        <v>256</v>
      </c>
      <c r="E144" s="62">
        <f t="shared" si="44"/>
        <v>47720800</v>
      </c>
      <c r="F144" s="57">
        <v>47720800</v>
      </c>
      <c r="G144" s="57">
        <v>0</v>
      </c>
      <c r="H144" s="57">
        <v>0</v>
      </c>
      <c r="I144" s="62">
        <f t="shared" si="53"/>
        <v>33599428.68</v>
      </c>
      <c r="J144" s="57">
        <f>599428.68+24000000+9000000</f>
        <v>33599428.68</v>
      </c>
      <c r="K144" s="57">
        <v>0</v>
      </c>
      <c r="L144" s="57">
        <v>0</v>
      </c>
      <c r="M144" s="58">
        <f t="shared" si="25"/>
        <v>0.70408351662168278</v>
      </c>
      <c r="N144" s="58">
        <f t="shared" si="26"/>
        <v>0.70408351662168278</v>
      </c>
      <c r="O144" s="58"/>
      <c r="P144" s="58"/>
    </row>
    <row r="145" spans="1:17" s="17" customFormat="1" ht="54" x14ac:dyDescent="0.3">
      <c r="A145" s="36" t="s">
        <v>371</v>
      </c>
      <c r="B145" s="36" t="s">
        <v>372</v>
      </c>
      <c r="C145" s="36" t="s">
        <v>4</v>
      </c>
      <c r="D145" s="25" t="s">
        <v>131</v>
      </c>
      <c r="E145" s="62">
        <f t="shared" si="44"/>
        <v>2997221</v>
      </c>
      <c r="F145" s="57">
        <v>2618300</v>
      </c>
      <c r="G145" s="57">
        <v>378921</v>
      </c>
      <c r="H145" s="57">
        <v>378921</v>
      </c>
      <c r="I145" s="62">
        <f t="shared" si="53"/>
        <v>420648.39</v>
      </c>
      <c r="J145" s="57">
        <f>228786.64+191861.75</f>
        <v>420648.39</v>
      </c>
      <c r="K145" s="57"/>
      <c r="L145" s="57"/>
      <c r="M145" s="58">
        <f t="shared" ref="M145:M199" si="55">I145/E145</f>
        <v>0.14034613730519038</v>
      </c>
      <c r="N145" s="58">
        <f t="shared" ref="N145:N199" si="56">J145/F145</f>
        <v>0.16065706374365046</v>
      </c>
      <c r="O145" s="58">
        <f t="shared" ref="O145:O198" si="57">K145/G145</f>
        <v>0</v>
      </c>
      <c r="P145" s="58">
        <f t="shared" ref="P145:P199" si="58">L145/H145</f>
        <v>0</v>
      </c>
    </row>
    <row r="146" spans="1:17" s="18" customFormat="1" ht="18" x14ac:dyDescent="0.3">
      <c r="A146" s="38" t="s">
        <v>373</v>
      </c>
      <c r="B146" s="36">
        <v>8240</v>
      </c>
      <c r="C146" s="38" t="s">
        <v>153</v>
      </c>
      <c r="D146" s="25" t="s">
        <v>239</v>
      </c>
      <c r="E146" s="62">
        <f t="shared" si="44"/>
        <v>94000</v>
      </c>
      <c r="F146" s="57">
        <v>0</v>
      </c>
      <c r="G146" s="57">
        <v>94000</v>
      </c>
      <c r="H146" s="57">
        <v>94000</v>
      </c>
      <c r="I146" s="62">
        <f t="shared" si="53"/>
        <v>93945</v>
      </c>
      <c r="J146" s="57">
        <v>0</v>
      </c>
      <c r="K146" s="57">
        <v>93945</v>
      </c>
      <c r="L146" s="57">
        <v>93945</v>
      </c>
      <c r="M146" s="58">
        <f t="shared" si="55"/>
        <v>0.99941489361702129</v>
      </c>
      <c r="N146" s="58"/>
      <c r="O146" s="58">
        <f t="shared" si="57"/>
        <v>0.99941489361702129</v>
      </c>
      <c r="P146" s="58">
        <f t="shared" si="58"/>
        <v>0.99941489361702129</v>
      </c>
    </row>
    <row r="147" spans="1:17" s="18" customFormat="1" ht="72" x14ac:dyDescent="0.3">
      <c r="A147" s="38" t="s">
        <v>396</v>
      </c>
      <c r="B147" s="36">
        <v>8733</v>
      </c>
      <c r="C147" s="38" t="s">
        <v>40</v>
      </c>
      <c r="D147" s="80" t="s">
        <v>397</v>
      </c>
      <c r="E147" s="62">
        <f t="shared" si="44"/>
        <v>123659</v>
      </c>
      <c r="F147" s="57">
        <v>123659</v>
      </c>
      <c r="G147" s="57"/>
      <c r="H147" s="57"/>
      <c r="I147" s="62">
        <f t="shared" si="53"/>
        <v>0</v>
      </c>
      <c r="J147" s="57"/>
      <c r="K147" s="57"/>
      <c r="L147" s="57"/>
      <c r="M147" s="58">
        <f t="shared" si="55"/>
        <v>0</v>
      </c>
      <c r="N147" s="58">
        <f t="shared" si="56"/>
        <v>0</v>
      </c>
      <c r="O147" s="58"/>
      <c r="P147" s="58"/>
      <c r="Q147" s="81"/>
    </row>
    <row r="148" spans="1:17" s="18" customFormat="1" ht="72" x14ac:dyDescent="0.3">
      <c r="A148" s="38" t="s">
        <v>398</v>
      </c>
      <c r="B148" s="36">
        <v>8741</v>
      </c>
      <c r="C148" s="38" t="s">
        <v>269</v>
      </c>
      <c r="D148" s="80" t="s">
        <v>399</v>
      </c>
      <c r="E148" s="62">
        <f t="shared" si="44"/>
        <v>400000</v>
      </c>
      <c r="F148" s="57">
        <v>400000</v>
      </c>
      <c r="G148" s="57"/>
      <c r="H148" s="57"/>
      <c r="I148" s="62">
        <f t="shared" si="53"/>
        <v>297481.51</v>
      </c>
      <c r="J148" s="57">
        <v>297481.51</v>
      </c>
      <c r="K148" s="57"/>
      <c r="L148" s="57"/>
      <c r="M148" s="58">
        <f t="shared" si="55"/>
        <v>0.74370377500000007</v>
      </c>
      <c r="N148" s="58">
        <f t="shared" si="56"/>
        <v>0.74370377500000007</v>
      </c>
      <c r="O148" s="58"/>
      <c r="P148" s="58"/>
      <c r="Q148" s="81"/>
    </row>
    <row r="149" spans="1:17" s="20" customFormat="1" ht="52.2" x14ac:dyDescent="0.3">
      <c r="A149" s="35" t="s">
        <v>26</v>
      </c>
      <c r="B149" s="35" t="s">
        <v>223</v>
      </c>
      <c r="C149" s="35" t="s">
        <v>223</v>
      </c>
      <c r="D149" s="71" t="s">
        <v>257</v>
      </c>
      <c r="E149" s="56">
        <f>E150</f>
        <v>167772247.63</v>
      </c>
      <c r="F149" s="56">
        <f>F150</f>
        <v>6373600</v>
      </c>
      <c r="G149" s="56">
        <f t="shared" ref="G149:H149" si="59">G150</f>
        <v>161398647.63</v>
      </c>
      <c r="H149" s="56">
        <f t="shared" si="59"/>
        <v>161398647.63</v>
      </c>
      <c r="I149" s="56">
        <f>I150</f>
        <v>5400137.4699999997</v>
      </c>
      <c r="J149" s="56">
        <f>J150</f>
        <v>1312678.99</v>
      </c>
      <c r="K149" s="56">
        <f t="shared" ref="K149" si="60">K150</f>
        <v>4087458.48</v>
      </c>
      <c r="L149" s="56">
        <f t="shared" ref="L149" si="61">L150</f>
        <v>4087458.48</v>
      </c>
      <c r="M149" s="55">
        <f t="shared" si="55"/>
        <v>3.2187310751831288E-2</v>
      </c>
      <c r="N149" s="55">
        <f t="shared" si="56"/>
        <v>0.20595565928203841</v>
      </c>
      <c r="O149" s="55">
        <f t="shared" si="57"/>
        <v>2.5325233761377831E-2</v>
      </c>
      <c r="P149" s="55">
        <f t="shared" si="58"/>
        <v>2.5325233761377831E-2</v>
      </c>
    </row>
    <row r="150" spans="1:17" s="53" customFormat="1" ht="52.2" x14ac:dyDescent="0.3">
      <c r="A150" s="35" t="s">
        <v>27</v>
      </c>
      <c r="B150" s="35" t="s">
        <v>223</v>
      </c>
      <c r="C150" s="35" t="s">
        <v>223</v>
      </c>
      <c r="D150" s="71" t="s">
        <v>257</v>
      </c>
      <c r="E150" s="54">
        <f t="shared" si="44"/>
        <v>167772247.63</v>
      </c>
      <c r="F150" s="56">
        <f>F151+F152+F153+F154+F155+F156+F157+F158+F159+F160</f>
        <v>6373600</v>
      </c>
      <c r="G150" s="56">
        <f t="shared" ref="G150:H150" si="62">G151+G152+G153+G154+G155+G156+G157+G158+G159+G160</f>
        <v>161398647.63</v>
      </c>
      <c r="H150" s="56">
        <f t="shared" si="62"/>
        <v>161398647.63</v>
      </c>
      <c r="I150" s="54">
        <f t="shared" ref="I150:I160" si="63">J150+K150</f>
        <v>5400137.4699999997</v>
      </c>
      <c r="J150" s="56">
        <f>J151+J152+J153+J154+J155+J156+J157+J158+J159+J160</f>
        <v>1312678.99</v>
      </c>
      <c r="K150" s="56">
        <f t="shared" ref="K150" si="64">K151+K152+K153+K154+K155+K156+K157+K158+K159+K160</f>
        <v>4087458.48</v>
      </c>
      <c r="L150" s="56">
        <f t="shared" ref="L150" si="65">L151+L152+L153+L154+L155+L156+L157+L158+L159+L160</f>
        <v>4087458.48</v>
      </c>
      <c r="M150" s="55">
        <f t="shared" si="55"/>
        <v>3.2187310751831288E-2</v>
      </c>
      <c r="N150" s="55">
        <f t="shared" si="56"/>
        <v>0.20595565928203841</v>
      </c>
      <c r="O150" s="55">
        <f t="shared" si="57"/>
        <v>2.5325233761377831E-2</v>
      </c>
      <c r="P150" s="55">
        <f t="shared" si="58"/>
        <v>2.5325233761377831E-2</v>
      </c>
    </row>
    <row r="151" spans="1:17" s="17" customFormat="1" ht="90" x14ac:dyDescent="0.3">
      <c r="A151" s="36">
        <v>1510150</v>
      </c>
      <c r="B151" s="38" t="s">
        <v>50</v>
      </c>
      <c r="C151" s="38" t="s">
        <v>2</v>
      </c>
      <c r="D151" s="25" t="s">
        <v>225</v>
      </c>
      <c r="E151" s="62">
        <f t="shared" si="44"/>
        <v>590000</v>
      </c>
      <c r="F151" s="57">
        <v>0</v>
      </c>
      <c r="G151" s="57">
        <v>590000</v>
      </c>
      <c r="H151" s="57">
        <v>590000</v>
      </c>
      <c r="I151" s="62">
        <f t="shared" si="63"/>
        <v>0</v>
      </c>
      <c r="J151" s="57"/>
      <c r="K151" s="57"/>
      <c r="L151" s="57"/>
      <c r="M151" s="58">
        <f t="shared" si="55"/>
        <v>0</v>
      </c>
      <c r="N151" s="58"/>
      <c r="O151" s="58">
        <f t="shared" si="57"/>
        <v>0</v>
      </c>
      <c r="P151" s="58">
        <f t="shared" si="58"/>
        <v>0</v>
      </c>
    </row>
    <row r="152" spans="1:17" s="32" customFormat="1" ht="54" x14ac:dyDescent="0.3">
      <c r="A152" s="36" t="s">
        <v>88</v>
      </c>
      <c r="B152" s="36" t="s">
        <v>54</v>
      </c>
      <c r="C152" s="36" t="s">
        <v>2</v>
      </c>
      <c r="D152" s="25" t="s">
        <v>240</v>
      </c>
      <c r="E152" s="62">
        <f t="shared" si="44"/>
        <v>6327300</v>
      </c>
      <c r="F152" s="43">
        <v>6327300</v>
      </c>
      <c r="G152" s="43">
        <v>0</v>
      </c>
      <c r="H152" s="43">
        <v>0</v>
      </c>
      <c r="I152" s="62">
        <f t="shared" si="63"/>
        <v>1292316.99</v>
      </c>
      <c r="J152" s="43">
        <v>1292316.99</v>
      </c>
      <c r="K152" s="43"/>
      <c r="L152" s="43"/>
      <c r="M152" s="58">
        <f t="shared" si="55"/>
        <v>0.20424462092835807</v>
      </c>
      <c r="N152" s="58">
        <f t="shared" si="56"/>
        <v>0.20424462092835807</v>
      </c>
      <c r="O152" s="58"/>
      <c r="P152" s="58"/>
    </row>
    <row r="153" spans="1:17" s="32" customFormat="1" ht="18" x14ac:dyDescent="0.3">
      <c r="A153" s="36">
        <v>1511300</v>
      </c>
      <c r="B153" s="38" t="s">
        <v>374</v>
      </c>
      <c r="C153" s="38" t="s">
        <v>18</v>
      </c>
      <c r="D153" s="25" t="s">
        <v>307</v>
      </c>
      <c r="E153" s="62">
        <f t="shared" si="44"/>
        <v>87018800</v>
      </c>
      <c r="F153" s="43">
        <v>0</v>
      </c>
      <c r="G153" s="43">
        <v>87018800</v>
      </c>
      <c r="H153" s="43">
        <v>87018800</v>
      </c>
      <c r="I153" s="62">
        <f t="shared" si="63"/>
        <v>0</v>
      </c>
      <c r="J153" s="43">
        <v>0</v>
      </c>
      <c r="K153" s="43"/>
      <c r="L153" s="43"/>
      <c r="M153" s="58">
        <f t="shared" si="55"/>
        <v>0</v>
      </c>
      <c r="N153" s="58"/>
      <c r="O153" s="58">
        <f t="shared" si="57"/>
        <v>0</v>
      </c>
      <c r="P153" s="58">
        <f t="shared" si="58"/>
        <v>0</v>
      </c>
    </row>
    <row r="154" spans="1:17" s="32" customFormat="1" ht="72" x14ac:dyDescent="0.3">
      <c r="A154" s="36">
        <v>1512171</v>
      </c>
      <c r="B154" s="38" t="s">
        <v>375</v>
      </c>
      <c r="C154" s="38" t="s">
        <v>123</v>
      </c>
      <c r="D154" s="25" t="s">
        <v>376</v>
      </c>
      <c r="E154" s="62">
        <f t="shared" si="44"/>
        <v>550000</v>
      </c>
      <c r="F154" s="43">
        <v>0</v>
      </c>
      <c r="G154" s="43">
        <v>550000</v>
      </c>
      <c r="H154" s="43">
        <v>550000</v>
      </c>
      <c r="I154" s="62">
        <f t="shared" si="63"/>
        <v>0</v>
      </c>
      <c r="J154" s="43">
        <v>0</v>
      </c>
      <c r="K154" s="43"/>
      <c r="L154" s="43"/>
      <c r="M154" s="58">
        <f t="shared" si="55"/>
        <v>0</v>
      </c>
      <c r="N154" s="58"/>
      <c r="O154" s="58">
        <f t="shared" si="57"/>
        <v>0</v>
      </c>
      <c r="P154" s="58">
        <f t="shared" si="58"/>
        <v>0</v>
      </c>
    </row>
    <row r="155" spans="1:17" s="32" customFormat="1" ht="36" x14ac:dyDescent="0.3">
      <c r="A155" s="36">
        <v>1516015</v>
      </c>
      <c r="B155" s="38" t="s">
        <v>116</v>
      </c>
      <c r="C155" s="38" t="s">
        <v>8</v>
      </c>
      <c r="D155" s="25" t="s">
        <v>118</v>
      </c>
      <c r="E155" s="62">
        <f t="shared" si="44"/>
        <v>486000</v>
      </c>
      <c r="F155" s="43">
        <v>0</v>
      </c>
      <c r="G155" s="43">
        <v>486000</v>
      </c>
      <c r="H155" s="43">
        <v>486000</v>
      </c>
      <c r="I155" s="62">
        <f t="shared" si="63"/>
        <v>0</v>
      </c>
      <c r="J155" s="43">
        <v>0</v>
      </c>
      <c r="K155" s="43"/>
      <c r="L155" s="43"/>
      <c r="M155" s="58">
        <f t="shared" si="55"/>
        <v>0</v>
      </c>
      <c r="N155" s="58"/>
      <c r="O155" s="58">
        <f t="shared" si="57"/>
        <v>0</v>
      </c>
      <c r="P155" s="58">
        <f t="shared" si="58"/>
        <v>0</v>
      </c>
    </row>
    <row r="156" spans="1:17" s="32" customFormat="1" ht="36" x14ac:dyDescent="0.3">
      <c r="A156" s="36">
        <v>1516091</v>
      </c>
      <c r="B156" s="38" t="s">
        <v>377</v>
      </c>
      <c r="C156" s="38" t="s">
        <v>362</v>
      </c>
      <c r="D156" s="25" t="s">
        <v>306</v>
      </c>
      <c r="E156" s="62">
        <f t="shared" si="44"/>
        <v>30226232.009999998</v>
      </c>
      <c r="F156" s="43">
        <v>0</v>
      </c>
      <c r="G156" s="43">
        <v>30226232.009999998</v>
      </c>
      <c r="H156" s="43">
        <v>30226232.009999998</v>
      </c>
      <c r="I156" s="62">
        <f t="shared" si="63"/>
        <v>0</v>
      </c>
      <c r="J156" s="43"/>
      <c r="K156" s="43"/>
      <c r="L156" s="43"/>
      <c r="M156" s="58">
        <f t="shared" si="55"/>
        <v>0</v>
      </c>
      <c r="N156" s="58"/>
      <c r="O156" s="58">
        <f t="shared" si="57"/>
        <v>0</v>
      </c>
      <c r="P156" s="58">
        <f t="shared" si="58"/>
        <v>0</v>
      </c>
    </row>
    <row r="157" spans="1:17" s="32" customFormat="1" ht="36" x14ac:dyDescent="0.3">
      <c r="A157" s="36">
        <v>1517368</v>
      </c>
      <c r="B157" s="38" t="s">
        <v>302</v>
      </c>
      <c r="C157" s="38" t="s">
        <v>21</v>
      </c>
      <c r="D157" s="25" t="s">
        <v>303</v>
      </c>
      <c r="E157" s="62">
        <f t="shared" si="44"/>
        <v>15815727.619999999</v>
      </c>
      <c r="F157" s="43">
        <v>0</v>
      </c>
      <c r="G157" s="52">
        <v>15815727.619999999</v>
      </c>
      <c r="H157" s="43">
        <v>15815727.619999999</v>
      </c>
      <c r="I157" s="62">
        <f t="shared" si="63"/>
        <v>3667373.17</v>
      </c>
      <c r="J157" s="43"/>
      <c r="K157" s="52">
        <v>3667373.17</v>
      </c>
      <c r="L157" s="43">
        <v>3667373.17</v>
      </c>
      <c r="M157" s="58">
        <f t="shared" si="55"/>
        <v>0.23188140679423261</v>
      </c>
      <c r="N157" s="58"/>
      <c r="O157" s="58">
        <f t="shared" si="57"/>
        <v>0.23188140679423261</v>
      </c>
      <c r="P157" s="58">
        <f t="shared" si="58"/>
        <v>0.23188140679423261</v>
      </c>
    </row>
    <row r="158" spans="1:17" s="33" customFormat="1" ht="36" x14ac:dyDescent="0.3">
      <c r="A158" s="36">
        <v>1517370</v>
      </c>
      <c r="B158" s="38" t="s">
        <v>378</v>
      </c>
      <c r="C158" s="38" t="s">
        <v>21</v>
      </c>
      <c r="D158" s="25" t="s">
        <v>120</v>
      </c>
      <c r="E158" s="62">
        <f t="shared" si="44"/>
        <v>19920588</v>
      </c>
      <c r="F158" s="43">
        <v>0</v>
      </c>
      <c r="G158" s="52">
        <v>19920588</v>
      </c>
      <c r="H158" s="43">
        <v>19920588</v>
      </c>
      <c r="I158" s="62">
        <f t="shared" si="63"/>
        <v>420085.31</v>
      </c>
      <c r="J158" s="43"/>
      <c r="K158" s="52">
        <v>420085.31</v>
      </c>
      <c r="L158" s="43">
        <v>420085.31</v>
      </c>
      <c r="M158" s="58">
        <f t="shared" si="55"/>
        <v>2.1087997502884957E-2</v>
      </c>
      <c r="N158" s="58"/>
      <c r="O158" s="58">
        <f t="shared" si="57"/>
        <v>2.1087997502884957E-2</v>
      </c>
      <c r="P158" s="58">
        <f t="shared" si="58"/>
        <v>2.1087997502884957E-2</v>
      </c>
    </row>
    <row r="159" spans="1:17" s="33" customFormat="1" ht="36" x14ac:dyDescent="0.3">
      <c r="A159" s="38" t="s">
        <v>379</v>
      </c>
      <c r="B159" s="38" t="s">
        <v>316</v>
      </c>
      <c r="C159" s="38" t="s">
        <v>317</v>
      </c>
      <c r="D159" s="25" t="s">
        <v>318</v>
      </c>
      <c r="E159" s="62">
        <f t="shared" si="44"/>
        <v>46300</v>
      </c>
      <c r="F159" s="43">
        <v>46300</v>
      </c>
      <c r="G159" s="52">
        <v>0</v>
      </c>
      <c r="H159" s="43"/>
      <c r="I159" s="62">
        <f t="shared" si="63"/>
        <v>20362</v>
      </c>
      <c r="J159" s="43">
        <v>20362</v>
      </c>
      <c r="K159" s="52"/>
      <c r="L159" s="43"/>
      <c r="M159" s="58">
        <f t="shared" si="55"/>
        <v>0.43978401727861771</v>
      </c>
      <c r="N159" s="58">
        <f t="shared" si="56"/>
        <v>0.43978401727861771</v>
      </c>
      <c r="O159" s="58"/>
      <c r="P159" s="58"/>
    </row>
    <row r="160" spans="1:17" s="33" customFormat="1" ht="54" x14ac:dyDescent="0.3">
      <c r="A160" s="38" t="s">
        <v>265</v>
      </c>
      <c r="B160" s="38" t="s">
        <v>372</v>
      </c>
      <c r="C160" s="38" t="s">
        <v>4</v>
      </c>
      <c r="D160" s="25" t="s">
        <v>131</v>
      </c>
      <c r="E160" s="62">
        <f t="shared" si="44"/>
        <v>6791300</v>
      </c>
      <c r="F160" s="43">
        <v>0</v>
      </c>
      <c r="G160" s="52">
        <v>6791300</v>
      </c>
      <c r="H160" s="43">
        <v>6791300</v>
      </c>
      <c r="I160" s="62">
        <f t="shared" si="63"/>
        <v>0</v>
      </c>
      <c r="J160" s="43"/>
      <c r="K160" s="52"/>
      <c r="L160" s="43"/>
      <c r="M160" s="58">
        <f t="shared" si="55"/>
        <v>0</v>
      </c>
      <c r="N160" s="58"/>
      <c r="O160" s="58">
        <f t="shared" si="57"/>
        <v>0</v>
      </c>
      <c r="P160" s="58">
        <f t="shared" si="58"/>
        <v>0</v>
      </c>
    </row>
    <row r="161" spans="1:16" s="33" customFormat="1" ht="52.2" x14ac:dyDescent="0.3">
      <c r="A161" s="35" t="s">
        <v>89</v>
      </c>
      <c r="B161" s="35" t="s">
        <v>223</v>
      </c>
      <c r="C161" s="35" t="s">
        <v>223</v>
      </c>
      <c r="D161" s="71" t="s">
        <v>258</v>
      </c>
      <c r="E161" s="65">
        <f>E162</f>
        <v>28791300</v>
      </c>
      <c r="F161" s="65">
        <f>F162</f>
        <v>28791300</v>
      </c>
      <c r="G161" s="65">
        <f t="shared" ref="G161:H161" si="66">G162</f>
        <v>0</v>
      </c>
      <c r="H161" s="65">
        <f t="shared" si="66"/>
        <v>0</v>
      </c>
      <c r="I161" s="65">
        <f>I162</f>
        <v>5697774.21</v>
      </c>
      <c r="J161" s="65">
        <f>J162</f>
        <v>5697774.21</v>
      </c>
      <c r="K161" s="65">
        <f t="shared" ref="K161" si="67">K162</f>
        <v>0</v>
      </c>
      <c r="L161" s="65">
        <f t="shared" ref="L161" si="68">L162</f>
        <v>0</v>
      </c>
      <c r="M161" s="55">
        <f t="shared" si="55"/>
        <v>0.19789916433089164</v>
      </c>
      <c r="N161" s="55">
        <f t="shared" si="56"/>
        <v>0.19789916433089164</v>
      </c>
      <c r="O161" s="55"/>
      <c r="P161" s="55"/>
    </row>
    <row r="162" spans="1:16" s="33" customFormat="1" ht="52.2" x14ac:dyDescent="0.3">
      <c r="A162" s="35" t="s">
        <v>90</v>
      </c>
      <c r="B162" s="35" t="s">
        <v>223</v>
      </c>
      <c r="C162" s="35" t="s">
        <v>223</v>
      </c>
      <c r="D162" s="71" t="s">
        <v>258</v>
      </c>
      <c r="E162" s="54">
        <f t="shared" si="44"/>
        <v>28791300</v>
      </c>
      <c r="F162" s="66">
        <f>F163+F164+F165+F166+F167+F168+F169+F170</f>
        <v>28791300</v>
      </c>
      <c r="G162" s="66">
        <f t="shared" ref="G162:H162" si="69">G163+G164+G165+G166+G167+G168+G169+G170</f>
        <v>0</v>
      </c>
      <c r="H162" s="66">
        <f t="shared" si="69"/>
        <v>0</v>
      </c>
      <c r="I162" s="54">
        <f t="shared" ref="I162:I170" si="70">J162+K162</f>
        <v>5697774.21</v>
      </c>
      <c r="J162" s="66">
        <f>J163+J164+J165+J166+J167+J168+J169+J170</f>
        <v>5697774.21</v>
      </c>
      <c r="K162" s="66">
        <f t="shared" ref="K162" si="71">K163+K164+K165+K166+K167+K168+K169+K170</f>
        <v>0</v>
      </c>
      <c r="L162" s="66">
        <f t="shared" ref="L162" si="72">L163+L164+L165+L166+L167+L168+L169+L170</f>
        <v>0</v>
      </c>
      <c r="M162" s="55">
        <f t="shared" si="55"/>
        <v>0.19789916433089164</v>
      </c>
      <c r="N162" s="55">
        <f t="shared" si="56"/>
        <v>0.19789916433089164</v>
      </c>
      <c r="O162" s="55"/>
      <c r="P162" s="55"/>
    </row>
    <row r="163" spans="1:16" s="34" customFormat="1" ht="54" x14ac:dyDescent="0.3">
      <c r="A163" s="36" t="s">
        <v>91</v>
      </c>
      <c r="B163" s="36" t="s">
        <v>54</v>
      </c>
      <c r="C163" s="36" t="s">
        <v>2</v>
      </c>
      <c r="D163" s="25" t="s">
        <v>240</v>
      </c>
      <c r="E163" s="62">
        <f t="shared" si="44"/>
        <v>5601700</v>
      </c>
      <c r="F163" s="43">
        <v>5601700</v>
      </c>
      <c r="G163" s="43">
        <v>0</v>
      </c>
      <c r="H163" s="43">
        <v>0</v>
      </c>
      <c r="I163" s="62">
        <f t="shared" si="70"/>
        <v>1271619.57</v>
      </c>
      <c r="J163" s="43">
        <v>1271619.57</v>
      </c>
      <c r="K163" s="43">
        <v>0</v>
      </c>
      <c r="L163" s="43">
        <v>0</v>
      </c>
      <c r="M163" s="58">
        <f t="shared" si="55"/>
        <v>0.22700601067533072</v>
      </c>
      <c r="N163" s="58">
        <f t="shared" si="56"/>
        <v>0.22700601067533072</v>
      </c>
      <c r="O163" s="58"/>
      <c r="P163" s="58"/>
    </row>
    <row r="164" spans="1:16" s="34" customFormat="1" ht="18" x14ac:dyDescent="0.3">
      <c r="A164" s="36" t="s">
        <v>98</v>
      </c>
      <c r="B164" s="36" t="s">
        <v>9</v>
      </c>
      <c r="C164" s="36" t="s">
        <v>5</v>
      </c>
      <c r="D164" s="25" t="s">
        <v>99</v>
      </c>
      <c r="E164" s="62">
        <f t="shared" si="44"/>
        <v>115000</v>
      </c>
      <c r="F164" s="43">
        <v>115000</v>
      </c>
      <c r="G164" s="43">
        <v>0</v>
      </c>
      <c r="H164" s="43">
        <v>0</v>
      </c>
      <c r="I164" s="62">
        <f t="shared" si="70"/>
        <v>0</v>
      </c>
      <c r="J164" s="43"/>
      <c r="K164" s="43">
        <v>0</v>
      </c>
      <c r="L164" s="43">
        <v>0</v>
      </c>
      <c r="M164" s="58">
        <f t="shared" si="55"/>
        <v>0</v>
      </c>
      <c r="N164" s="58">
        <f t="shared" si="56"/>
        <v>0</v>
      </c>
      <c r="O164" s="58"/>
      <c r="P164" s="58"/>
    </row>
    <row r="165" spans="1:16" s="34" customFormat="1" ht="36" x14ac:dyDescent="0.3">
      <c r="A165" s="36" t="s">
        <v>178</v>
      </c>
      <c r="B165" s="36" t="s">
        <v>148</v>
      </c>
      <c r="C165" s="36" t="s">
        <v>8</v>
      </c>
      <c r="D165" s="25" t="s">
        <v>255</v>
      </c>
      <c r="E165" s="62">
        <f t="shared" si="44"/>
        <v>200000</v>
      </c>
      <c r="F165" s="43">
        <v>200000</v>
      </c>
      <c r="G165" s="43">
        <v>0</v>
      </c>
      <c r="H165" s="43">
        <v>0</v>
      </c>
      <c r="I165" s="62">
        <f t="shared" si="70"/>
        <v>52714.25</v>
      </c>
      <c r="J165" s="43">
        <v>52714.25</v>
      </c>
      <c r="K165" s="43">
        <v>0</v>
      </c>
      <c r="L165" s="43">
        <v>0</v>
      </c>
      <c r="M165" s="58">
        <f t="shared" si="55"/>
        <v>0.26357124999999998</v>
      </c>
      <c r="N165" s="58">
        <f t="shared" si="56"/>
        <v>0.26357124999999998</v>
      </c>
      <c r="O165" s="58"/>
      <c r="P165" s="58"/>
    </row>
    <row r="166" spans="1:16" s="34" customFormat="1" ht="36" x14ac:dyDescent="0.3">
      <c r="A166" s="38" t="s">
        <v>380</v>
      </c>
      <c r="B166" s="36">
        <v>6090</v>
      </c>
      <c r="C166" s="38" t="s">
        <v>362</v>
      </c>
      <c r="D166" s="25" t="s">
        <v>381</v>
      </c>
      <c r="E166" s="62">
        <f t="shared" si="44"/>
        <v>1500000</v>
      </c>
      <c r="F166" s="43">
        <v>1500000</v>
      </c>
      <c r="G166" s="43">
        <v>0</v>
      </c>
      <c r="H166" s="43">
        <v>0</v>
      </c>
      <c r="I166" s="62">
        <f t="shared" si="70"/>
        <v>321640</v>
      </c>
      <c r="J166" s="43">
        <v>321640</v>
      </c>
      <c r="K166" s="43">
        <v>0</v>
      </c>
      <c r="L166" s="43">
        <v>0</v>
      </c>
      <c r="M166" s="58">
        <f t="shared" si="55"/>
        <v>0.21442666666666665</v>
      </c>
      <c r="N166" s="58">
        <f t="shared" si="56"/>
        <v>0.21442666666666665</v>
      </c>
      <c r="O166" s="58"/>
      <c r="P166" s="58"/>
    </row>
    <row r="167" spans="1:16" s="34" customFormat="1" ht="18" x14ac:dyDescent="0.3">
      <c r="A167" s="36" t="s">
        <v>277</v>
      </c>
      <c r="B167" s="36" t="s">
        <v>278</v>
      </c>
      <c r="C167" s="36" t="s">
        <v>279</v>
      </c>
      <c r="D167" s="25" t="s">
        <v>280</v>
      </c>
      <c r="E167" s="62">
        <f t="shared" si="44"/>
        <v>1160000</v>
      </c>
      <c r="F167" s="43">
        <v>1160000</v>
      </c>
      <c r="G167" s="43">
        <v>0</v>
      </c>
      <c r="H167" s="43">
        <v>0</v>
      </c>
      <c r="I167" s="62">
        <f t="shared" si="70"/>
        <v>0</v>
      </c>
      <c r="J167" s="43"/>
      <c r="K167" s="43">
        <v>0</v>
      </c>
      <c r="L167" s="43">
        <v>0</v>
      </c>
      <c r="M167" s="58">
        <f t="shared" si="55"/>
        <v>0</v>
      </c>
      <c r="N167" s="58">
        <f t="shared" si="56"/>
        <v>0</v>
      </c>
      <c r="O167" s="58"/>
      <c r="P167" s="58"/>
    </row>
    <row r="168" spans="1:16" s="34" customFormat="1" ht="36" x14ac:dyDescent="0.3">
      <c r="A168" s="38" t="s">
        <v>382</v>
      </c>
      <c r="B168" s="38" t="s">
        <v>316</v>
      </c>
      <c r="C168" s="38" t="s">
        <v>317</v>
      </c>
      <c r="D168" s="25" t="s">
        <v>318</v>
      </c>
      <c r="E168" s="62">
        <f t="shared" si="44"/>
        <v>48600</v>
      </c>
      <c r="F168" s="43">
        <v>48600</v>
      </c>
      <c r="G168" s="43">
        <v>0</v>
      </c>
      <c r="H168" s="43"/>
      <c r="I168" s="62">
        <f t="shared" si="70"/>
        <v>40000</v>
      </c>
      <c r="J168" s="43">
        <v>40000</v>
      </c>
      <c r="K168" s="43">
        <v>0</v>
      </c>
      <c r="L168" s="43"/>
      <c r="M168" s="58">
        <f t="shared" si="55"/>
        <v>0.82304526748971196</v>
      </c>
      <c r="N168" s="58">
        <f t="shared" si="56"/>
        <v>0.82304526748971196</v>
      </c>
      <c r="O168" s="58"/>
      <c r="P168" s="58"/>
    </row>
    <row r="169" spans="1:16" s="34" customFormat="1" ht="36" x14ac:dyDescent="0.3">
      <c r="A169" s="36" t="s">
        <v>167</v>
      </c>
      <c r="B169" s="36" t="s">
        <v>130</v>
      </c>
      <c r="C169" s="36" t="s">
        <v>21</v>
      </c>
      <c r="D169" s="25" t="s">
        <v>256</v>
      </c>
      <c r="E169" s="62">
        <f t="shared" si="44"/>
        <v>20021000</v>
      </c>
      <c r="F169" s="43">
        <v>20021000</v>
      </c>
      <c r="G169" s="43">
        <v>0</v>
      </c>
      <c r="H169" s="43">
        <v>0</v>
      </c>
      <c r="I169" s="62">
        <f t="shared" si="70"/>
        <v>3990093.08</v>
      </c>
      <c r="J169" s="43">
        <f>565148.02+3424945.06</f>
        <v>3990093.08</v>
      </c>
      <c r="K169" s="43">
        <v>0</v>
      </c>
      <c r="L169" s="43">
        <v>0</v>
      </c>
      <c r="M169" s="58">
        <f t="shared" si="55"/>
        <v>0.19929539383647171</v>
      </c>
      <c r="N169" s="58">
        <f t="shared" si="56"/>
        <v>0.19929539383647171</v>
      </c>
      <c r="O169" s="58"/>
      <c r="P169" s="58"/>
    </row>
    <row r="170" spans="1:16" s="34" customFormat="1" ht="18" x14ac:dyDescent="0.3">
      <c r="A170" s="36" t="s">
        <v>264</v>
      </c>
      <c r="B170" s="36" t="s">
        <v>238</v>
      </c>
      <c r="C170" s="36" t="s">
        <v>153</v>
      </c>
      <c r="D170" s="25" t="s">
        <v>239</v>
      </c>
      <c r="E170" s="62">
        <f t="shared" si="44"/>
        <v>145000</v>
      </c>
      <c r="F170" s="43">
        <v>145000</v>
      </c>
      <c r="G170" s="43">
        <v>0</v>
      </c>
      <c r="H170" s="43">
        <v>0</v>
      </c>
      <c r="I170" s="62">
        <f t="shared" si="70"/>
        <v>21707.31</v>
      </c>
      <c r="J170" s="43">
        <v>21707.31</v>
      </c>
      <c r="K170" s="43">
        <v>0</v>
      </c>
      <c r="L170" s="43">
        <v>0</v>
      </c>
      <c r="M170" s="58">
        <f t="shared" si="55"/>
        <v>0.14970558620689656</v>
      </c>
      <c r="N170" s="58">
        <f t="shared" si="56"/>
        <v>0.14970558620689656</v>
      </c>
      <c r="O170" s="58"/>
      <c r="P170" s="58"/>
    </row>
    <row r="171" spans="1:16" s="33" customFormat="1" ht="52.2" x14ac:dyDescent="0.3">
      <c r="A171" s="35" t="s">
        <v>92</v>
      </c>
      <c r="B171" s="35" t="s">
        <v>223</v>
      </c>
      <c r="C171" s="35" t="s">
        <v>223</v>
      </c>
      <c r="D171" s="71" t="s">
        <v>259</v>
      </c>
      <c r="E171" s="66">
        <f>E172</f>
        <v>192798941</v>
      </c>
      <c r="F171" s="66">
        <f>F172</f>
        <v>183693941</v>
      </c>
      <c r="G171" s="66">
        <f t="shared" ref="G171:H171" si="73">G172</f>
        <v>9105000</v>
      </c>
      <c r="H171" s="66">
        <f t="shared" si="73"/>
        <v>9105000</v>
      </c>
      <c r="I171" s="66">
        <f>I172</f>
        <v>49477670.269999996</v>
      </c>
      <c r="J171" s="66">
        <f>J172</f>
        <v>40372670.269999996</v>
      </c>
      <c r="K171" s="66">
        <f t="shared" ref="K171" si="74">K172</f>
        <v>9105000</v>
      </c>
      <c r="L171" s="66">
        <f t="shared" ref="L171" si="75">L172</f>
        <v>9105000</v>
      </c>
      <c r="M171" s="55">
        <f t="shared" si="55"/>
        <v>0.25662833007988356</v>
      </c>
      <c r="N171" s="55">
        <f t="shared" si="56"/>
        <v>0.21978226418475064</v>
      </c>
      <c r="O171" s="55">
        <f t="shared" si="57"/>
        <v>1</v>
      </c>
      <c r="P171" s="55">
        <f t="shared" si="58"/>
        <v>1</v>
      </c>
    </row>
    <row r="172" spans="1:16" s="33" customFormat="1" ht="52.2" x14ac:dyDescent="0.3">
      <c r="A172" s="35" t="s">
        <v>93</v>
      </c>
      <c r="B172" s="35" t="s">
        <v>223</v>
      </c>
      <c r="C172" s="35" t="s">
        <v>223</v>
      </c>
      <c r="D172" s="71" t="s">
        <v>259</v>
      </c>
      <c r="E172" s="54">
        <f t="shared" si="44"/>
        <v>192798941</v>
      </c>
      <c r="F172" s="66">
        <f>F173+F174+F175+F176+F177+F181</f>
        <v>183693941</v>
      </c>
      <c r="G172" s="66">
        <f t="shared" ref="G172:H172" si="76">G173+G174+G175+G176+G177+G181</f>
        <v>9105000</v>
      </c>
      <c r="H172" s="66">
        <f t="shared" si="76"/>
        <v>9105000</v>
      </c>
      <c r="I172" s="54">
        <f t="shared" ref="I172:I186" si="77">J172+K172</f>
        <v>49477670.269999996</v>
      </c>
      <c r="J172" s="66">
        <f>J173+J174+J175+J176+J177+J181</f>
        <v>40372670.269999996</v>
      </c>
      <c r="K172" s="66">
        <f t="shared" ref="K172" si="78">K173+K174+K175+K176+K177+K181</f>
        <v>9105000</v>
      </c>
      <c r="L172" s="66">
        <f t="shared" ref="L172" si="79">L173+L174+L175+L176+L177+L181</f>
        <v>9105000</v>
      </c>
      <c r="M172" s="55">
        <f t="shared" si="55"/>
        <v>0.25662833007988356</v>
      </c>
      <c r="N172" s="55">
        <f t="shared" si="56"/>
        <v>0.21978226418475064</v>
      </c>
      <c r="O172" s="55">
        <f t="shared" si="57"/>
        <v>1</v>
      </c>
      <c r="P172" s="55">
        <f t="shared" si="58"/>
        <v>1</v>
      </c>
    </row>
    <row r="173" spans="1:16" s="18" customFormat="1" ht="54" x14ac:dyDescent="0.3">
      <c r="A173" s="36" t="s">
        <v>94</v>
      </c>
      <c r="B173" s="36" t="s">
        <v>54</v>
      </c>
      <c r="C173" s="36" t="s">
        <v>2</v>
      </c>
      <c r="D173" s="25" t="s">
        <v>240</v>
      </c>
      <c r="E173" s="62">
        <f t="shared" si="44"/>
        <v>8035900</v>
      </c>
      <c r="F173" s="61">
        <v>8035900</v>
      </c>
      <c r="G173" s="61">
        <v>0</v>
      </c>
      <c r="H173" s="61">
        <v>0</v>
      </c>
      <c r="I173" s="62">
        <f t="shared" si="77"/>
        <v>1974166.27</v>
      </c>
      <c r="J173" s="61">
        <v>1974166.27</v>
      </c>
      <c r="K173" s="61">
        <v>0</v>
      </c>
      <c r="L173" s="61">
        <v>0</v>
      </c>
      <c r="M173" s="58">
        <f t="shared" si="55"/>
        <v>0.24566834704264612</v>
      </c>
      <c r="N173" s="58">
        <f t="shared" si="56"/>
        <v>0.24566834704264612</v>
      </c>
      <c r="O173" s="58"/>
      <c r="P173" s="58"/>
    </row>
    <row r="174" spans="1:16" s="18" customFormat="1" ht="36" x14ac:dyDescent="0.3">
      <c r="A174" s="38" t="s">
        <v>383</v>
      </c>
      <c r="B174" s="38" t="s">
        <v>316</v>
      </c>
      <c r="C174" s="38" t="s">
        <v>317</v>
      </c>
      <c r="D174" s="25" t="s">
        <v>318</v>
      </c>
      <c r="E174" s="62">
        <f t="shared" si="44"/>
        <v>92500</v>
      </c>
      <c r="F174" s="61">
        <v>92500</v>
      </c>
      <c r="G174" s="61">
        <v>0</v>
      </c>
      <c r="H174" s="61"/>
      <c r="I174" s="62">
        <f t="shared" si="77"/>
        <v>13104</v>
      </c>
      <c r="J174" s="61">
        <v>13104</v>
      </c>
      <c r="K174" s="61">
        <v>0</v>
      </c>
      <c r="L174" s="61"/>
      <c r="M174" s="58">
        <f t="shared" si="55"/>
        <v>0.14166486486486488</v>
      </c>
      <c r="N174" s="58">
        <f t="shared" si="56"/>
        <v>0.14166486486486488</v>
      </c>
      <c r="O174" s="58"/>
      <c r="P174" s="58"/>
    </row>
    <row r="175" spans="1:16" s="18" customFormat="1" ht="18" x14ac:dyDescent="0.3">
      <c r="A175" s="36" t="s">
        <v>202</v>
      </c>
      <c r="B175" s="36" t="s">
        <v>203</v>
      </c>
      <c r="C175" s="36" t="s">
        <v>5</v>
      </c>
      <c r="D175" s="25" t="s">
        <v>260</v>
      </c>
      <c r="E175" s="62">
        <f t="shared" si="44"/>
        <v>9476341</v>
      </c>
      <c r="F175" s="61">
        <f>10000000-400000-123659</f>
        <v>9476341</v>
      </c>
      <c r="G175" s="61">
        <v>0</v>
      </c>
      <c r="H175" s="61">
        <v>0</v>
      </c>
      <c r="I175" s="62">
        <f t="shared" si="77"/>
        <v>0</v>
      </c>
      <c r="J175" s="61"/>
      <c r="K175" s="61">
        <v>0</v>
      </c>
      <c r="L175" s="61">
        <v>0</v>
      </c>
      <c r="M175" s="58">
        <f t="shared" si="55"/>
        <v>0</v>
      </c>
      <c r="N175" s="58">
        <f t="shared" si="56"/>
        <v>0</v>
      </c>
      <c r="O175" s="58"/>
      <c r="P175" s="58"/>
    </row>
    <row r="176" spans="1:16" s="68" customFormat="1" ht="18" x14ac:dyDescent="0.3">
      <c r="A176" s="36">
        <v>3719110</v>
      </c>
      <c r="B176" s="36">
        <v>9110</v>
      </c>
      <c r="C176" s="38" t="s">
        <v>9</v>
      </c>
      <c r="D176" s="25" t="s">
        <v>384</v>
      </c>
      <c r="E176" s="62">
        <f t="shared" si="44"/>
        <v>63874800</v>
      </c>
      <c r="F176" s="67">
        <v>63874800</v>
      </c>
      <c r="G176" s="67">
        <v>0</v>
      </c>
      <c r="H176" s="67"/>
      <c r="I176" s="62">
        <f t="shared" si="77"/>
        <v>15968700</v>
      </c>
      <c r="J176" s="61">
        <v>15968700</v>
      </c>
      <c r="K176" s="67">
        <v>0</v>
      </c>
      <c r="L176" s="67"/>
      <c r="M176" s="58">
        <f t="shared" si="55"/>
        <v>0.25</v>
      </c>
      <c r="N176" s="58">
        <f t="shared" si="56"/>
        <v>0.25</v>
      </c>
      <c r="O176" s="58"/>
      <c r="P176" s="58"/>
    </row>
    <row r="177" spans="1:16" s="18" customFormat="1" ht="18" x14ac:dyDescent="0.3">
      <c r="A177" s="36" t="s">
        <v>385</v>
      </c>
      <c r="B177" s="36" t="s">
        <v>386</v>
      </c>
      <c r="C177" s="36" t="s">
        <v>9</v>
      </c>
      <c r="D177" s="25" t="s">
        <v>151</v>
      </c>
      <c r="E177" s="62">
        <f t="shared" si="44"/>
        <v>4699800</v>
      </c>
      <c r="F177" s="61">
        <f>SUM(F178:F180)</f>
        <v>4699800</v>
      </c>
      <c r="G177" s="61">
        <v>0</v>
      </c>
      <c r="H177" s="61">
        <v>0</v>
      </c>
      <c r="I177" s="62">
        <f t="shared" si="77"/>
        <v>2532100</v>
      </c>
      <c r="J177" s="61">
        <v>2532100</v>
      </c>
      <c r="K177" s="61">
        <v>0</v>
      </c>
      <c r="L177" s="61">
        <v>0</v>
      </c>
      <c r="M177" s="58">
        <f t="shared" si="55"/>
        <v>0.53876760713221838</v>
      </c>
      <c r="N177" s="58">
        <f t="shared" si="56"/>
        <v>0.53876760713221838</v>
      </c>
      <c r="O177" s="58"/>
      <c r="P177" s="58"/>
    </row>
    <row r="178" spans="1:16" s="17" customFormat="1" ht="126" x14ac:dyDescent="0.3">
      <c r="A178" s="37"/>
      <c r="B178" s="37"/>
      <c r="C178" s="37"/>
      <c r="D178" s="40" t="s">
        <v>387</v>
      </c>
      <c r="E178" s="63">
        <f t="shared" si="44"/>
        <v>1958700</v>
      </c>
      <c r="F178" s="79">
        <v>1958700</v>
      </c>
      <c r="G178" s="79">
        <v>0</v>
      </c>
      <c r="H178" s="79"/>
      <c r="I178" s="63">
        <f t="shared" si="77"/>
        <v>1958700</v>
      </c>
      <c r="J178" s="79">
        <v>1958700</v>
      </c>
      <c r="K178" s="79">
        <v>0</v>
      </c>
      <c r="L178" s="79"/>
      <c r="M178" s="60">
        <f t="shared" si="55"/>
        <v>1</v>
      </c>
      <c r="N178" s="60">
        <f t="shared" si="56"/>
        <v>1</v>
      </c>
      <c r="O178" s="60"/>
      <c r="P178" s="60"/>
    </row>
    <row r="179" spans="1:16" s="17" customFormat="1" ht="54" x14ac:dyDescent="0.3">
      <c r="A179" s="37"/>
      <c r="B179" s="37"/>
      <c r="C179" s="37"/>
      <c r="D179" s="72" t="s">
        <v>388</v>
      </c>
      <c r="E179" s="63">
        <f t="shared" si="44"/>
        <v>500000</v>
      </c>
      <c r="F179" s="79">
        <v>500000</v>
      </c>
      <c r="G179" s="79">
        <v>0</v>
      </c>
      <c r="H179" s="79"/>
      <c r="I179" s="63">
        <f t="shared" si="77"/>
        <v>0</v>
      </c>
      <c r="J179" s="79"/>
      <c r="K179" s="79">
        <v>0</v>
      </c>
      <c r="L179" s="79"/>
      <c r="M179" s="60">
        <f t="shared" si="55"/>
        <v>0</v>
      </c>
      <c r="N179" s="60">
        <f t="shared" si="56"/>
        <v>0</v>
      </c>
      <c r="O179" s="60"/>
      <c r="P179" s="60"/>
    </row>
    <row r="180" spans="1:16" s="17" customFormat="1" ht="72" x14ac:dyDescent="0.3">
      <c r="A180" s="37"/>
      <c r="B180" s="37"/>
      <c r="C180" s="37"/>
      <c r="D180" s="40" t="s">
        <v>304</v>
      </c>
      <c r="E180" s="63">
        <f t="shared" si="44"/>
        <v>2241100</v>
      </c>
      <c r="F180" s="79">
        <v>2241100</v>
      </c>
      <c r="G180" s="79">
        <v>0</v>
      </c>
      <c r="H180" s="79"/>
      <c r="I180" s="63">
        <f t="shared" si="77"/>
        <v>573400</v>
      </c>
      <c r="J180" s="79">
        <v>573400</v>
      </c>
      <c r="K180" s="79">
        <v>0</v>
      </c>
      <c r="L180" s="79"/>
      <c r="M180" s="60">
        <f t="shared" si="55"/>
        <v>0.25585649904064967</v>
      </c>
      <c r="N180" s="60">
        <f t="shared" si="56"/>
        <v>0.25585649904064967</v>
      </c>
      <c r="O180" s="60"/>
      <c r="P180" s="60"/>
    </row>
    <row r="181" spans="1:16" s="18" customFormat="1" ht="54" x14ac:dyDescent="0.3">
      <c r="A181" s="36">
        <v>3719800</v>
      </c>
      <c r="B181" s="36">
        <v>9800</v>
      </c>
      <c r="C181" s="38" t="s">
        <v>9</v>
      </c>
      <c r="D181" s="24" t="s">
        <v>222</v>
      </c>
      <c r="E181" s="62">
        <f t="shared" si="44"/>
        <v>106619600</v>
      </c>
      <c r="F181" s="61">
        <f>SUM(F182:F186)</f>
        <v>97514600</v>
      </c>
      <c r="G181" s="61">
        <f t="shared" ref="G181:H181" si="80">SUM(G182:G186)</f>
        <v>9105000</v>
      </c>
      <c r="H181" s="61">
        <f t="shared" si="80"/>
        <v>9105000</v>
      </c>
      <c r="I181" s="62">
        <f t="shared" si="77"/>
        <v>28989600</v>
      </c>
      <c r="J181" s="61">
        <v>19884600</v>
      </c>
      <c r="K181" s="61">
        <f t="shared" ref="K181" si="81">SUM(K182:K186)</f>
        <v>9105000</v>
      </c>
      <c r="L181" s="61">
        <f t="shared" ref="L181" si="82">SUM(L182:L186)</f>
        <v>9105000</v>
      </c>
      <c r="M181" s="58">
        <f t="shared" si="55"/>
        <v>0.27189747476073817</v>
      </c>
      <c r="N181" s="58">
        <f t="shared" si="56"/>
        <v>0.20391408055819335</v>
      </c>
      <c r="O181" s="58">
        <f t="shared" si="57"/>
        <v>1</v>
      </c>
      <c r="P181" s="58">
        <f t="shared" si="58"/>
        <v>1</v>
      </c>
    </row>
    <row r="182" spans="1:16" s="17" customFormat="1" ht="108" x14ac:dyDescent="0.3">
      <c r="A182" s="37"/>
      <c r="B182" s="37"/>
      <c r="C182" s="37"/>
      <c r="D182" s="40" t="s">
        <v>389</v>
      </c>
      <c r="E182" s="63">
        <f t="shared" si="44"/>
        <v>100000000</v>
      </c>
      <c r="F182" s="79">
        <v>93190000</v>
      </c>
      <c r="G182" s="79">
        <v>6810000</v>
      </c>
      <c r="H182" s="79">
        <v>6810000</v>
      </c>
      <c r="I182" s="63">
        <f t="shared" si="77"/>
        <v>22500000</v>
      </c>
      <c r="J182" s="79">
        <v>15690000</v>
      </c>
      <c r="K182" s="79">
        <v>6810000</v>
      </c>
      <c r="L182" s="79">
        <v>6810000</v>
      </c>
      <c r="M182" s="60">
        <f t="shared" si="55"/>
        <v>0.22500000000000001</v>
      </c>
      <c r="N182" s="60">
        <f t="shared" si="56"/>
        <v>0.16836570447472904</v>
      </c>
      <c r="O182" s="60">
        <f t="shared" si="57"/>
        <v>1</v>
      </c>
      <c r="P182" s="60">
        <f t="shared" si="58"/>
        <v>1</v>
      </c>
    </row>
    <row r="183" spans="1:16" s="17" customFormat="1" ht="54" x14ac:dyDescent="0.3">
      <c r="A183" s="37"/>
      <c r="B183" s="37"/>
      <c r="C183" s="37"/>
      <c r="D183" s="40" t="s">
        <v>390</v>
      </c>
      <c r="E183" s="63">
        <f t="shared" si="44"/>
        <v>3000000</v>
      </c>
      <c r="F183" s="79">
        <v>2000000</v>
      </c>
      <c r="G183" s="79">
        <v>1000000</v>
      </c>
      <c r="H183" s="79">
        <v>1000000</v>
      </c>
      <c r="I183" s="63">
        <f t="shared" si="77"/>
        <v>2870000</v>
      </c>
      <c r="J183" s="79">
        <v>1870000</v>
      </c>
      <c r="K183" s="79">
        <v>1000000</v>
      </c>
      <c r="L183" s="79">
        <v>1000000</v>
      </c>
      <c r="M183" s="60">
        <f t="shared" si="55"/>
        <v>0.95666666666666667</v>
      </c>
      <c r="N183" s="60">
        <f t="shared" si="56"/>
        <v>0.93500000000000005</v>
      </c>
      <c r="O183" s="60">
        <f t="shared" si="57"/>
        <v>1</v>
      </c>
      <c r="P183" s="60">
        <f t="shared" si="58"/>
        <v>1</v>
      </c>
    </row>
    <row r="184" spans="1:16" s="17" customFormat="1" ht="72" x14ac:dyDescent="0.3">
      <c r="A184" s="37"/>
      <c r="B184" s="37"/>
      <c r="C184" s="37"/>
      <c r="D184" s="40" t="s">
        <v>391</v>
      </c>
      <c r="E184" s="63">
        <f t="shared" si="44"/>
        <v>2000000</v>
      </c>
      <c r="F184" s="79">
        <v>2000000</v>
      </c>
      <c r="G184" s="79">
        <v>0</v>
      </c>
      <c r="H184" s="79"/>
      <c r="I184" s="63">
        <f t="shared" si="77"/>
        <v>2000000</v>
      </c>
      <c r="J184" s="79">
        <v>2000000</v>
      </c>
      <c r="K184" s="79"/>
      <c r="L184" s="79"/>
      <c r="M184" s="60">
        <f t="shared" si="55"/>
        <v>1</v>
      </c>
      <c r="N184" s="60">
        <f t="shared" si="56"/>
        <v>1</v>
      </c>
      <c r="O184" s="60"/>
      <c r="P184" s="60"/>
    </row>
    <row r="185" spans="1:16" s="17" customFormat="1" ht="54" x14ac:dyDescent="0.3">
      <c r="A185" s="37"/>
      <c r="B185" s="37"/>
      <c r="C185" s="37"/>
      <c r="D185" s="40" t="s">
        <v>392</v>
      </c>
      <c r="E185" s="63">
        <f t="shared" si="44"/>
        <v>200000</v>
      </c>
      <c r="F185" s="79">
        <v>200000</v>
      </c>
      <c r="G185" s="79">
        <v>0</v>
      </c>
      <c r="H185" s="79"/>
      <c r="I185" s="63">
        <f t="shared" si="77"/>
        <v>200000</v>
      </c>
      <c r="J185" s="79">
        <v>200000</v>
      </c>
      <c r="K185" s="79"/>
      <c r="L185" s="79"/>
      <c r="M185" s="60">
        <f t="shared" si="55"/>
        <v>1</v>
      </c>
      <c r="N185" s="60">
        <f t="shared" si="56"/>
        <v>1</v>
      </c>
      <c r="O185" s="60"/>
      <c r="P185" s="60"/>
    </row>
    <row r="186" spans="1:16" s="17" customFormat="1" ht="54" x14ac:dyDescent="0.3">
      <c r="A186" s="37"/>
      <c r="B186" s="37"/>
      <c r="C186" s="37"/>
      <c r="D186" s="40" t="s">
        <v>393</v>
      </c>
      <c r="E186" s="63">
        <f t="shared" si="44"/>
        <v>1419600</v>
      </c>
      <c r="F186" s="79">
        <v>124600</v>
      </c>
      <c r="G186" s="79">
        <v>1295000</v>
      </c>
      <c r="H186" s="79">
        <v>1295000</v>
      </c>
      <c r="I186" s="63">
        <f t="shared" si="77"/>
        <v>1419600</v>
      </c>
      <c r="J186" s="79">
        <v>124600</v>
      </c>
      <c r="K186" s="79">
        <v>1295000</v>
      </c>
      <c r="L186" s="79">
        <v>1295000</v>
      </c>
      <c r="M186" s="60">
        <f t="shared" si="55"/>
        <v>1</v>
      </c>
      <c r="N186" s="60">
        <f t="shared" si="56"/>
        <v>1</v>
      </c>
      <c r="O186" s="60">
        <f t="shared" si="57"/>
        <v>1</v>
      </c>
      <c r="P186" s="60">
        <f t="shared" si="58"/>
        <v>1</v>
      </c>
    </row>
    <row r="187" spans="1:16" s="20" customFormat="1" ht="17.399999999999999" x14ac:dyDescent="0.3">
      <c r="A187" s="35" t="s">
        <v>261</v>
      </c>
      <c r="B187" s="35" t="s">
        <v>261</v>
      </c>
      <c r="C187" s="35" t="s">
        <v>261</v>
      </c>
      <c r="D187" s="45" t="s">
        <v>262</v>
      </c>
      <c r="E187" s="54">
        <f>F187+G187</f>
        <v>1468041808.6799998</v>
      </c>
      <c r="F187" s="69">
        <f>F16+F54+F81+F104+F109+F120+F128+F149+F161+F171</f>
        <v>1224481620.8699999</v>
      </c>
      <c r="G187" s="69">
        <f t="shared" ref="G187:H187" si="83">G16+G54+G81+G104+G109+G120+G128+G149+G161+G171</f>
        <v>243560187.81</v>
      </c>
      <c r="H187" s="69">
        <f t="shared" si="83"/>
        <v>223604713.63</v>
      </c>
      <c r="I187" s="54">
        <f>J187+K187</f>
        <v>308655611.48000002</v>
      </c>
      <c r="J187" s="69">
        <f>J16+J54+J81+J104+J109+J120+J128+J149+J161+J171</f>
        <v>284754935.60000002</v>
      </c>
      <c r="K187" s="69">
        <f t="shared" ref="K187:L187" si="84">K16+K54+K81+K104+K109+K120+K128+K149+K161+K171</f>
        <v>23900675.879999999</v>
      </c>
      <c r="L187" s="69">
        <f t="shared" si="84"/>
        <v>15074575.99</v>
      </c>
      <c r="M187" s="55">
        <f t="shared" si="55"/>
        <v>0.21024987820852997</v>
      </c>
      <c r="N187" s="55">
        <f t="shared" si="56"/>
        <v>0.2325514166539146</v>
      </c>
      <c r="O187" s="55">
        <f t="shared" si="57"/>
        <v>9.8130470726376623E-2</v>
      </c>
      <c r="P187" s="55">
        <f t="shared" si="58"/>
        <v>6.7416181641608813E-2</v>
      </c>
    </row>
    <row r="188" spans="1:16" s="18" customFormat="1" ht="10.95" customHeight="1" x14ac:dyDescent="0.3">
      <c r="A188" s="46"/>
      <c r="B188" s="46"/>
      <c r="C188" s="46"/>
      <c r="D188" s="73"/>
      <c r="E188" s="62">
        <f t="shared" ref="E188" si="85">F188+G188</f>
        <v>0</v>
      </c>
      <c r="F188" s="70"/>
      <c r="G188" s="70"/>
      <c r="H188" s="70"/>
      <c r="I188" s="62">
        <f t="shared" ref="I188" si="86">J188+K188</f>
        <v>0</v>
      </c>
      <c r="J188" s="70"/>
      <c r="K188" s="70"/>
      <c r="L188" s="70"/>
      <c r="M188" s="58"/>
      <c r="N188" s="58"/>
      <c r="O188" s="58"/>
      <c r="P188" s="58"/>
    </row>
    <row r="189" spans="1:16" s="18" customFormat="1" ht="36" x14ac:dyDescent="0.3">
      <c r="A189" s="75"/>
      <c r="B189" s="75"/>
      <c r="C189" s="75" t="s">
        <v>208</v>
      </c>
      <c r="D189" s="74" t="s">
        <v>209</v>
      </c>
      <c r="E189" s="62">
        <f>E18+E23+E24+E56+E83+E84+E106+E111+E122+E130+E131+E151+E152+E163+E164+E173</f>
        <v>169685300</v>
      </c>
      <c r="F189" s="62">
        <f t="shared" ref="F189:H189" si="87">F18+F23+F24+F56+F83+F84+F106+F111+F122+F130+F131+F151+F152+F163+F164+F173</f>
        <v>168942700</v>
      </c>
      <c r="G189" s="62">
        <f t="shared" si="87"/>
        <v>742600</v>
      </c>
      <c r="H189" s="62">
        <f t="shared" si="87"/>
        <v>625000</v>
      </c>
      <c r="I189" s="62">
        <f>I18+I23+I24+I56+I83+I84+I106+I111+I122+I130+I131+I151+I152+I163+I164+I173</f>
        <v>40222872.380000003</v>
      </c>
      <c r="J189" s="62">
        <f t="shared" ref="J189:L189" si="88">J18+J23+J24+J56+J83+J84+J106+J111+J122+J130+J131+J151+J152+J163+J164+J173</f>
        <v>35509323.700000003</v>
      </c>
      <c r="K189" s="62">
        <f t="shared" si="88"/>
        <v>4713548.68</v>
      </c>
      <c r="L189" s="62">
        <f t="shared" si="88"/>
        <v>0</v>
      </c>
      <c r="M189" s="58">
        <f t="shared" si="55"/>
        <v>0.23704394181464158</v>
      </c>
      <c r="N189" s="58">
        <f t="shared" si="56"/>
        <v>0.21018560553371057</v>
      </c>
      <c r="O189" s="58" t="s">
        <v>400</v>
      </c>
      <c r="P189" s="58">
        <f t="shared" si="58"/>
        <v>0</v>
      </c>
    </row>
    <row r="190" spans="1:16" s="18" customFormat="1" ht="18" x14ac:dyDescent="0.3">
      <c r="A190" s="75"/>
      <c r="B190" s="75"/>
      <c r="C190" s="75" t="s">
        <v>210</v>
      </c>
      <c r="D190" s="74" t="s">
        <v>211</v>
      </c>
      <c r="E190" s="62">
        <f>E57+E58+E59+E60+E64+E65+E66+E67+E68+E69+E70+E71+E72+E73+E74+E75+E112+E153</f>
        <v>532069220</v>
      </c>
      <c r="F190" s="62">
        <f t="shared" ref="F190:H190" si="89">F57+F58+F59+F60+F64+F65+F66+F67+F68+F69+F70+F71+F72+F73+F74+F75+F112+F153</f>
        <v>418438354</v>
      </c>
      <c r="G190" s="62">
        <f t="shared" si="89"/>
        <v>113630866</v>
      </c>
      <c r="H190" s="62">
        <f t="shared" si="89"/>
        <v>95539366</v>
      </c>
      <c r="I190" s="62">
        <f>I57+I58+I59+I60+I64+I65+I66+I67+I68+I69+I70+I71+I72+I73+I74+I75+I112+I153</f>
        <v>104249513.80000003</v>
      </c>
      <c r="J190" s="62">
        <f t="shared" ref="J190:L190" si="90">J57+J58+J59+J60+J64+J65+J66+J67+J68+J69+J70+J71+J72+J73+J74+J75+J112+J153</f>
        <v>100201559.69000001</v>
      </c>
      <c r="K190" s="62">
        <f t="shared" si="90"/>
        <v>4047954.1100000003</v>
      </c>
      <c r="L190" s="62">
        <f t="shared" si="90"/>
        <v>0</v>
      </c>
      <c r="M190" s="58">
        <f t="shared" si="55"/>
        <v>0.19593223941802163</v>
      </c>
      <c r="N190" s="58">
        <f t="shared" si="56"/>
        <v>0.2394655239705871</v>
      </c>
      <c r="O190" s="58">
        <f t="shared" si="57"/>
        <v>3.5623719615056004E-2</v>
      </c>
      <c r="P190" s="58">
        <f t="shared" si="58"/>
        <v>0</v>
      </c>
    </row>
    <row r="191" spans="1:16" s="18" customFormat="1" ht="18" x14ac:dyDescent="0.3">
      <c r="A191" s="75"/>
      <c r="B191" s="75"/>
      <c r="C191" s="75" t="s">
        <v>212</v>
      </c>
      <c r="D191" s="74" t="s">
        <v>213</v>
      </c>
      <c r="E191" s="62">
        <f>E25+E26+E27+E28+E154</f>
        <v>67970300</v>
      </c>
      <c r="F191" s="62">
        <f t="shared" ref="F191:H191" si="91">F25+F26+F27+F28+F154</f>
        <v>63665600</v>
      </c>
      <c r="G191" s="62">
        <f t="shared" si="91"/>
        <v>4304700</v>
      </c>
      <c r="H191" s="62">
        <f t="shared" si="91"/>
        <v>4304700</v>
      </c>
      <c r="I191" s="62">
        <f>I25+I26+I27+I28+I154</f>
        <v>11627926.200000001</v>
      </c>
      <c r="J191" s="62">
        <f t="shared" ref="J191:L191" si="92">J25+J26+J27+J28+J154</f>
        <v>11627926.200000001</v>
      </c>
      <c r="K191" s="62">
        <f t="shared" si="92"/>
        <v>0</v>
      </c>
      <c r="L191" s="62">
        <f t="shared" si="92"/>
        <v>0</v>
      </c>
      <c r="M191" s="58">
        <f t="shared" si="55"/>
        <v>0.17107363363115952</v>
      </c>
      <c r="N191" s="58">
        <f t="shared" si="56"/>
        <v>0.18264064424116008</v>
      </c>
      <c r="O191" s="58">
        <f t="shared" si="57"/>
        <v>0</v>
      </c>
      <c r="P191" s="58">
        <f t="shared" si="58"/>
        <v>0</v>
      </c>
    </row>
    <row r="192" spans="1:16" s="18" customFormat="1" ht="18" x14ac:dyDescent="0.3">
      <c r="A192" s="75"/>
      <c r="B192" s="75"/>
      <c r="C192" s="75" t="s">
        <v>214</v>
      </c>
      <c r="D192" s="74" t="s">
        <v>215</v>
      </c>
      <c r="E192" s="62">
        <f>E32+E76+E77+E85+E86+E87+E88+E89+E90+E91+E92+E93+E94+E95+E96+E97+E98+E99+E107+E113+E123+E132</f>
        <v>113719072.87</v>
      </c>
      <c r="F192" s="62">
        <f t="shared" ref="F192:H192" si="93">F32+F76+F77+F85+F86+F87+F88+F89+F90+F91+F92+F93+F94+F95+F96+F97+F98+F99+F107+F113+F123+F132</f>
        <v>112545447.87</v>
      </c>
      <c r="G192" s="62">
        <f t="shared" si="93"/>
        <v>1173625</v>
      </c>
      <c r="H192" s="62">
        <f t="shared" si="93"/>
        <v>991625</v>
      </c>
      <c r="I192" s="62">
        <f>I32+I76+I77+I85+I86+I87+I88+I89+I90+I91+I92+I93+I94+I95+I96+I97+I98+I99+I107+I113+I123+I132</f>
        <v>19992691.57</v>
      </c>
      <c r="J192" s="62">
        <f t="shared" ref="J192:L192" si="94">J32+J76+J77+J85+J86+J87+J88+J89+J90+J91+J92+J93+J94+J95+J96+J97+J98+J99+J107+J113+J123+J132</f>
        <v>19992691.57</v>
      </c>
      <c r="K192" s="62">
        <f t="shared" si="94"/>
        <v>0</v>
      </c>
      <c r="L192" s="62">
        <f t="shared" si="94"/>
        <v>0</v>
      </c>
      <c r="M192" s="58">
        <f t="shared" si="55"/>
        <v>0.17580772570011191</v>
      </c>
      <c r="N192" s="58">
        <f t="shared" si="56"/>
        <v>0.1776410503345576</v>
      </c>
      <c r="O192" s="58">
        <f t="shared" si="57"/>
        <v>0</v>
      </c>
      <c r="P192" s="58">
        <f t="shared" si="58"/>
        <v>0</v>
      </c>
    </row>
    <row r="193" spans="1:16" s="18" customFormat="1" ht="18" x14ac:dyDescent="0.3">
      <c r="A193" s="75"/>
      <c r="B193" s="75"/>
      <c r="C193" s="75" t="s">
        <v>216</v>
      </c>
      <c r="D193" s="74" t="s">
        <v>217</v>
      </c>
      <c r="E193" s="62">
        <f>E114+E115+E116+E117+E118</f>
        <v>30636100</v>
      </c>
      <c r="F193" s="62">
        <f t="shared" ref="F193:H193" si="95">F114+F115+F116+F117+F118</f>
        <v>30156100</v>
      </c>
      <c r="G193" s="62">
        <f t="shared" si="95"/>
        <v>480000</v>
      </c>
      <c r="H193" s="62">
        <f t="shared" si="95"/>
        <v>200000</v>
      </c>
      <c r="I193" s="62">
        <f>I114+I115+I116+I117+I118</f>
        <v>6475825.7599999998</v>
      </c>
      <c r="J193" s="62">
        <f t="shared" ref="J193:L193" si="96">J114+J115+J116+J117+J118</f>
        <v>6411228.6600000001</v>
      </c>
      <c r="K193" s="62">
        <f t="shared" si="96"/>
        <v>64597.1</v>
      </c>
      <c r="L193" s="62">
        <f t="shared" si="96"/>
        <v>0</v>
      </c>
      <c r="M193" s="58">
        <f t="shared" si="55"/>
        <v>0.21137892094620397</v>
      </c>
      <c r="N193" s="58">
        <f t="shared" si="56"/>
        <v>0.21260138612088433</v>
      </c>
      <c r="O193" s="58">
        <f t="shared" si="57"/>
        <v>0.13457729166666665</v>
      </c>
      <c r="P193" s="58">
        <f t="shared" si="58"/>
        <v>0</v>
      </c>
    </row>
    <row r="194" spans="1:16" s="18" customFormat="1" ht="18" x14ac:dyDescent="0.3">
      <c r="A194" s="75"/>
      <c r="B194" s="75"/>
      <c r="C194" s="75" t="s">
        <v>218</v>
      </c>
      <c r="D194" s="74" t="s">
        <v>219</v>
      </c>
      <c r="E194" s="62">
        <f>E78+E124+E125+E126</f>
        <v>18804800</v>
      </c>
      <c r="F194" s="62">
        <f t="shared" ref="F194:H194" si="97">F78+F124+F125+F126</f>
        <v>18804800</v>
      </c>
      <c r="G194" s="62">
        <f t="shared" si="97"/>
        <v>0</v>
      </c>
      <c r="H194" s="62">
        <f t="shared" si="97"/>
        <v>0</v>
      </c>
      <c r="I194" s="62">
        <f>I78+I124+I125+I126</f>
        <v>3108455.43</v>
      </c>
      <c r="J194" s="62">
        <f t="shared" ref="J194:L194" si="98">J78+J124+J125+J126</f>
        <v>3108455.43</v>
      </c>
      <c r="K194" s="62">
        <f t="shared" si="98"/>
        <v>0</v>
      </c>
      <c r="L194" s="62">
        <f t="shared" si="98"/>
        <v>0</v>
      </c>
      <c r="M194" s="58">
        <f t="shared" si="55"/>
        <v>0.1653011693822854</v>
      </c>
      <c r="N194" s="58">
        <f t="shared" si="56"/>
        <v>0.1653011693822854</v>
      </c>
      <c r="O194" s="58"/>
      <c r="P194" s="58"/>
    </row>
    <row r="195" spans="1:16" s="18" customFormat="1" ht="18" x14ac:dyDescent="0.3">
      <c r="A195" s="75"/>
      <c r="B195" s="75"/>
      <c r="C195" s="75" t="s">
        <v>220</v>
      </c>
      <c r="D195" s="74" t="s">
        <v>221</v>
      </c>
      <c r="E195" s="62">
        <f>E33+E133+E134+E135+E136+E137+E138+E155+E156+E165+E166</f>
        <v>148727505.00999999</v>
      </c>
      <c r="F195" s="62">
        <f t="shared" ref="F195:H195" si="99">F33+F133+F134+F135+F136+F137+F138+F155+F156+F165+F166</f>
        <v>98415969</v>
      </c>
      <c r="G195" s="62">
        <f t="shared" si="99"/>
        <v>50311536.009999998</v>
      </c>
      <c r="H195" s="62">
        <f t="shared" si="99"/>
        <v>50311536.009999998</v>
      </c>
      <c r="I195" s="62">
        <f>I33+I133+I134+I135+I136+I137+I138+I155+I156+I165+I166</f>
        <v>16958204.989999998</v>
      </c>
      <c r="J195" s="62">
        <f t="shared" ref="J195:L195" si="100">J33+J133+J134+J135+J136+J137+J138+J155+J156+J165+J166</f>
        <v>16940206.789999999</v>
      </c>
      <c r="K195" s="62">
        <f t="shared" si="100"/>
        <v>17998.2</v>
      </c>
      <c r="L195" s="62">
        <f t="shared" si="100"/>
        <v>17998.2</v>
      </c>
      <c r="M195" s="58">
        <f t="shared" si="55"/>
        <v>0.11402198261081418</v>
      </c>
      <c r="N195" s="58">
        <f t="shared" si="56"/>
        <v>0.17212863890005492</v>
      </c>
      <c r="O195" s="82">
        <f t="shared" si="57"/>
        <v>3.5773505297915473E-4</v>
      </c>
      <c r="P195" s="82">
        <f t="shared" si="58"/>
        <v>3.5773505297915473E-4</v>
      </c>
    </row>
    <row r="196" spans="1:16" s="18" customFormat="1" ht="18" x14ac:dyDescent="0.3">
      <c r="A196" s="75"/>
      <c r="B196" s="75"/>
      <c r="C196" s="75" t="s">
        <v>281</v>
      </c>
      <c r="D196" s="74" t="s">
        <v>282</v>
      </c>
      <c r="E196" s="62">
        <f>E37+E38+E46+E47+E79+E100+E108+E119+E127+E139+E140+E141+E142+E143+E144+E157+E158+E159+E167+E168+E169+E174</f>
        <v>150331129.80000001</v>
      </c>
      <c r="F196" s="62">
        <f t="shared" ref="F196:H196" si="101">F37+F38+F46+F47+F79+F100+F108+F119+F127+F139+F140+F141+F142+F143+F144+F157+F158+F159+F167+F168+F169+F174</f>
        <v>102548840</v>
      </c>
      <c r="G196" s="62">
        <f t="shared" si="101"/>
        <v>47782289.799999997</v>
      </c>
      <c r="H196" s="62">
        <f t="shared" si="101"/>
        <v>47397915.619999997</v>
      </c>
      <c r="I196" s="62">
        <f>I37+I38+I46+I47+I79+I100+I108+I119+I127+I139+I140+I141+I142+I143+I144+I157+I158+I159+I167+I168+I169+I174</f>
        <v>50533452.490000002</v>
      </c>
      <c r="J196" s="62">
        <f t="shared" ref="J196:L196" si="102">J37+J38+J46+J47+J79+J100+J108+J119+J127+J139+J140+J141+J142+J143+J144+J157+J158+J159+J167+J168+J169+J174</f>
        <v>45204873.369999997</v>
      </c>
      <c r="K196" s="62">
        <f t="shared" si="102"/>
        <v>5328579.12</v>
      </c>
      <c r="L196" s="62">
        <f t="shared" si="102"/>
        <v>5328579.12</v>
      </c>
      <c r="M196" s="58">
        <f t="shared" si="55"/>
        <v>0.33614762662416975</v>
      </c>
      <c r="N196" s="58">
        <f t="shared" si="56"/>
        <v>0.44081311275680929</v>
      </c>
      <c r="O196" s="58">
        <f t="shared" si="57"/>
        <v>0.11151786869787057</v>
      </c>
      <c r="P196" s="58">
        <f t="shared" si="58"/>
        <v>0.11242222469697709</v>
      </c>
    </row>
    <row r="197" spans="1:16" s="18" customFormat="1" ht="18" x14ac:dyDescent="0.3">
      <c r="A197" s="75"/>
      <c r="B197" s="75"/>
      <c r="C197" s="75" t="s">
        <v>284</v>
      </c>
      <c r="D197" s="74" t="s">
        <v>283</v>
      </c>
      <c r="E197" s="62">
        <f>E48+E49+E50+E51+E52+E53+E80+E145+E146+E160+E170+E175+E147+E148</f>
        <v>60904181</v>
      </c>
      <c r="F197" s="62">
        <f>F48+F49+F50+F51+F52+F53+F80+F145+F146+F160+F170+F175+F147+F148</f>
        <v>44874610</v>
      </c>
      <c r="G197" s="62">
        <f t="shared" ref="G197:H197" si="103">G48+G49+G50+G51+G52+G53+G80+G145+G146+G160+G170+G175</f>
        <v>16029571</v>
      </c>
      <c r="H197" s="62">
        <f t="shared" si="103"/>
        <v>15129571</v>
      </c>
      <c r="I197" s="62">
        <f>I48+I49+I50+I51+I52+I53+I80+I145+I146+I160+I170+I175+I147+I148</f>
        <v>7996268.8599999994</v>
      </c>
      <c r="J197" s="62">
        <f>J48+J49+J50+J51+J52+J53+J80+J145+J146+J160+J170+J175+J147+J148</f>
        <v>7373270.1899999995</v>
      </c>
      <c r="K197" s="62">
        <f t="shared" ref="K197:L197" si="104">K48+K49+K50+K51+K52+K53+K80+K145+K146+K160+K170+K175</f>
        <v>622998.67000000004</v>
      </c>
      <c r="L197" s="62">
        <f t="shared" si="104"/>
        <v>622998.67000000004</v>
      </c>
      <c r="M197" s="58">
        <f t="shared" si="55"/>
        <v>0.13129260961575034</v>
      </c>
      <c r="N197" s="58">
        <f t="shared" si="56"/>
        <v>0.16430828457339239</v>
      </c>
      <c r="O197" s="58">
        <f t="shared" si="57"/>
        <v>3.8865585984802713E-2</v>
      </c>
      <c r="P197" s="58">
        <f t="shared" si="58"/>
        <v>4.1177550242501922E-2</v>
      </c>
    </row>
    <row r="198" spans="1:16" s="18" customFormat="1" ht="18" x14ac:dyDescent="0.3">
      <c r="A198" s="75"/>
      <c r="B198" s="75"/>
      <c r="C198" s="75" t="s">
        <v>285</v>
      </c>
      <c r="D198" s="74" t="s">
        <v>286</v>
      </c>
      <c r="E198" s="62">
        <f>E176+E177+E181</f>
        <v>175194200</v>
      </c>
      <c r="F198" s="62">
        <f t="shared" ref="F198:H198" si="105">F176+F177+F181</f>
        <v>166089200</v>
      </c>
      <c r="G198" s="62">
        <f t="shared" si="105"/>
        <v>9105000</v>
      </c>
      <c r="H198" s="62">
        <f t="shared" si="105"/>
        <v>9105000</v>
      </c>
      <c r="I198" s="62">
        <f>I176+I177+I181</f>
        <v>47490400</v>
      </c>
      <c r="J198" s="62">
        <f t="shared" ref="J198:L198" si="106">J176+J177+J181</f>
        <v>38385400</v>
      </c>
      <c r="K198" s="62">
        <f t="shared" si="106"/>
        <v>9105000</v>
      </c>
      <c r="L198" s="62">
        <f t="shared" si="106"/>
        <v>9105000</v>
      </c>
      <c r="M198" s="58">
        <f t="shared" si="55"/>
        <v>0.27107290081520963</v>
      </c>
      <c r="N198" s="58">
        <f t="shared" si="56"/>
        <v>0.2311131608798164</v>
      </c>
      <c r="O198" s="58">
        <f t="shared" si="57"/>
        <v>1</v>
      </c>
      <c r="P198" s="58">
        <f t="shared" si="58"/>
        <v>1</v>
      </c>
    </row>
    <row r="199" spans="1:16" s="20" customFormat="1" ht="17.399999999999999" x14ac:dyDescent="0.3">
      <c r="A199" s="35"/>
      <c r="B199" s="35"/>
      <c r="C199" s="35"/>
      <c r="D199" s="45" t="s">
        <v>1</v>
      </c>
      <c r="E199" s="54">
        <f>F199+G199</f>
        <v>1468041808.6799998</v>
      </c>
      <c r="F199" s="69">
        <f>SUM(F189:F198)</f>
        <v>1224481620.8699999</v>
      </c>
      <c r="G199" s="69">
        <f t="shared" ref="G199:H199" si="107">SUM(G189:G198)</f>
        <v>243560187.81</v>
      </c>
      <c r="H199" s="69">
        <f t="shared" si="107"/>
        <v>223604713.63</v>
      </c>
      <c r="I199" s="54">
        <f>J199+K199</f>
        <v>308655611.48000002</v>
      </c>
      <c r="J199" s="69">
        <f>SUM(J189:J198)</f>
        <v>284754935.60000002</v>
      </c>
      <c r="K199" s="69">
        <f t="shared" ref="K199" si="108">SUM(K189:K198)</f>
        <v>23900675.879999995</v>
      </c>
      <c r="L199" s="69">
        <f t="shared" ref="L199" si="109">SUM(L189:L198)</f>
        <v>15074575.99</v>
      </c>
      <c r="M199" s="55">
        <f t="shared" si="55"/>
        <v>0.21024987820852997</v>
      </c>
      <c r="N199" s="55">
        <f t="shared" si="56"/>
        <v>0.2325514166539146</v>
      </c>
      <c r="O199" s="55">
        <f>K199/G199</f>
        <v>9.8130470726376609E-2</v>
      </c>
      <c r="P199" s="55">
        <f t="shared" si="58"/>
        <v>6.7416181641608813E-2</v>
      </c>
    </row>
    <row r="200" spans="1:16" s="2" customFormat="1" ht="18" x14ac:dyDescent="0.35">
      <c r="A200" s="42"/>
      <c r="B200" s="42"/>
      <c r="C200" s="42"/>
      <c r="E200" s="16"/>
      <c r="F200" s="16"/>
      <c r="G200" s="16"/>
      <c r="H200" s="16"/>
      <c r="I200" s="16"/>
      <c r="J200" s="16"/>
      <c r="K200" s="16"/>
      <c r="M200" s="41"/>
      <c r="N200" s="41"/>
      <c r="O200" s="41"/>
      <c r="P200" s="41"/>
    </row>
    <row r="201" spans="1:16" s="2" customFormat="1" ht="18" x14ac:dyDescent="0.35">
      <c r="A201" s="42"/>
      <c r="B201" s="42"/>
      <c r="C201" s="42"/>
      <c r="D201" s="2" t="s">
        <v>395</v>
      </c>
      <c r="E201" s="16"/>
      <c r="F201" s="16"/>
      <c r="G201" s="16"/>
      <c r="H201" s="16"/>
      <c r="I201" s="16" t="s">
        <v>270</v>
      </c>
      <c r="J201" s="16"/>
      <c r="K201" s="16"/>
      <c r="M201" s="41"/>
      <c r="N201" s="41"/>
      <c r="O201" s="41"/>
      <c r="P201" s="41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8">
    <mergeCell ref="M1:O1"/>
    <mergeCell ref="M4:O4"/>
    <mergeCell ref="B10:B14"/>
    <mergeCell ref="C10:C14"/>
    <mergeCell ref="D10:D14"/>
    <mergeCell ref="F12:F14"/>
    <mergeCell ref="K12:L12"/>
    <mergeCell ref="J11:L11"/>
    <mergeCell ref="I10:L10"/>
    <mergeCell ref="I11:I14"/>
    <mergeCell ref="N12:N14"/>
    <mergeCell ref="O12:P12"/>
    <mergeCell ref="K13:K14"/>
    <mergeCell ref="A5:P5"/>
    <mergeCell ref="M2:P2"/>
    <mergeCell ref="M3:P3"/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</mergeCells>
  <pageMargins left="0.39370078740157483" right="0.19685039370078741" top="0.39370078740157483" bottom="0.39370078740157483" header="0.15748031496062992" footer="0.11811023622047245"/>
  <pageSetup paperSize="9" scale="43" fitToWidth="11" fitToHeight="11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2025-04-24T12:22:52Z</cp:lastPrinted>
  <dcterms:created xsi:type="dcterms:W3CDTF">2012-12-15T07:44:03Z</dcterms:created>
  <dcterms:modified xsi:type="dcterms:W3CDTF">2025-05-26T11:15:31Z</dcterms:modified>
</cp:coreProperties>
</file>