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39 Виконання бюджету 1 кв 25 р\"/>
    </mc:Choice>
  </mc:AlternateContent>
  <xr:revisionPtr revIDLastSave="0" documentId="13_ncr:1_{48FDE246-46A6-44C7-A934-6164094E9703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2025" sheetId="2" r:id="rId1"/>
  </sheets>
  <definedNames>
    <definedName name="_xlnm.Print_Titles" localSheetId="0">'2025'!$A:$D,'2025'!$6:$8</definedName>
    <definedName name="_xlnm.Print_Area" localSheetId="0">'2025'!$A$1:$AH$72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9" i="2" l="1"/>
  <c r="R49" i="2"/>
  <c r="S49" i="2"/>
  <c r="T49" i="2"/>
  <c r="Q49" i="2"/>
  <c r="L49" i="2"/>
  <c r="M49" i="2"/>
  <c r="N49" i="2"/>
  <c r="K49" i="2"/>
  <c r="F49" i="2"/>
  <c r="G49" i="2"/>
  <c r="H49" i="2"/>
  <c r="AD42" i="2"/>
  <c r="R42" i="2"/>
  <c r="S42" i="2"/>
  <c r="T42" i="2"/>
  <c r="Q42" i="2"/>
  <c r="L42" i="2"/>
  <c r="M42" i="2"/>
  <c r="N42" i="2"/>
  <c r="K42" i="2"/>
  <c r="F42" i="2"/>
  <c r="G42" i="2"/>
  <c r="H42" i="2"/>
  <c r="AD30" i="2"/>
  <c r="X30" i="2"/>
  <c r="Y30" i="2"/>
  <c r="Z30" i="2"/>
  <c r="W30" i="2"/>
  <c r="R30" i="2"/>
  <c r="S30" i="2"/>
  <c r="T30" i="2"/>
  <c r="Q30" i="2"/>
  <c r="L30" i="2"/>
  <c r="M30" i="2"/>
  <c r="N30" i="2"/>
  <c r="K30" i="2"/>
  <c r="F30" i="2"/>
  <c r="G30" i="2"/>
  <c r="H30" i="2"/>
  <c r="AD17" i="2"/>
  <c r="AC17" i="2"/>
  <c r="X17" i="2"/>
  <c r="Y17" i="2"/>
  <c r="Z17" i="2"/>
  <c r="W17" i="2"/>
  <c r="R17" i="2"/>
  <c r="S17" i="2"/>
  <c r="T17" i="2"/>
  <c r="Q17" i="2"/>
  <c r="L17" i="2"/>
  <c r="M17" i="2"/>
  <c r="N17" i="2"/>
  <c r="K17" i="2"/>
  <c r="F17" i="2"/>
  <c r="G17" i="2"/>
  <c r="H17" i="2"/>
  <c r="AE64" i="2" l="1"/>
  <c r="AB64" i="2"/>
  <c r="AA64" i="2"/>
  <c r="AB61" i="2"/>
  <c r="AA61" i="2"/>
  <c r="AG10" i="2" l="1"/>
  <c r="AG65" i="2" l="1"/>
  <c r="AG64" i="2"/>
  <c r="AF64" i="2"/>
  <c r="AF65" i="2"/>
  <c r="AD68" i="2"/>
  <c r="AD66" i="2"/>
  <c r="AD60" i="2"/>
  <c r="AD56" i="2" s="1"/>
  <c r="AD52" i="2"/>
  <c r="AD9" i="2"/>
  <c r="AC68" i="2"/>
  <c r="AC66" i="2"/>
  <c r="AC60" i="2"/>
  <c r="AC56" i="2" s="1"/>
  <c r="AC52" i="2"/>
  <c r="AC49" i="2"/>
  <c r="AC42" i="2"/>
  <c r="AC30" i="2"/>
  <c r="AC9" i="2"/>
  <c r="Z68" i="2"/>
  <c r="Y68" i="2"/>
  <c r="Z66" i="2"/>
  <c r="Y66" i="2"/>
  <c r="Z60" i="2"/>
  <c r="Z56" i="2" s="1"/>
  <c r="Y60" i="2"/>
  <c r="Y56" i="2" s="1"/>
  <c r="Z52" i="2"/>
  <c r="Y52" i="2"/>
  <c r="Y15" i="2"/>
  <c r="Z9" i="2"/>
  <c r="Y9" i="2"/>
  <c r="X68" i="2"/>
  <c r="W68" i="2"/>
  <c r="X66" i="2"/>
  <c r="W66" i="2"/>
  <c r="X60" i="2"/>
  <c r="X56" i="2" s="1"/>
  <c r="W60" i="2"/>
  <c r="W56" i="2" s="1"/>
  <c r="X52" i="2"/>
  <c r="W52" i="2"/>
  <c r="X49" i="2"/>
  <c r="W49" i="2"/>
  <c r="W15" i="2" s="1"/>
  <c r="X42" i="2"/>
  <c r="W42" i="2"/>
  <c r="X9" i="2"/>
  <c r="W9" i="2"/>
  <c r="T68" i="2"/>
  <c r="S68" i="2"/>
  <c r="T66" i="2"/>
  <c r="S66" i="2"/>
  <c r="T60" i="2"/>
  <c r="T56" i="2" s="1"/>
  <c r="S60" i="2"/>
  <c r="S56" i="2" s="1"/>
  <c r="T52" i="2"/>
  <c r="S52" i="2"/>
  <c r="T9" i="2"/>
  <c r="S9" i="2"/>
  <c r="R68" i="2"/>
  <c r="Q68" i="2"/>
  <c r="R66" i="2"/>
  <c r="Q66" i="2"/>
  <c r="R60" i="2"/>
  <c r="R56" i="2" s="1"/>
  <c r="Q60" i="2"/>
  <c r="Q56" i="2" s="1"/>
  <c r="R52" i="2"/>
  <c r="Q52" i="2"/>
  <c r="R15" i="2"/>
  <c r="R10" i="2"/>
  <c r="Q10" i="2"/>
  <c r="Q9" i="2" s="1"/>
  <c r="R9" i="2"/>
  <c r="N68" i="2"/>
  <c r="M68" i="2"/>
  <c r="N66" i="2"/>
  <c r="M66" i="2"/>
  <c r="N60" i="2"/>
  <c r="N56" i="2" s="1"/>
  <c r="M60" i="2"/>
  <c r="M56" i="2" s="1"/>
  <c r="N52" i="2"/>
  <c r="M52" i="2"/>
  <c r="N9" i="2"/>
  <c r="M9" i="2"/>
  <c r="L68" i="2"/>
  <c r="K68" i="2"/>
  <c r="L66" i="2"/>
  <c r="K66" i="2"/>
  <c r="L60" i="2"/>
  <c r="L56" i="2" s="1"/>
  <c r="K60" i="2"/>
  <c r="K56" i="2"/>
  <c r="L52" i="2"/>
  <c r="K52" i="2"/>
  <c r="L9" i="2"/>
  <c r="K9" i="2"/>
  <c r="I14" i="2"/>
  <c r="J14" i="2"/>
  <c r="H68" i="2"/>
  <c r="G68" i="2"/>
  <c r="H66" i="2"/>
  <c r="G66" i="2"/>
  <c r="H60" i="2"/>
  <c r="H56" i="2" s="1"/>
  <c r="G60" i="2"/>
  <c r="G56" i="2" s="1"/>
  <c r="H52" i="2"/>
  <c r="G52" i="2"/>
  <c r="H9" i="2"/>
  <c r="G9" i="2"/>
  <c r="F68" i="2"/>
  <c r="E68" i="2"/>
  <c r="F66" i="2"/>
  <c r="E66" i="2"/>
  <c r="F60" i="2"/>
  <c r="F56" i="2" s="1"/>
  <c r="E60" i="2"/>
  <c r="E56" i="2" s="1"/>
  <c r="F52" i="2"/>
  <c r="E52" i="2"/>
  <c r="E49" i="2"/>
  <c r="E42" i="2"/>
  <c r="E30" i="2"/>
  <c r="I30" i="2" s="1"/>
  <c r="E17" i="2"/>
  <c r="F9" i="2"/>
  <c r="E9" i="2"/>
  <c r="AF56" i="2" l="1"/>
  <c r="AC15" i="2"/>
  <c r="AC70" i="2" s="1"/>
  <c r="AH64" i="2"/>
  <c r="AH65" i="2"/>
  <c r="X15" i="2"/>
  <c r="X70" i="2" s="1"/>
  <c r="Q15" i="2"/>
  <c r="Q70" i="2" s="1"/>
  <c r="K15" i="2"/>
  <c r="K70" i="2" s="1"/>
  <c r="L15" i="2"/>
  <c r="L70" i="2" s="1"/>
  <c r="AD15" i="2"/>
  <c r="AD70" i="2" s="1"/>
  <c r="Z15" i="2"/>
  <c r="Z70" i="2" s="1"/>
  <c r="Y70" i="2"/>
  <c r="W70" i="2"/>
  <c r="T15" i="2"/>
  <c r="T70" i="2" s="1"/>
  <c r="S15" i="2"/>
  <c r="S70" i="2" s="1"/>
  <c r="R70" i="2"/>
  <c r="N15" i="2"/>
  <c r="N70" i="2" s="1"/>
  <c r="M15" i="2"/>
  <c r="M70" i="2" s="1"/>
  <c r="E15" i="2"/>
  <c r="E70" i="2" s="1"/>
  <c r="F15" i="2"/>
  <c r="F70" i="2" s="1"/>
  <c r="G15" i="2"/>
  <c r="G70" i="2" s="1"/>
  <c r="H15" i="2"/>
  <c r="H70" i="2" s="1"/>
  <c r="U10" i="2"/>
  <c r="AF45" i="2"/>
  <c r="V45" i="2"/>
  <c r="U45" i="2"/>
  <c r="P45" i="2"/>
  <c r="O45" i="2"/>
  <c r="AF10" i="2"/>
  <c r="V69" i="2" l="1"/>
  <c r="U69" i="2"/>
  <c r="P69" i="2"/>
  <c r="P68" i="2" s="1"/>
  <c r="O69" i="2"/>
  <c r="O68" i="2" s="1"/>
  <c r="J69" i="2"/>
  <c r="J68" i="2" s="1"/>
  <c r="I69" i="2"/>
  <c r="I68" i="2" s="1"/>
  <c r="AE61" i="2"/>
  <c r="J27" i="2"/>
  <c r="I27" i="2"/>
  <c r="AA24" i="2" l="1"/>
  <c r="AG69" i="2" l="1"/>
  <c r="AG68" i="2" s="1"/>
  <c r="AF69" i="2"/>
  <c r="AF68" i="2" s="1"/>
  <c r="AB24" i="2"/>
  <c r="V68" i="2"/>
  <c r="U68" i="2"/>
  <c r="AH68" i="2" l="1"/>
  <c r="AH69" i="2"/>
  <c r="V10" i="2" l="1"/>
  <c r="O13" i="2" l="1"/>
  <c r="P13" i="2"/>
  <c r="O54" i="2" l="1"/>
  <c r="P11" i="2"/>
  <c r="O11" i="2"/>
  <c r="AF67" i="2" l="1"/>
  <c r="AF66" i="2" s="1"/>
  <c r="AE66" i="2"/>
  <c r="AG67" i="2"/>
  <c r="AG66" i="2" s="1"/>
  <c r="V67" i="2"/>
  <c r="U67" i="2"/>
  <c r="P67" i="2"/>
  <c r="O67" i="2"/>
  <c r="J67" i="2"/>
  <c r="I67" i="2"/>
  <c r="AH67" i="2" l="1"/>
  <c r="AE13" i="2"/>
  <c r="AF12" i="2"/>
  <c r="AE12" i="2"/>
  <c r="AB12" i="2"/>
  <c r="AA12" i="2"/>
  <c r="P12" i="2"/>
  <c r="O12" i="2"/>
  <c r="AE11" i="2"/>
  <c r="AE70" i="2" l="1"/>
  <c r="U70" i="2"/>
  <c r="AA70" i="2"/>
  <c r="P70" i="2"/>
  <c r="V70" i="2"/>
  <c r="J70" i="2"/>
  <c r="I70" i="2"/>
  <c r="AB70" i="2"/>
  <c r="O70" i="2"/>
  <c r="AE57" i="2" l="1"/>
  <c r="AE58" i="2"/>
  <c r="AE59" i="2"/>
  <c r="AE60" i="2"/>
  <c r="AE62" i="2"/>
  <c r="AE63" i="2"/>
  <c r="AA57" i="2"/>
  <c r="AB57" i="2"/>
  <c r="AA58" i="2"/>
  <c r="AB58" i="2"/>
  <c r="AA60" i="2"/>
  <c r="AB60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I58" i="2"/>
  <c r="J58" i="2"/>
  <c r="I59" i="2"/>
  <c r="J59" i="2"/>
  <c r="O57" i="2"/>
  <c r="P57" i="2"/>
  <c r="O58" i="2"/>
  <c r="P58" i="2"/>
  <c r="O59" i="2"/>
  <c r="P59" i="2"/>
  <c r="O60" i="2"/>
  <c r="P60" i="2"/>
  <c r="O61" i="2"/>
  <c r="P61" i="2"/>
  <c r="O62" i="2"/>
  <c r="P62" i="2"/>
  <c r="O63" i="2"/>
  <c r="P63" i="2"/>
  <c r="O64" i="2"/>
  <c r="P64" i="2"/>
  <c r="AB40" i="2"/>
  <c r="AA40" i="2"/>
  <c r="AB38" i="2"/>
  <c r="AA38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1" i="2"/>
  <c r="AE32" i="2"/>
  <c r="AE33" i="2"/>
  <c r="AE34" i="2"/>
  <c r="AE35" i="2"/>
  <c r="AE36" i="2"/>
  <c r="AE37" i="2"/>
  <c r="AE38" i="2"/>
  <c r="AE39" i="2"/>
  <c r="AE40" i="2"/>
  <c r="AE41" i="2"/>
  <c r="AE43" i="2"/>
  <c r="AE44" i="2"/>
  <c r="AE46" i="2"/>
  <c r="AE47" i="2"/>
  <c r="AE48" i="2"/>
  <c r="AE50" i="2"/>
  <c r="AE51" i="2"/>
  <c r="AE16" i="2"/>
  <c r="AF18" i="2"/>
  <c r="AG18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F25" i="2"/>
  <c r="AG25" i="2"/>
  <c r="AF26" i="2"/>
  <c r="AG26" i="2"/>
  <c r="AF27" i="2"/>
  <c r="AG27" i="2"/>
  <c r="AF28" i="2"/>
  <c r="AG28" i="2"/>
  <c r="AF29" i="2"/>
  <c r="AG29" i="2"/>
  <c r="AF31" i="2"/>
  <c r="AG31" i="2"/>
  <c r="AF32" i="2"/>
  <c r="AG3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3" i="2"/>
  <c r="AG43" i="2"/>
  <c r="AF44" i="2"/>
  <c r="AG44" i="2"/>
  <c r="AF46" i="2"/>
  <c r="AG46" i="2"/>
  <c r="AF47" i="2"/>
  <c r="AG47" i="2"/>
  <c r="AF48" i="2"/>
  <c r="AG48" i="2"/>
  <c r="AF50" i="2"/>
  <c r="AG50" i="2"/>
  <c r="AF51" i="2"/>
  <c r="AG51" i="2"/>
  <c r="AG16" i="2"/>
  <c r="AF16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9" i="2"/>
  <c r="J39" i="2"/>
  <c r="I41" i="2"/>
  <c r="J41" i="2"/>
  <c r="I43" i="2"/>
  <c r="J43" i="2"/>
  <c r="I46" i="2"/>
  <c r="J46" i="2"/>
  <c r="I47" i="2"/>
  <c r="J47" i="2"/>
  <c r="I48" i="2"/>
  <c r="J48" i="2"/>
  <c r="I50" i="2"/>
  <c r="J50" i="2"/>
  <c r="I51" i="2"/>
  <c r="J51" i="2"/>
  <c r="O31" i="2"/>
  <c r="P31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3" i="2"/>
  <c r="P43" i="2"/>
  <c r="O44" i="2"/>
  <c r="P44" i="2"/>
  <c r="O46" i="2"/>
  <c r="P46" i="2"/>
  <c r="O47" i="2"/>
  <c r="P47" i="2"/>
  <c r="O48" i="2"/>
  <c r="P48" i="2"/>
  <c r="O50" i="2"/>
  <c r="P50" i="2"/>
  <c r="O51" i="2"/>
  <c r="P51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3" i="2"/>
  <c r="V43" i="2"/>
  <c r="U44" i="2"/>
  <c r="V44" i="2"/>
  <c r="U46" i="2"/>
  <c r="V46" i="2"/>
  <c r="U47" i="2"/>
  <c r="V47" i="2"/>
  <c r="U48" i="2"/>
  <c r="V48" i="2"/>
  <c r="U50" i="2"/>
  <c r="V50" i="2"/>
  <c r="U51" i="2"/>
  <c r="V51" i="2"/>
  <c r="V16" i="2"/>
  <c r="U16" i="2"/>
  <c r="O29" i="2"/>
  <c r="P29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P16" i="2"/>
  <c r="O16" i="2"/>
  <c r="I26" i="2"/>
  <c r="J26" i="2"/>
  <c r="I28" i="2"/>
  <c r="J28" i="2"/>
  <c r="I29" i="2"/>
  <c r="J29" i="2"/>
  <c r="I18" i="2"/>
  <c r="J18" i="2"/>
  <c r="I19" i="2"/>
  <c r="J19" i="2"/>
  <c r="I20" i="2"/>
  <c r="J20" i="2"/>
  <c r="I21" i="2"/>
  <c r="J21" i="2"/>
  <c r="I22" i="2"/>
  <c r="J22" i="2"/>
  <c r="I23" i="2"/>
  <c r="J23" i="2"/>
  <c r="I25" i="2"/>
  <c r="J25" i="2"/>
  <c r="J16" i="2"/>
  <c r="I16" i="2"/>
  <c r="AH28" i="2" l="1"/>
  <c r="AH27" i="2"/>
  <c r="AH25" i="2"/>
  <c r="AH23" i="2"/>
  <c r="AH48" i="2"/>
  <c r="AH38" i="2"/>
  <c r="AH24" i="2"/>
  <c r="AH50" i="2"/>
  <c r="AH47" i="2"/>
  <c r="AH41" i="2"/>
  <c r="AH39" i="2"/>
  <c r="AH37" i="2"/>
  <c r="AH33" i="2"/>
  <c r="AH22" i="2"/>
  <c r="AH18" i="2"/>
  <c r="AH20" i="2"/>
  <c r="AH26" i="2"/>
  <c r="AH29" i="2"/>
  <c r="AH21" i="2"/>
  <c r="AH16" i="2"/>
  <c r="AH19" i="2"/>
  <c r="AH46" i="2"/>
  <c r="AH40" i="2"/>
  <c r="AH51" i="2"/>
  <c r="AH44" i="2"/>
  <c r="AH43" i="2"/>
  <c r="AH36" i="2"/>
  <c r="AH35" i="2"/>
  <c r="AH31" i="2"/>
  <c r="AH34" i="2"/>
  <c r="AH32" i="2"/>
  <c r="V17" i="2" l="1"/>
  <c r="U17" i="2"/>
  <c r="P17" i="2"/>
  <c r="O17" i="2"/>
  <c r="J17" i="2"/>
  <c r="I17" i="2"/>
  <c r="P42" i="2" l="1"/>
  <c r="U49" i="2"/>
  <c r="P30" i="2"/>
  <c r="AB30" i="2"/>
  <c r="AE17" i="2"/>
  <c r="O42" i="2"/>
  <c r="U42" i="2"/>
  <c r="I42" i="2"/>
  <c r="AE42" i="2"/>
  <c r="U30" i="2"/>
  <c r="AE30" i="2"/>
  <c r="AE49" i="2"/>
  <c r="O49" i="2"/>
  <c r="V30" i="2"/>
  <c r="AA17" i="2"/>
  <c r="AB17" i="2"/>
  <c r="AG17" i="2"/>
  <c r="O30" i="2"/>
  <c r="AA30" i="2"/>
  <c r="P49" i="2"/>
  <c r="AF17" i="2"/>
  <c r="AF49" i="2"/>
  <c r="V49" i="2"/>
  <c r="J49" i="2"/>
  <c r="AG49" i="2"/>
  <c r="V42" i="2"/>
  <c r="AG42" i="2"/>
  <c r="AF42" i="2"/>
  <c r="J42" i="2"/>
  <c r="AG30" i="2"/>
  <c r="J30" i="2"/>
  <c r="AF30" i="2"/>
  <c r="I49" i="2"/>
  <c r="AH17" i="2" l="1"/>
  <c r="AH49" i="2"/>
  <c r="AH42" i="2"/>
  <c r="AH30" i="2"/>
  <c r="AE14" i="2" l="1"/>
  <c r="AE10" i="2"/>
  <c r="AB13" i="2"/>
  <c r="AA13" i="2"/>
  <c r="AB11" i="2"/>
  <c r="AA11" i="2"/>
  <c r="U13" i="2"/>
  <c r="V13" i="2"/>
  <c r="V55" i="2"/>
  <c r="U55" i="2"/>
  <c r="V54" i="2"/>
  <c r="U54" i="2"/>
  <c r="V53" i="2"/>
  <c r="U53" i="2"/>
  <c r="V14" i="2"/>
  <c r="U14" i="2"/>
  <c r="V12" i="2"/>
  <c r="U12" i="2"/>
  <c r="V11" i="2"/>
  <c r="U11" i="2"/>
  <c r="P55" i="2"/>
  <c r="O55" i="2"/>
  <c r="P54" i="2"/>
  <c r="P53" i="2"/>
  <c r="O53" i="2"/>
  <c r="P10" i="2"/>
  <c r="O10" i="2"/>
  <c r="I10" i="2" l="1"/>
  <c r="J10" i="2"/>
  <c r="I53" i="2"/>
  <c r="J53" i="2"/>
  <c r="I54" i="2"/>
  <c r="J54" i="2"/>
  <c r="I55" i="2"/>
  <c r="J55" i="2"/>
  <c r="AG53" i="2" l="1"/>
  <c r="AG58" i="2"/>
  <c r="AG59" i="2"/>
  <c r="AG60" i="2"/>
  <c r="AG61" i="2"/>
  <c r="AG62" i="2"/>
  <c r="AG63" i="2"/>
  <c r="AG57" i="2"/>
  <c r="AG54" i="2"/>
  <c r="AG55" i="2"/>
  <c r="AG11" i="2"/>
  <c r="AG12" i="2"/>
  <c r="AG13" i="2"/>
  <c r="AG14" i="2"/>
  <c r="I56" i="2"/>
  <c r="I52" i="2"/>
  <c r="AF55" i="2"/>
  <c r="AG9" i="2" l="1"/>
  <c r="AH55" i="2"/>
  <c r="V52" i="2"/>
  <c r="AG56" i="2"/>
  <c r="J9" i="2"/>
  <c r="AH10" i="2"/>
  <c r="AG52" i="2"/>
  <c r="U52" i="2"/>
  <c r="P52" i="2"/>
  <c r="O52" i="2"/>
  <c r="J52" i="2"/>
  <c r="O56" i="2"/>
  <c r="P56" i="2"/>
  <c r="U56" i="2"/>
  <c r="V56" i="2"/>
  <c r="AA56" i="2"/>
  <c r="AB56" i="2"/>
  <c r="AE56" i="2"/>
  <c r="J56" i="2"/>
  <c r="AF57" i="2"/>
  <c r="AH57" i="2" s="1"/>
  <c r="AF58" i="2"/>
  <c r="AH58" i="2" s="1"/>
  <c r="AF59" i="2"/>
  <c r="AH59" i="2" s="1"/>
  <c r="AF60" i="2"/>
  <c r="AH60" i="2" s="1"/>
  <c r="AF61" i="2"/>
  <c r="AH61" i="2" s="1"/>
  <c r="AF62" i="2"/>
  <c r="AH62" i="2" s="1"/>
  <c r="AF63" i="2"/>
  <c r="AH63" i="2" s="1"/>
  <c r="AF53" i="2"/>
  <c r="AH53" i="2" s="1"/>
  <c r="AF54" i="2"/>
  <c r="AH54" i="2" s="1"/>
  <c r="AF11" i="2"/>
  <c r="AH11" i="2" s="1"/>
  <c r="AH12" i="2"/>
  <c r="AF13" i="2"/>
  <c r="AH13" i="2" s="1"/>
  <c r="AF14" i="2"/>
  <c r="AH14" i="2" s="1"/>
  <c r="O9" i="2"/>
  <c r="P9" i="2"/>
  <c r="U9" i="2"/>
  <c r="V9" i="2"/>
  <c r="AA9" i="2"/>
  <c r="AB9" i="2"/>
  <c r="AE9" i="2"/>
  <c r="I9" i="2"/>
  <c r="AG15" i="2" l="1"/>
  <c r="AG70" i="2" s="1"/>
  <c r="AF52" i="2"/>
  <c r="AH52" i="2" s="1"/>
  <c r="O66" i="2"/>
  <c r="U66" i="2"/>
  <c r="J15" i="2"/>
  <c r="AH56" i="2"/>
  <c r="AF9" i="2"/>
  <c r="AH9" i="2" l="1"/>
  <c r="P66" i="2"/>
  <c r="V66" i="2"/>
  <c r="I66" i="2"/>
  <c r="AE15" i="2"/>
  <c r="AB15" i="2"/>
  <c r="AA15" i="2"/>
  <c r="U15" i="2"/>
  <c r="V15" i="2"/>
  <c r="P15" i="2"/>
  <c r="O15" i="2"/>
  <c r="I15" i="2"/>
  <c r="J66" i="2"/>
  <c r="AF15" i="2"/>
  <c r="AF70" i="2" s="1"/>
  <c r="AH15" i="2" l="1"/>
  <c r="AH70" i="2"/>
  <c r="AH66" i="2"/>
</calcChain>
</file>

<file path=xl/sharedStrings.xml><?xml version="1.0" encoding="utf-8"?>
<sst xmlns="http://schemas.openxmlformats.org/spreadsheetml/2006/main" count="177" uniqueCount="124">
  <si>
    <t>Всього</t>
  </si>
  <si>
    <t>Гкал</t>
  </si>
  <si>
    <t>Куб. метр</t>
  </si>
  <si>
    <t>Код програмної класифікації видатків та кредитування місцевих бюджетів</t>
  </si>
  <si>
    <t>Код ФКВКБ</t>
  </si>
  <si>
    <t>0111</t>
  </si>
  <si>
    <t>0921</t>
  </si>
  <si>
    <t>0910</t>
  </si>
  <si>
    <t>0922</t>
  </si>
  <si>
    <t>0960</t>
  </si>
  <si>
    <t>0990</t>
  </si>
  <si>
    <t>0824</t>
  </si>
  <si>
    <t>0828</t>
  </si>
  <si>
    <t>0829</t>
  </si>
  <si>
    <t>0810</t>
  </si>
  <si>
    <t>0150</t>
  </si>
  <si>
    <t>0210150</t>
  </si>
  <si>
    <t>0810160</t>
  </si>
  <si>
    <t>0160</t>
  </si>
  <si>
    <t>0610160</t>
  </si>
  <si>
    <t>0611010</t>
  </si>
  <si>
    <t>0813121</t>
  </si>
  <si>
    <t>0813104</t>
  </si>
  <si>
    <t>0615031</t>
  </si>
  <si>
    <t xml:space="preserve"> Куб. метр</t>
  </si>
  <si>
    <t xml:space="preserve"> Квт</t>
  </si>
  <si>
    <t>0280</t>
  </si>
  <si>
    <t>Код ТКВКБМС</t>
  </si>
  <si>
    <t>Найменування головного розпорядника, бюджетної установи/показника</t>
  </si>
  <si>
    <t>0218210</t>
  </si>
  <si>
    <t>Дитячо-юнацькі спортивні школи</t>
  </si>
  <si>
    <t>0210000</t>
  </si>
  <si>
    <t>0610000</t>
  </si>
  <si>
    <t>0810000</t>
  </si>
  <si>
    <t>грн</t>
  </si>
  <si>
    <t>Теплопостачання 
(КЕКВ 2271)</t>
  </si>
  <si>
    <t>Електроенергія
(КЕКВ 2273)</t>
  </si>
  <si>
    <t>Природнй газ
(КЕКВ 2274)</t>
  </si>
  <si>
    <t>0611021</t>
  </si>
  <si>
    <t>0611022</t>
  </si>
  <si>
    <t>0611070</t>
  </si>
  <si>
    <t>0611141</t>
  </si>
  <si>
    <t>0611151</t>
  </si>
  <si>
    <t>Виконавчий комітет Чорноморської міської ради Одеського району Одеської області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</si>
  <si>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</si>
  <si>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</si>
  <si>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Комунальна установа "Муніципальна варта"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</si>
  <si>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</si>
  <si>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Управління соціальної політики Чорноморської  міської ради  Одеського району Одеської області</t>
  </si>
  <si>
    <t>Відділ культури Чорноморської міської ради Одеського району Одеської області</t>
  </si>
  <si>
    <t>Централізована бухгалтерія відділу культури Чорноморської міської ради Одеського району Одеської області</t>
  </si>
  <si>
    <t>% виконання річного плану</t>
  </si>
  <si>
    <t>РАЗОМ</t>
  </si>
  <si>
    <t>Вода та водопостачання
(КЕКВ 2272)</t>
  </si>
  <si>
    <t>Інші енергоносії та  інші комунальні послуги
(КЕКВ 2275)</t>
  </si>
  <si>
    <t>Комунальна установа "Інклюзивно-ресурсний центр" Чорноморської міської ради Одеської області</t>
  </si>
  <si>
    <t>Централізована бібліотечна система міста Чорноморська Одеського району Одеської області</t>
  </si>
  <si>
    <t>Музей образотворчих мистецтв ім. О.Білого м. Чорноморська Одеського району Одеської області</t>
  </si>
  <si>
    <t>Палац культури м. Чорноморська Одеського району Одеської області</t>
  </si>
  <si>
    <t>Олександрівський Будинок культури м. Чорноморська Одеського району Одеської області</t>
  </si>
  <si>
    <t>Малодолинський  Будинок  культури м. Чорноморська Одеського району Одеської області</t>
  </si>
  <si>
    <t>Бурлачобалківський клуб м. Чорноморська Одеського району Одеської області</t>
  </si>
  <si>
    <t>Бурлачобалківська сільська адміністрація Чорноморської міської ради  Одеського району Одеської області</t>
  </si>
  <si>
    <t>Чорноморська спеціальна школа Чорноморської міської ради Одеського району Одеської області</t>
  </si>
  <si>
    <t>Центр позашкільної освіти Чорноморської міської ради Одеського району Одеської області</t>
  </si>
  <si>
    <t>Центр професійного розвитку педагогічних працівників Чорноморської міської ради Одеського району Одеської області</t>
  </si>
  <si>
    <t>Чорноморський ліцей № 2 Чорноморської міської ради Одеського району Одеської області</t>
  </si>
  <si>
    <t>Чорноморський ліцей № 3 Чорноморської міської ради Одеського району Одеської області</t>
  </si>
  <si>
    <t>Чорноморський ліцей № 4 Чорноморської міської ради Одеського району Одеської області</t>
  </si>
  <si>
    <t>Чорноморський ліцей № 6 Чорноморської міської ради Одеського району Одеської області</t>
  </si>
  <si>
    <t>Олександрівський заклад загальної середньої освіти Чорноморської міської ради Одеського району Одеської області</t>
  </si>
  <si>
    <t>Малодолинський заклад загальної середньої освіти Чорноморської міської ради Одеського району Одеської області</t>
  </si>
  <si>
    <t>Бурлачобалківська гімназія Чорноморської міської ради Одеського району Одеської області</t>
  </si>
  <si>
    <t xml:space="preserve">Чорноморський економіко-правовий ліцей № 1 Чорноморської міської ради Одеського району Одеської області </t>
  </si>
  <si>
    <t>Чорноморський ліцей № 7  Чорноморської міської ради Одеського району Одеської області</t>
  </si>
  <si>
    <t>Дитячий стадіон "Шкільний" Чорноморської міської ради Одеського району Одеської області</t>
  </si>
  <si>
    <t>Комплексна дитячо - юнацька спортивна школа Чорноморської міської ради Одеського району Одеської області</t>
  </si>
  <si>
    <t>Дитячо - юнацька спортивна школа з шахів і шашок Чорноморської міської ради Одеського району Одеської області</t>
  </si>
  <si>
    <t>Чорноморський  міський центр соціальних служб Чорноморської міської ради Одеського району Одеської області</t>
  </si>
  <si>
    <t>Комунальний заклад "Школа мистецтв імені Л.М.Нагаєва м. Чорноморська Одеського району Одеської області"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</si>
  <si>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</si>
  <si>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>Управління освіти Чорноморської міської ради Одеського району Одеської області</t>
  </si>
  <si>
    <t>Заклад дошкільної освіти (ясла-садок) № 2 "Колобок" Чорноморської міської ради Одеського району Одеської області</t>
  </si>
  <si>
    <t xml:space="preserve">Заклад дошкільної освіти (ясла-садок) комбінованого типу № 3 "Казка" Чорноморської міської ради Одеського району Одеської області </t>
  </si>
  <si>
    <t xml:space="preserve">Заклад дошкільної освіти (ясла-садок) комбінованого типу № 5 "Теремок" Чорноморської міської ради Одеського району Одеської області </t>
  </si>
  <si>
    <t>Заклад дошкільної освіти (ясла-садок) № 6 "Сонечко" Чорноморської міської ради Одеського району Одеської області</t>
  </si>
  <si>
    <t xml:space="preserve">Заклад дошкільної освіти (ясла-садок) № 8 "Перлинка" Чорноморської міської ради Одеського району Одеської області </t>
  </si>
  <si>
    <t xml:space="preserve">Заклад дошкільної освіти (ясла-садок) комбінованого типу № 10 "Росинка" Чорноморської міської ради Одеського району Одеської області </t>
  </si>
  <si>
    <t xml:space="preserve">Заклад дошкільної освіти (ясла-садок) № 11 "Лялечка" Чорноморської міської ради Одеського району Одеської області </t>
  </si>
  <si>
    <t>Чорноморський академічний ліцей імені Тараса Шевченка Чорноморської міської ради Одеського району Одеської області</t>
  </si>
  <si>
    <t>0611160</t>
  </si>
  <si>
    <t>1100000</t>
  </si>
  <si>
    <t>Вiддiл молодi та спорту Чорноморської мiської ради Одеського району Одеської областi</t>
  </si>
  <si>
    <t>1113133</t>
  </si>
  <si>
    <t>3133</t>
  </si>
  <si>
    <t>1040</t>
  </si>
  <si>
    <t>Комунальна установа "Молодіжний центр міста Чорноморська"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</si>
  <si>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</si>
  <si>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</si>
  <si>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Управління освіти Чорноморської  міської ради Одеського району Одеської області</t>
  </si>
  <si>
    <t>до  рішення Чорноморської міської ради</t>
  </si>
  <si>
    <t>Затверджено розписом на звітний рік з урахуванням змін, грн</t>
  </si>
  <si>
    <t>Заклади дошкільної освіти, підпорядковані управлінню освіти Чорноморської міської ради Одеського району Одеської області</t>
  </si>
  <si>
    <t xml:space="preserve">Заклад дошкільної освіти (ясла-садок) № 1 "Журавлик" Чорноморської міської ради Одеського району Одеської області </t>
  </si>
  <si>
    <t xml:space="preserve">Заклад дошкільної освіти (ясла-садок) № 4 "Барвінок" Чорноморської міської ради Одеського району Одеської області </t>
  </si>
  <si>
    <t xml:space="preserve">Заклад дошкільної освіти (ясла-садок) № 7 "Струмочок" Чорноморської міської ради Одеського району Одеської області </t>
  </si>
  <si>
    <t>Заклад дошкільної освіти (ясла-садок) № 9 "Горобинка" Чорноморської міської ради Одеського району Одеської області</t>
  </si>
  <si>
    <t xml:space="preserve">Заклад дошкільної освіти (ясла-садок) № 12 "Мальва" Чорноморської міської ради Одеського району Одеської області </t>
  </si>
  <si>
    <t>Заклади загальної середньої освіти, підпорядковані управлінню освіти Чорноморської міської ради Одеського району Одеської області</t>
  </si>
  <si>
    <t>Заклади позашкільної освіти, підпорядковані управлінню освіти Чорноморської міської ради Одеського району Одеської області</t>
  </si>
  <si>
    <t>Централізована бухгалтерія управління освіти Чорноморської міської ради Одеського району Одеської області</t>
  </si>
  <si>
    <t>1200000</t>
  </si>
  <si>
    <t>Вiддiл комунального господарства та благоустрою  Чорноморської мiської ради Одеського району Одеської областi</t>
  </si>
  <si>
    <t>1210160</t>
  </si>
  <si>
    <t xml:space="preserve">Відділ комунального господарства та благоустрою Чорноморської  міської ради  Одеського району Одеської області </t>
  </si>
  <si>
    <t xml:space="preserve">Затверджено розписом на звітний рік з урахуванням змін </t>
  </si>
  <si>
    <t>Затверджено розписом на звітний рік з урахуванням змін</t>
  </si>
  <si>
    <t xml:space="preserve">Виконано за звітний період </t>
  </si>
  <si>
    <t>Виконано за звітний період, грн</t>
  </si>
  <si>
    <t>Додаток 10</t>
  </si>
  <si>
    <t>Звіт про спожиті комунальні послуги та  енергоносії головними розпорядниками та бюджетними установами, які фінансуються з бюджету Чорноморської міської територіальної громади  за 1 квартал 2025 року</t>
  </si>
  <si>
    <t>Стадіон (вул. Набережна,2,  м. Чорноморськ, Одеського району Одеської області)</t>
  </si>
  <si>
    <t>Забезпечення діяльності палаців i будинків культури, клубів, центрів дозвілля та iнших клубних закладів</t>
  </si>
  <si>
    <t>від 23.05. 2025  №   839 -VIII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</si>
</sst>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р.&quot;;[Red]\-#,##0&quot;р.&quot;"/>
    <numFmt numFmtId="165" formatCode="#,##0.000"/>
    <numFmt numFmtId="166" formatCode="0.0%"/>
    <numFmt numFmtId="167" formatCode="#,##0.0"/>
    <numFmt numFmtId="168" formatCode="#,##0.0000"/>
  </numFmts>
  <fonts count="1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9" fillId="0" borderId="0"/>
    <xf numFmtId="0" fontId="12" fillId="0" borderId="0"/>
  </cellStyleXfs>
  <cellXfs count="101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165" fontId="11" fillId="2" borderId="0" xfId="0" applyNumberFormat="1" applyFont="1" applyFill="1"/>
    <xf numFmtId="3" fontId="11" fillId="2" borderId="0" xfId="0" applyNumberFormat="1" applyFont="1" applyFill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6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66" fontId="8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7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167" fontId="1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8" fontId="1" fillId="2" borderId="1" xfId="0" quotePrefix="1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vertical="center"/>
    </xf>
    <xf numFmtId="167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1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10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65" fontId="1" fillId="2" borderId="0" xfId="0" applyNumberFormat="1" applyFont="1" applyFill="1"/>
    <xf numFmtId="3" fontId="1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left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49" fontId="2" fillId="2" borderId="1" xfId="2" applyNumberForma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</cellXfs>
  <cellStyles count="5">
    <cellStyle name="Звичайний" xfId="0" builtinId="0"/>
    <cellStyle name="Звичайний 2" xfId="4" xr:uid="{00000000-0005-0000-0000-000001000000}"/>
    <cellStyle name="Обычный 2" xfId="3" xr:uid="{00000000-0005-0000-0000-000002000000}"/>
    <cellStyle name="Обычный 3" xfId="2" xr:uid="{00000000-0005-0000-0000-000003000000}"/>
    <cellStyle name="Обычный_дод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6"/>
  <sheetViews>
    <sheetView showZeros="0" tabSelected="1" view="pageBreakPreview" zoomScale="80" zoomScaleNormal="80" zoomScaleSheetLayoutView="80" workbookViewId="0">
      <pane xSplit="4" ySplit="8" topLeftCell="S45" activePane="bottomRight" state="frozen"/>
      <selection pane="topRight" activeCell="E1" sqref="E1"/>
      <selection pane="bottomLeft" activeCell="A12" sqref="A12"/>
      <selection pane="bottomRight" activeCell="T3" sqref="T3"/>
    </sheetView>
  </sheetViews>
  <sheetFormatPr defaultColWidth="9.109375" defaultRowHeight="15.6" x14ac:dyDescent="0.3"/>
  <cols>
    <col min="1" max="1" width="11.6640625" style="1" customWidth="1"/>
    <col min="2" max="2" width="9.44140625" style="1" customWidth="1"/>
    <col min="3" max="3" width="10.109375" style="1" customWidth="1"/>
    <col min="4" max="4" width="58.44140625" style="1" customWidth="1"/>
    <col min="5" max="5" width="13" style="4" customWidth="1"/>
    <col min="6" max="6" width="17.6640625" style="12" customWidth="1"/>
    <col min="7" max="7" width="14.33203125" style="12" customWidth="1"/>
    <col min="8" max="8" width="16.6640625" style="12" customWidth="1"/>
    <col min="9" max="10" width="13" style="12" customWidth="1"/>
    <col min="11" max="11" width="12.109375" style="4" customWidth="1"/>
    <col min="12" max="12" width="16.6640625" style="4" customWidth="1"/>
    <col min="13" max="13" width="13" style="4" customWidth="1"/>
    <col min="14" max="14" width="16.44140625" style="4" customWidth="1"/>
    <col min="15" max="15" width="12.6640625" style="4" customWidth="1"/>
    <col min="16" max="16" width="11.6640625" style="4" customWidth="1"/>
    <col min="17" max="17" width="16" style="12" customWidth="1"/>
    <col min="18" max="18" width="17.88671875" style="12" customWidth="1"/>
    <col min="19" max="19" width="15.44140625" style="12" customWidth="1"/>
    <col min="20" max="20" width="15.109375" style="12" customWidth="1"/>
    <col min="21" max="22" width="12.6640625" style="12" customWidth="1"/>
    <col min="23" max="23" width="15.33203125" style="12" customWidth="1"/>
    <col min="24" max="24" width="16.5546875" style="12" customWidth="1"/>
    <col min="25" max="25" width="15" style="12" customWidth="1"/>
    <col min="26" max="26" width="17.44140625" style="12" customWidth="1"/>
    <col min="27" max="28" width="11.88671875" style="12" customWidth="1"/>
    <col min="29" max="29" width="15.44140625" style="4" customWidth="1"/>
    <col min="30" max="30" width="15.6640625" style="4" customWidth="1"/>
    <col min="31" max="31" width="12.6640625" style="4" customWidth="1"/>
    <col min="32" max="32" width="16.44140625" style="4" customWidth="1"/>
    <col min="33" max="33" width="17.44140625" style="4" customWidth="1"/>
    <col min="34" max="34" width="13" style="1" customWidth="1"/>
    <col min="35" max="16384" width="9.109375" style="1"/>
  </cols>
  <sheetData>
    <row r="1" spans="1:34" x14ac:dyDescent="0.3">
      <c r="D1" s="9"/>
      <c r="E1" s="10"/>
      <c r="F1" s="11"/>
      <c r="G1" s="11"/>
      <c r="H1" s="11"/>
      <c r="I1" s="11"/>
      <c r="J1" s="11"/>
      <c r="K1" s="1"/>
      <c r="L1" s="1"/>
      <c r="M1" s="24"/>
      <c r="N1" s="24"/>
      <c r="O1" s="25"/>
      <c r="P1" s="1"/>
      <c r="T1" s="91" t="s">
        <v>119</v>
      </c>
      <c r="U1" s="91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4" x14ac:dyDescent="0.3">
      <c r="D2" s="9"/>
      <c r="E2" s="10"/>
      <c r="F2" s="11"/>
      <c r="G2" s="11"/>
      <c r="H2" s="11"/>
      <c r="I2" s="11"/>
      <c r="J2" s="11"/>
      <c r="K2" s="1"/>
      <c r="L2" s="1"/>
      <c r="M2" s="24"/>
      <c r="N2" s="24"/>
      <c r="O2" s="25"/>
      <c r="P2" s="1"/>
      <c r="T2" s="91" t="s">
        <v>100</v>
      </c>
      <c r="U2" s="91"/>
      <c r="V2" s="91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4" ht="16.5" customHeight="1" x14ac:dyDescent="0.3">
      <c r="K3" s="1"/>
      <c r="L3" s="1"/>
      <c r="M3" s="26"/>
      <c r="N3" s="26"/>
      <c r="O3" s="25"/>
      <c r="P3" s="1"/>
      <c r="T3" s="12" t="s">
        <v>123</v>
      </c>
      <c r="U3" s="26"/>
      <c r="X3" s="16"/>
      <c r="Y3" s="16"/>
      <c r="Z3" s="16"/>
      <c r="AA3" s="16"/>
      <c r="AB3" s="16"/>
      <c r="AC3" s="16"/>
      <c r="AD3" s="16"/>
      <c r="AE3" s="16"/>
      <c r="AF3" s="16"/>
      <c r="AG3" s="15"/>
    </row>
    <row r="4" spans="1:34" ht="47.25" customHeight="1" x14ac:dyDescent="0.3">
      <c r="A4" s="2"/>
      <c r="B4" s="2"/>
      <c r="C4" s="2"/>
      <c r="D4" s="3"/>
      <c r="E4" s="97" t="s">
        <v>120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4" x14ac:dyDescent="0.3">
      <c r="A5" s="2"/>
      <c r="B5" s="2"/>
      <c r="C5" s="2"/>
      <c r="D5" s="3"/>
      <c r="E5" s="5"/>
      <c r="F5" s="13"/>
      <c r="G5" s="13"/>
      <c r="H5" s="13"/>
      <c r="I5" s="13"/>
      <c r="J5" s="13"/>
      <c r="K5" s="1"/>
      <c r="L5" s="1"/>
      <c r="M5" s="13"/>
      <c r="N5" s="13"/>
      <c r="O5" s="1"/>
      <c r="P5" s="1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4" ht="31.5" customHeight="1" x14ac:dyDescent="0.3">
      <c r="A6" s="98" t="s">
        <v>3</v>
      </c>
      <c r="B6" s="99" t="s">
        <v>27</v>
      </c>
      <c r="C6" s="99" t="s">
        <v>4</v>
      </c>
      <c r="D6" s="100" t="s">
        <v>28</v>
      </c>
      <c r="E6" s="92" t="s">
        <v>35</v>
      </c>
      <c r="F6" s="94"/>
      <c r="G6" s="94"/>
      <c r="H6" s="94"/>
      <c r="I6" s="94"/>
      <c r="J6" s="93"/>
      <c r="K6" s="92" t="s">
        <v>53</v>
      </c>
      <c r="L6" s="94"/>
      <c r="M6" s="94"/>
      <c r="N6" s="94"/>
      <c r="O6" s="94"/>
      <c r="P6" s="93"/>
      <c r="Q6" s="92" t="s">
        <v>36</v>
      </c>
      <c r="R6" s="94"/>
      <c r="S6" s="94"/>
      <c r="T6" s="94"/>
      <c r="U6" s="94"/>
      <c r="V6" s="93"/>
      <c r="W6" s="92" t="s">
        <v>37</v>
      </c>
      <c r="X6" s="94"/>
      <c r="Y6" s="94"/>
      <c r="Z6" s="94"/>
      <c r="AA6" s="94"/>
      <c r="AB6" s="93"/>
      <c r="AC6" s="92" t="s">
        <v>54</v>
      </c>
      <c r="AD6" s="94"/>
      <c r="AE6" s="93"/>
      <c r="AF6" s="92" t="s">
        <v>52</v>
      </c>
      <c r="AG6" s="94"/>
      <c r="AH6" s="93"/>
    </row>
    <row r="7" spans="1:34" ht="54" customHeight="1" x14ac:dyDescent="0.3">
      <c r="A7" s="98"/>
      <c r="B7" s="99"/>
      <c r="C7" s="99"/>
      <c r="D7" s="100"/>
      <c r="E7" s="92" t="s">
        <v>115</v>
      </c>
      <c r="F7" s="93"/>
      <c r="G7" s="92" t="s">
        <v>117</v>
      </c>
      <c r="H7" s="93"/>
      <c r="I7" s="92" t="s">
        <v>51</v>
      </c>
      <c r="J7" s="93"/>
      <c r="K7" s="92" t="s">
        <v>116</v>
      </c>
      <c r="L7" s="93"/>
      <c r="M7" s="92" t="s">
        <v>117</v>
      </c>
      <c r="N7" s="93"/>
      <c r="O7" s="92" t="s">
        <v>51</v>
      </c>
      <c r="P7" s="93"/>
      <c r="Q7" s="92" t="s">
        <v>115</v>
      </c>
      <c r="R7" s="93"/>
      <c r="S7" s="92" t="s">
        <v>117</v>
      </c>
      <c r="T7" s="93"/>
      <c r="U7" s="92" t="s">
        <v>51</v>
      </c>
      <c r="V7" s="93"/>
      <c r="W7" s="92" t="s">
        <v>116</v>
      </c>
      <c r="X7" s="93"/>
      <c r="Y7" s="92" t="s">
        <v>117</v>
      </c>
      <c r="Z7" s="93"/>
      <c r="AA7" s="92" t="s">
        <v>51</v>
      </c>
      <c r="AB7" s="93"/>
      <c r="AC7" s="95" t="s">
        <v>101</v>
      </c>
      <c r="AD7" s="95" t="s">
        <v>118</v>
      </c>
      <c r="AE7" s="95" t="s">
        <v>51</v>
      </c>
      <c r="AF7" s="95" t="s">
        <v>101</v>
      </c>
      <c r="AG7" s="95" t="s">
        <v>118</v>
      </c>
      <c r="AH7" s="95" t="s">
        <v>51</v>
      </c>
    </row>
    <row r="8" spans="1:34" ht="31.2" customHeight="1" x14ac:dyDescent="0.3">
      <c r="A8" s="98"/>
      <c r="B8" s="99"/>
      <c r="C8" s="99"/>
      <c r="D8" s="100"/>
      <c r="E8" s="27" t="s">
        <v>1</v>
      </c>
      <c r="F8" s="28" t="s">
        <v>34</v>
      </c>
      <c r="G8" s="27" t="s">
        <v>1</v>
      </c>
      <c r="H8" s="28" t="s">
        <v>34</v>
      </c>
      <c r="I8" s="27" t="s">
        <v>1</v>
      </c>
      <c r="J8" s="28" t="s">
        <v>34</v>
      </c>
      <c r="K8" s="44" t="s">
        <v>24</v>
      </c>
      <c r="L8" s="44" t="s">
        <v>34</v>
      </c>
      <c r="M8" s="44" t="s">
        <v>24</v>
      </c>
      <c r="N8" s="44" t="s">
        <v>34</v>
      </c>
      <c r="O8" s="27" t="s">
        <v>24</v>
      </c>
      <c r="P8" s="27" t="s">
        <v>34</v>
      </c>
      <c r="Q8" s="49" t="s">
        <v>25</v>
      </c>
      <c r="R8" s="49" t="s">
        <v>34</v>
      </c>
      <c r="S8" s="49" t="s">
        <v>25</v>
      </c>
      <c r="T8" s="49" t="s">
        <v>34</v>
      </c>
      <c r="U8" s="28" t="s">
        <v>25</v>
      </c>
      <c r="V8" s="28" t="s">
        <v>34</v>
      </c>
      <c r="W8" s="49" t="s">
        <v>2</v>
      </c>
      <c r="X8" s="49" t="s">
        <v>34</v>
      </c>
      <c r="Y8" s="49" t="s">
        <v>2</v>
      </c>
      <c r="Z8" s="49" t="s">
        <v>34</v>
      </c>
      <c r="AA8" s="28" t="s">
        <v>2</v>
      </c>
      <c r="AB8" s="28" t="s">
        <v>34</v>
      </c>
      <c r="AC8" s="96"/>
      <c r="AD8" s="96"/>
      <c r="AE8" s="96"/>
      <c r="AF8" s="96"/>
      <c r="AG8" s="96"/>
      <c r="AH8" s="96"/>
    </row>
    <row r="9" spans="1:34" s="32" customFormat="1" ht="41.25" customHeight="1" x14ac:dyDescent="0.25">
      <c r="A9" s="59" t="s">
        <v>31</v>
      </c>
      <c r="B9" s="59"/>
      <c r="C9" s="59"/>
      <c r="D9" s="60" t="s">
        <v>43</v>
      </c>
      <c r="E9" s="61">
        <f>E10+E11+E12+E13+E14</f>
        <v>518.70870109999998</v>
      </c>
      <c r="F9" s="62">
        <f>F10+F11+F12+F13+F14</f>
        <v>1953200</v>
      </c>
      <c r="G9" s="61">
        <f>G10+G11+G12+G13+G14</f>
        <v>61.7827488</v>
      </c>
      <c r="H9" s="62">
        <f>H10+H11+H12+H13+H14</f>
        <v>275243.63</v>
      </c>
      <c r="I9" s="63">
        <f>G9/E9</f>
        <v>0.1191087573217499</v>
      </c>
      <c r="J9" s="63">
        <f>H9/F9</f>
        <v>0.14091932725783329</v>
      </c>
      <c r="K9" s="64">
        <f t="shared" ref="K9:N9" si="0">K10+K11+K12+K13+K14</f>
        <v>2650.6</v>
      </c>
      <c r="L9" s="62">
        <f t="shared" si="0"/>
        <v>158900</v>
      </c>
      <c r="M9" s="64">
        <f t="shared" si="0"/>
        <v>398.54</v>
      </c>
      <c r="N9" s="62">
        <f t="shared" si="0"/>
        <v>25762.300000000003</v>
      </c>
      <c r="O9" s="63">
        <f>M9/K9</f>
        <v>0.15035840941673584</v>
      </c>
      <c r="P9" s="63">
        <f>N9/L9</f>
        <v>0.1621290119572058</v>
      </c>
      <c r="Q9" s="62">
        <f t="shared" ref="Q9:T9" si="1">Q10+Q11+Q12+Q13+Q14</f>
        <v>288865</v>
      </c>
      <c r="R9" s="62">
        <f t="shared" si="1"/>
        <v>3075300</v>
      </c>
      <c r="S9" s="62">
        <f t="shared" si="1"/>
        <v>25057.178</v>
      </c>
      <c r="T9" s="62">
        <f t="shared" si="1"/>
        <v>266049.27999999997</v>
      </c>
      <c r="U9" s="63">
        <f>S9/Q9</f>
        <v>8.6743558409637725E-2</v>
      </c>
      <c r="V9" s="63">
        <f>T9/R9</f>
        <v>8.6511650895847544E-2</v>
      </c>
      <c r="W9" s="62">
        <f t="shared" ref="W9:Z9" si="2">W10+W11+W12+W13+W14</f>
        <v>9745</v>
      </c>
      <c r="X9" s="62">
        <f t="shared" si="2"/>
        <v>181600</v>
      </c>
      <c r="Y9" s="62">
        <f t="shared" si="2"/>
        <v>2989</v>
      </c>
      <c r="Z9" s="62">
        <f t="shared" si="2"/>
        <v>53072.090000000004</v>
      </c>
      <c r="AA9" s="63">
        <f>Y9/W9</f>
        <v>0.30672139558748074</v>
      </c>
      <c r="AB9" s="63">
        <f>Z9/X9</f>
        <v>0.29224719162995599</v>
      </c>
      <c r="AC9" s="62">
        <f t="shared" ref="AC9:AD9" si="3">AC10+AC11+AC12+AC13+AC14</f>
        <v>63100</v>
      </c>
      <c r="AD9" s="62">
        <f t="shared" si="3"/>
        <v>2728.2</v>
      </c>
      <c r="AE9" s="63">
        <f>AD9/AC9</f>
        <v>4.3236133122028522E-2</v>
      </c>
      <c r="AF9" s="65">
        <f t="shared" ref="AF9" si="4">AF10+AF11+AF12+AF13+AF14</f>
        <v>5432100</v>
      </c>
      <c r="AG9" s="65">
        <f>AG10+AG11+AG12+AG13+AG14</f>
        <v>622855.5</v>
      </c>
      <c r="AH9" s="63">
        <f>AG9/AF9</f>
        <v>0.11466200916772519</v>
      </c>
    </row>
    <row r="10" spans="1:34" s="32" customFormat="1" ht="31.2" x14ac:dyDescent="0.25">
      <c r="A10" s="7" t="s">
        <v>16</v>
      </c>
      <c r="B10" s="7" t="s">
        <v>15</v>
      </c>
      <c r="C10" s="7" t="s">
        <v>5</v>
      </c>
      <c r="D10" s="47" t="s">
        <v>43</v>
      </c>
      <c r="E10" s="48">
        <v>505</v>
      </c>
      <c r="F10" s="48">
        <v>1900000</v>
      </c>
      <c r="G10" s="48">
        <v>61.6231218</v>
      </c>
      <c r="H10" s="48">
        <v>273485.67</v>
      </c>
      <c r="I10" s="56">
        <f t="shared" ref="I10:I55" si="5">G10/E10</f>
        <v>0.12202598376237624</v>
      </c>
      <c r="J10" s="56">
        <f t="shared" ref="J10:J55" si="6">H10/F10</f>
        <v>0.14393982631578947</v>
      </c>
      <c r="K10" s="48">
        <v>2408</v>
      </c>
      <c r="L10" s="48">
        <v>150000</v>
      </c>
      <c r="M10" s="48">
        <v>381.54</v>
      </c>
      <c r="N10" s="48">
        <v>25164.400000000001</v>
      </c>
      <c r="O10" s="31">
        <f t="shared" ref="O10:O11" si="7">M10/K10</f>
        <v>0.1584468438538206</v>
      </c>
      <c r="P10" s="31">
        <f t="shared" ref="P10:P11" si="8">N10/L10</f>
        <v>0.16776266666666667</v>
      </c>
      <c r="Q10" s="48">
        <f>274900</f>
        <v>274900</v>
      </c>
      <c r="R10" s="48">
        <f>2200000+730000</f>
        <v>2930000</v>
      </c>
      <c r="S10" s="48">
        <v>22888.178</v>
      </c>
      <c r="T10" s="48">
        <v>243301.34</v>
      </c>
      <c r="U10" s="31">
        <f>S10/Q10</f>
        <v>8.326001455074572E-2</v>
      </c>
      <c r="V10" s="31">
        <f>T10/R10</f>
        <v>8.3038000000000001E-2</v>
      </c>
      <c r="W10" s="48"/>
      <c r="X10" s="48"/>
      <c r="Y10" s="48"/>
      <c r="Z10" s="48"/>
      <c r="AA10" s="31"/>
      <c r="AB10" s="31"/>
      <c r="AC10" s="48">
        <v>43100</v>
      </c>
      <c r="AD10" s="48">
        <v>2728.2</v>
      </c>
      <c r="AE10" s="31">
        <f>AD10/AC10</f>
        <v>6.3299303944315544E-2</v>
      </c>
      <c r="AF10" s="38">
        <f>F10+L10+R10+X10+AC10</f>
        <v>5023100</v>
      </c>
      <c r="AG10" s="38">
        <f>H10+N10+T10+Z10+AD10</f>
        <v>544679.61</v>
      </c>
      <c r="AH10" s="54">
        <f>AG10/AF10</f>
        <v>0.10843495251936056</v>
      </c>
    </row>
    <row r="11" spans="1:34" s="32" customFormat="1" ht="31.2" x14ac:dyDescent="0.25">
      <c r="A11" s="7" t="s">
        <v>16</v>
      </c>
      <c r="B11" s="7" t="s">
        <v>15</v>
      </c>
      <c r="C11" s="7" t="s">
        <v>5</v>
      </c>
      <c r="D11" s="47" t="s">
        <v>44</v>
      </c>
      <c r="E11" s="48"/>
      <c r="F11" s="48"/>
      <c r="G11" s="48"/>
      <c r="H11" s="48"/>
      <c r="I11" s="56"/>
      <c r="J11" s="56"/>
      <c r="K11" s="48">
        <v>60</v>
      </c>
      <c r="L11" s="48">
        <v>2500</v>
      </c>
      <c r="M11" s="48">
        <v>15</v>
      </c>
      <c r="N11" s="48">
        <v>519.9</v>
      </c>
      <c r="O11" s="31">
        <f t="shared" si="7"/>
        <v>0.25</v>
      </c>
      <c r="P11" s="31">
        <f t="shared" si="8"/>
        <v>0.20795999999999998</v>
      </c>
      <c r="Q11" s="48">
        <v>5800</v>
      </c>
      <c r="R11" s="48">
        <v>58000</v>
      </c>
      <c r="S11" s="48">
        <v>1443</v>
      </c>
      <c r="T11" s="48">
        <v>15137.37</v>
      </c>
      <c r="U11" s="31">
        <f t="shared" ref="U11:U12" si="9">S11/Q11</f>
        <v>0.24879310344827585</v>
      </c>
      <c r="V11" s="31">
        <f t="shared" ref="V11:V12" si="10">T11/R11</f>
        <v>0.26098913793103451</v>
      </c>
      <c r="W11" s="48">
        <v>5000</v>
      </c>
      <c r="X11" s="48">
        <v>90000</v>
      </c>
      <c r="Y11" s="48">
        <v>1910</v>
      </c>
      <c r="Z11" s="48">
        <v>34062.94</v>
      </c>
      <c r="AA11" s="31">
        <f t="shared" ref="AA11:AA15" si="11">Y11/W11</f>
        <v>0.38200000000000001</v>
      </c>
      <c r="AB11" s="31">
        <f t="shared" ref="AB11:AB15" si="12">Z11/X11</f>
        <v>0.37847711111111115</v>
      </c>
      <c r="AC11" s="48">
        <v>5000</v>
      </c>
      <c r="AD11" s="48"/>
      <c r="AE11" s="31">
        <f>AD11/AC11</f>
        <v>0</v>
      </c>
      <c r="AF11" s="38">
        <f t="shared" ref="AF11:AF14" si="13">F11+L11+R11+X11+AC11</f>
        <v>155500</v>
      </c>
      <c r="AG11" s="38">
        <f t="shared" ref="AG11:AG64" si="14">H11+N11+T11+Z11+AD11</f>
        <v>49720.210000000006</v>
      </c>
      <c r="AH11" s="54">
        <f t="shared" ref="AH11:AH13" si="15">AG11/AF11</f>
        <v>0.31974411575562706</v>
      </c>
    </row>
    <row r="12" spans="1:34" s="32" customFormat="1" ht="31.2" x14ac:dyDescent="0.25">
      <c r="A12" s="7" t="s">
        <v>16</v>
      </c>
      <c r="B12" s="7" t="s">
        <v>15</v>
      </c>
      <c r="C12" s="7" t="s">
        <v>5</v>
      </c>
      <c r="D12" s="47" t="s">
        <v>62</v>
      </c>
      <c r="E12" s="48"/>
      <c r="F12" s="48"/>
      <c r="G12" s="48"/>
      <c r="H12" s="48"/>
      <c r="I12" s="56"/>
      <c r="J12" s="56"/>
      <c r="K12" s="48">
        <v>98.6</v>
      </c>
      <c r="L12" s="48">
        <v>3200</v>
      </c>
      <c r="M12" s="48"/>
      <c r="N12" s="48"/>
      <c r="O12" s="31">
        <f t="shared" ref="O12:O13" si="16">M12/K12</f>
        <v>0</v>
      </c>
      <c r="P12" s="31">
        <f t="shared" ref="P12:P13" si="17">N12/L12</f>
        <v>0</v>
      </c>
      <c r="Q12" s="48">
        <v>3825</v>
      </c>
      <c r="R12" s="48">
        <v>38000</v>
      </c>
      <c r="S12" s="48"/>
      <c r="T12" s="48"/>
      <c r="U12" s="31">
        <f t="shared" si="9"/>
        <v>0</v>
      </c>
      <c r="V12" s="31">
        <f t="shared" si="10"/>
        <v>0</v>
      </c>
      <c r="W12" s="48">
        <v>1845</v>
      </c>
      <c r="X12" s="48">
        <v>36600</v>
      </c>
      <c r="Y12" s="48"/>
      <c r="Z12" s="48"/>
      <c r="AA12" s="31">
        <f t="shared" ref="AA12" si="18">Y12/W12</f>
        <v>0</v>
      </c>
      <c r="AB12" s="31">
        <f t="shared" ref="AB12" si="19">Z12/X12</f>
        <v>0</v>
      </c>
      <c r="AC12" s="48">
        <v>10000</v>
      </c>
      <c r="AD12" s="48"/>
      <c r="AE12" s="31">
        <f>AD12/AC12</f>
        <v>0</v>
      </c>
      <c r="AF12" s="38">
        <f>F12+L12+R12+X12+AC12</f>
        <v>87800</v>
      </c>
      <c r="AG12" s="38">
        <f t="shared" si="14"/>
        <v>0</v>
      </c>
      <c r="AH12" s="54">
        <f t="shared" si="15"/>
        <v>0</v>
      </c>
    </row>
    <row r="13" spans="1:34" s="32" customFormat="1" ht="31.2" x14ac:dyDescent="0.25">
      <c r="A13" s="7" t="s">
        <v>16</v>
      </c>
      <c r="B13" s="7" t="s">
        <v>15</v>
      </c>
      <c r="C13" s="7" t="s">
        <v>5</v>
      </c>
      <c r="D13" s="47" t="s">
        <v>45</v>
      </c>
      <c r="E13" s="48"/>
      <c r="F13" s="48"/>
      <c r="G13" s="48"/>
      <c r="H13" s="48"/>
      <c r="I13" s="56"/>
      <c r="J13" s="56"/>
      <c r="K13" s="48">
        <v>84</v>
      </c>
      <c r="L13" s="48">
        <v>3200</v>
      </c>
      <c r="M13" s="48">
        <v>2</v>
      </c>
      <c r="N13" s="48">
        <v>78</v>
      </c>
      <c r="O13" s="31">
        <f t="shared" si="16"/>
        <v>2.3809523809523808E-2</v>
      </c>
      <c r="P13" s="31">
        <f t="shared" si="17"/>
        <v>2.4375000000000001E-2</v>
      </c>
      <c r="Q13" s="48">
        <v>3500</v>
      </c>
      <c r="R13" s="48">
        <v>40000</v>
      </c>
      <c r="S13" s="48">
        <v>662</v>
      </c>
      <c r="T13" s="48">
        <v>6939.38</v>
      </c>
      <c r="U13" s="31">
        <f t="shared" ref="U13" si="20">S13/Q13</f>
        <v>0.18914285714285714</v>
      </c>
      <c r="V13" s="31">
        <f t="shared" ref="V13" si="21">T13/R13</f>
        <v>0.17348450000000001</v>
      </c>
      <c r="W13" s="48">
        <v>2900</v>
      </c>
      <c r="X13" s="48">
        <v>55000</v>
      </c>
      <c r="Y13" s="48">
        <v>1079</v>
      </c>
      <c r="Z13" s="48">
        <v>19009.150000000001</v>
      </c>
      <c r="AA13" s="31">
        <f t="shared" si="11"/>
        <v>0.37206896551724139</v>
      </c>
      <c r="AB13" s="31">
        <f t="shared" si="12"/>
        <v>0.34562090909090909</v>
      </c>
      <c r="AC13" s="48">
        <v>5000</v>
      </c>
      <c r="AD13" s="48"/>
      <c r="AE13" s="31">
        <f>AD13/AC13</f>
        <v>0</v>
      </c>
      <c r="AF13" s="38">
        <f t="shared" si="13"/>
        <v>103200</v>
      </c>
      <c r="AG13" s="38">
        <f t="shared" si="14"/>
        <v>26026.530000000002</v>
      </c>
      <c r="AH13" s="54">
        <f t="shared" si="15"/>
        <v>0.25219505813953491</v>
      </c>
    </row>
    <row r="14" spans="1:34" s="32" customFormat="1" ht="46.8" x14ac:dyDescent="0.25">
      <c r="A14" s="7" t="s">
        <v>29</v>
      </c>
      <c r="B14" s="6">
        <v>8210</v>
      </c>
      <c r="C14" s="7" t="s">
        <v>26</v>
      </c>
      <c r="D14" s="30" t="s">
        <v>46</v>
      </c>
      <c r="E14" s="38">
        <v>13.708701100000001</v>
      </c>
      <c r="F14" s="48">
        <v>53200</v>
      </c>
      <c r="G14" s="38">
        <v>0.15962699999999999</v>
      </c>
      <c r="H14" s="48">
        <v>1757.96</v>
      </c>
      <c r="I14" s="56">
        <f t="shared" ref="I14" si="22">G14/E14</f>
        <v>1.1644210405900525E-2</v>
      </c>
      <c r="J14" s="56">
        <f t="shared" ref="J14" si="23">H14/F14</f>
        <v>3.304436090225564E-2</v>
      </c>
      <c r="K14" s="48"/>
      <c r="L14" s="48"/>
      <c r="M14" s="48"/>
      <c r="N14" s="48"/>
      <c r="O14" s="31"/>
      <c r="P14" s="31"/>
      <c r="Q14" s="48">
        <v>840</v>
      </c>
      <c r="R14" s="48">
        <v>9300</v>
      </c>
      <c r="S14" s="48">
        <v>64</v>
      </c>
      <c r="T14" s="48">
        <v>671.19</v>
      </c>
      <c r="U14" s="31">
        <f t="shared" ref="U14:U16" si="24">S14/Q14</f>
        <v>7.6190476190476197E-2</v>
      </c>
      <c r="V14" s="31">
        <f t="shared" ref="V14:V55" si="25">T14/R14</f>
        <v>7.2170967741935488E-2</v>
      </c>
      <c r="W14" s="48"/>
      <c r="X14" s="48"/>
      <c r="Y14" s="48"/>
      <c r="Z14" s="48"/>
      <c r="AA14" s="31"/>
      <c r="AB14" s="31"/>
      <c r="AC14" s="48"/>
      <c r="AD14" s="48"/>
      <c r="AE14" s="31" t="e">
        <f t="shared" ref="AE14:AE51" si="26">AD14/AC14</f>
        <v>#DIV/0!</v>
      </c>
      <c r="AF14" s="38">
        <f t="shared" si="13"/>
        <v>62500</v>
      </c>
      <c r="AG14" s="38">
        <f t="shared" si="14"/>
        <v>2429.15</v>
      </c>
      <c r="AH14" s="54">
        <f t="shared" ref="AH14" si="27">AG14/AF14</f>
        <v>3.8866400000000002E-2</v>
      </c>
    </row>
    <row r="15" spans="1:34" s="32" customFormat="1" ht="40.5" customHeight="1" x14ac:dyDescent="0.25">
      <c r="A15" s="59" t="s">
        <v>32</v>
      </c>
      <c r="B15" s="59"/>
      <c r="C15" s="59"/>
      <c r="D15" s="60" t="s">
        <v>81</v>
      </c>
      <c r="E15" s="64">
        <f>E16+E17+E30+E41+E42+E48+E46+E47+E49</f>
        <v>3708.5210000000002</v>
      </c>
      <c r="F15" s="64">
        <f>F16+F17+F30+F41+F42+F48+F46+F47+F49</f>
        <v>20842400</v>
      </c>
      <c r="G15" s="64">
        <f>G16+G17+G30+G41+G42+G48+G46+G47+G49</f>
        <v>2007.8009176006931</v>
      </c>
      <c r="H15" s="64">
        <f>H16+H17+H30+H41+H42+H48+H46+H47+H49</f>
        <v>6783206.79</v>
      </c>
      <c r="I15" s="63">
        <f t="shared" si="5"/>
        <v>0.54140206233177401</v>
      </c>
      <c r="J15" s="63">
        <f t="shared" si="6"/>
        <v>0.32545228908379076</v>
      </c>
      <c r="K15" s="64">
        <f t="shared" ref="K15:N15" si="28">K16+K17+K30+K41+K42+K48+K46+K47+K49</f>
        <v>31340.171799999996</v>
      </c>
      <c r="L15" s="64">
        <f t="shared" si="28"/>
        <v>1804100</v>
      </c>
      <c r="M15" s="64">
        <f t="shared" si="28"/>
        <v>2416.8299999999995</v>
      </c>
      <c r="N15" s="64">
        <f t="shared" si="28"/>
        <v>152499.02000000002</v>
      </c>
      <c r="O15" s="63">
        <f t="shared" ref="O15:O16" si="29">M15/K15</f>
        <v>7.7116041846330904E-2</v>
      </c>
      <c r="P15" s="63">
        <f t="shared" ref="P15:P16" si="30">N15/L15</f>
        <v>8.4529139182972127E-2</v>
      </c>
      <c r="Q15" s="64">
        <f t="shared" ref="Q15:T15" si="31">Q16+Q17+Q30+Q41+Q42+Q48+Q46+Q47+Q49</f>
        <v>959928</v>
      </c>
      <c r="R15" s="64">
        <f t="shared" si="31"/>
        <v>11053100</v>
      </c>
      <c r="S15" s="64">
        <f t="shared" si="31"/>
        <v>344556.99955019832</v>
      </c>
      <c r="T15" s="64">
        <f t="shared" si="31"/>
        <v>3065667.73</v>
      </c>
      <c r="U15" s="63">
        <f t="shared" si="24"/>
        <v>0.35894046173275324</v>
      </c>
      <c r="V15" s="63">
        <f t="shared" si="25"/>
        <v>0.27735818277225394</v>
      </c>
      <c r="W15" s="64">
        <f t="shared" ref="W15:Z15" si="32">W16+W17+W30+W41+W42+W48+W46+W47+W49</f>
        <v>54225.847999999998</v>
      </c>
      <c r="X15" s="64">
        <f t="shared" si="32"/>
        <v>1057600</v>
      </c>
      <c r="Y15" s="64">
        <f t="shared" si="32"/>
        <v>24527.4</v>
      </c>
      <c r="Z15" s="64">
        <f t="shared" si="32"/>
        <v>431144.64</v>
      </c>
      <c r="AA15" s="63">
        <f t="shared" si="11"/>
        <v>0.45231934408845026</v>
      </c>
      <c r="AB15" s="63">
        <f t="shared" si="12"/>
        <v>0.40766323751891076</v>
      </c>
      <c r="AC15" s="64">
        <f t="shared" ref="AC15:AD15" si="33">AC16+AC17+AC30+AC41+AC42+AC48+AC46+AC47+AC49</f>
        <v>1256200</v>
      </c>
      <c r="AD15" s="64">
        <f t="shared" si="33"/>
        <v>94913.160000000018</v>
      </c>
      <c r="AE15" s="63">
        <f>AD15/AC15</f>
        <v>7.5555771373985045E-2</v>
      </c>
      <c r="AF15" s="62">
        <f>F15+L15+R15+X15+AC15</f>
        <v>36013400</v>
      </c>
      <c r="AG15" s="62">
        <f>AD15+Z15+T15+N15+H15</f>
        <v>10527431.34</v>
      </c>
      <c r="AH15" s="66">
        <f>AG15/AF15</f>
        <v>0.29231984039274272</v>
      </c>
    </row>
    <row r="16" spans="1:34" s="32" customFormat="1" ht="31.2" x14ac:dyDescent="0.25">
      <c r="A16" s="7" t="s">
        <v>19</v>
      </c>
      <c r="B16" s="7" t="s">
        <v>18</v>
      </c>
      <c r="C16" s="7" t="s">
        <v>5</v>
      </c>
      <c r="D16" s="47" t="s">
        <v>99</v>
      </c>
      <c r="E16" s="37">
        <v>37.106000000000002</v>
      </c>
      <c r="F16" s="38">
        <v>222100</v>
      </c>
      <c r="G16" s="38">
        <v>13.355510000000001</v>
      </c>
      <c r="H16" s="38">
        <v>32808.5</v>
      </c>
      <c r="I16" s="54">
        <f t="shared" ref="I16" si="34">G16/E16</f>
        <v>0.35992858297849406</v>
      </c>
      <c r="J16" s="54">
        <f t="shared" ref="J16" si="35">H16/F16</f>
        <v>0.14771949572264745</v>
      </c>
      <c r="K16" s="45">
        <v>152.84700000000001</v>
      </c>
      <c r="L16" s="38">
        <v>10400</v>
      </c>
      <c r="M16" s="38">
        <v>22.5</v>
      </c>
      <c r="N16" s="38">
        <v>1540.0500000000002</v>
      </c>
      <c r="O16" s="54">
        <f t="shared" si="29"/>
        <v>0.14720602955897072</v>
      </c>
      <c r="P16" s="54">
        <f t="shared" si="30"/>
        <v>0.14808173076923078</v>
      </c>
      <c r="Q16" s="48">
        <v>18238</v>
      </c>
      <c r="R16" s="38">
        <v>210000</v>
      </c>
      <c r="S16" s="52">
        <v>2115</v>
      </c>
      <c r="T16" s="52">
        <v>6269.5500000000011</v>
      </c>
      <c r="U16" s="54">
        <f t="shared" si="24"/>
        <v>0.1159666630112951</v>
      </c>
      <c r="V16" s="54">
        <f t="shared" si="25"/>
        <v>2.9855000000000007E-2</v>
      </c>
      <c r="W16" s="50"/>
      <c r="X16" s="38"/>
      <c r="Y16" s="52"/>
      <c r="Z16" s="52"/>
      <c r="AA16" s="54"/>
      <c r="AB16" s="54"/>
      <c r="AC16" s="38">
        <v>8800</v>
      </c>
      <c r="AD16" s="52">
        <v>543.44000000000005</v>
      </c>
      <c r="AE16" s="54">
        <f t="shared" si="26"/>
        <v>6.1754545454545458E-2</v>
      </c>
      <c r="AF16" s="43">
        <f t="shared" ref="AF16" si="36">F16+L16+R16+X16+AC16</f>
        <v>451300</v>
      </c>
      <c r="AG16" s="43">
        <f t="shared" ref="AG16" si="37">H16+N16+T16+Z16+AD16</f>
        <v>41161.540000000008</v>
      </c>
      <c r="AH16" s="54">
        <f t="shared" ref="AH16" si="38">AG16/AF16</f>
        <v>9.1206603146465781E-2</v>
      </c>
    </row>
    <row r="17" spans="1:34" s="32" customFormat="1" ht="46.8" x14ac:dyDescent="0.25">
      <c r="A17" s="7" t="s">
        <v>20</v>
      </c>
      <c r="B17" s="6">
        <v>1010</v>
      </c>
      <c r="C17" s="7" t="s">
        <v>7</v>
      </c>
      <c r="D17" s="30" t="s">
        <v>102</v>
      </c>
      <c r="E17" s="38">
        <f t="shared" ref="E17:H17" si="39">E18+E19+E20+E21+E22+E23+E24+E25+E26+E27+E28+E29</f>
        <v>1406.4479999999999</v>
      </c>
      <c r="F17" s="38">
        <f t="shared" si="39"/>
        <v>8000000</v>
      </c>
      <c r="G17" s="38">
        <f t="shared" si="39"/>
        <v>780.70300015023611</v>
      </c>
      <c r="H17" s="38">
        <f t="shared" si="39"/>
        <v>2636101.59</v>
      </c>
      <c r="I17" s="54">
        <f t="shared" ref="I17:I26" si="40">G17/E17</f>
        <v>0.55508842143487436</v>
      </c>
      <c r="J17" s="54">
        <f t="shared" ref="J17:J26" si="41">H17/F17</f>
        <v>0.32951269875</v>
      </c>
      <c r="K17" s="38">
        <f t="shared" ref="K17:N17" si="42">K18+K19+K20+K21+K22+K23+K24+K25+K26+K27+K28+K29</f>
        <v>10111.919099999999</v>
      </c>
      <c r="L17" s="38">
        <f t="shared" si="42"/>
        <v>660000</v>
      </c>
      <c r="M17" s="38">
        <f t="shared" si="42"/>
        <v>1218</v>
      </c>
      <c r="N17" s="38">
        <f t="shared" si="42"/>
        <v>80939.640000000014</v>
      </c>
      <c r="O17" s="54">
        <f t="shared" ref="O17:O29" si="43">M17/K17</f>
        <v>0.12045191303003998</v>
      </c>
      <c r="P17" s="54">
        <f t="shared" ref="P17:P29" si="44">N17/L17</f>
        <v>0.12263581818181821</v>
      </c>
      <c r="Q17" s="38">
        <f t="shared" ref="Q17:T17" si="45">Q18+Q19+Q20+Q21+Q22+Q23+Q24+Q25+Q26+Q27+Q28+Q29</f>
        <v>317521</v>
      </c>
      <c r="R17" s="38">
        <f t="shared" si="45"/>
        <v>3656100</v>
      </c>
      <c r="S17" s="38">
        <f t="shared" si="45"/>
        <v>96994.201000000059</v>
      </c>
      <c r="T17" s="38">
        <f t="shared" si="45"/>
        <v>865042.59000000008</v>
      </c>
      <c r="U17" s="54">
        <f t="shared" ref="U17:U51" si="46">S17/Q17</f>
        <v>0.30547334192069203</v>
      </c>
      <c r="V17" s="54">
        <f t="shared" ref="V17:V51" si="47">T17/R17</f>
        <v>0.23660255189956514</v>
      </c>
      <c r="W17" s="38">
        <f t="shared" ref="W17:Z17" si="48">W18+W19+W20+W21+W22+W23+W24+W25+W26+W27+W28+W29</f>
        <v>8206.848</v>
      </c>
      <c r="X17" s="38">
        <f t="shared" si="48"/>
        <v>157600</v>
      </c>
      <c r="Y17" s="38">
        <f t="shared" si="48"/>
        <v>2304</v>
      </c>
      <c r="Z17" s="38">
        <f t="shared" si="48"/>
        <v>40822.490000000005</v>
      </c>
      <c r="AA17" s="54">
        <f t="shared" ref="AA17" si="49">Y17/W17</f>
        <v>0.28074115665356542</v>
      </c>
      <c r="AB17" s="54">
        <f t="shared" ref="AB17" si="50">Z17/X17</f>
        <v>0.25902595177664978</v>
      </c>
      <c r="AC17" s="38">
        <f t="shared" ref="AC17:AD17" si="51">AC18+AC19+AC20+AC21+AC22+AC23+AC24+AC25+AC26+AC27+AC28+AC29</f>
        <v>320000</v>
      </c>
      <c r="AD17" s="38">
        <f t="shared" si="51"/>
        <v>29617.479999999996</v>
      </c>
      <c r="AE17" s="54">
        <f t="shared" si="26"/>
        <v>9.2554624999999988E-2</v>
      </c>
      <c r="AF17" s="43">
        <f t="shared" ref="AF17:AF51" si="52">F17+L17+R17+X17+AC17</f>
        <v>12793700</v>
      </c>
      <c r="AG17" s="43">
        <f t="shared" ref="AG17:AG51" si="53">H17+N17+T17+Z17+AD17</f>
        <v>3652523.7900000005</v>
      </c>
      <c r="AH17" s="54">
        <f t="shared" ref="AH17:AH51" si="54">AG17/AF17</f>
        <v>0.2854939376411828</v>
      </c>
    </row>
    <row r="18" spans="1:34" s="67" customFormat="1" ht="46.8" x14ac:dyDescent="0.25">
      <c r="A18" s="18"/>
      <c r="B18" s="18"/>
      <c r="C18" s="17"/>
      <c r="D18" s="19" t="s">
        <v>103</v>
      </c>
      <c r="E18" s="39">
        <v>82</v>
      </c>
      <c r="F18" s="36">
        <v>371800</v>
      </c>
      <c r="G18" s="36">
        <v>40.765001999999996</v>
      </c>
      <c r="H18" s="36">
        <v>150286.54</v>
      </c>
      <c r="I18" s="53">
        <f t="shared" si="40"/>
        <v>0.49713417073170724</v>
      </c>
      <c r="J18" s="53">
        <f t="shared" si="41"/>
        <v>0.40421339429800973</v>
      </c>
      <c r="K18" s="46">
        <v>1112.8347000000001</v>
      </c>
      <c r="L18" s="36">
        <v>73200</v>
      </c>
      <c r="M18" s="36">
        <v>102</v>
      </c>
      <c r="N18" s="36">
        <v>6783.9600000000009</v>
      </c>
      <c r="O18" s="53">
        <f t="shared" si="43"/>
        <v>9.165781764353681E-2</v>
      </c>
      <c r="P18" s="53">
        <f t="shared" si="44"/>
        <v>9.2677049180327875E-2</v>
      </c>
      <c r="Q18" s="35">
        <v>47756</v>
      </c>
      <c r="R18" s="36">
        <v>549900</v>
      </c>
      <c r="S18" s="41">
        <v>11903.000000000005</v>
      </c>
      <c r="T18" s="41">
        <v>113345.41</v>
      </c>
      <c r="U18" s="53">
        <f t="shared" si="46"/>
        <v>0.24924616802077237</v>
      </c>
      <c r="V18" s="53">
        <f t="shared" si="47"/>
        <v>0.20612004000727405</v>
      </c>
      <c r="W18" s="46"/>
      <c r="X18" s="36"/>
      <c r="Y18" s="41"/>
      <c r="Z18" s="41"/>
      <c r="AA18" s="53"/>
      <c r="AB18" s="53"/>
      <c r="AC18" s="36">
        <v>25600</v>
      </c>
      <c r="AD18" s="41">
        <v>1222.7400000000002</v>
      </c>
      <c r="AE18" s="53">
        <f t="shared" si="26"/>
        <v>4.7763281250000011E-2</v>
      </c>
      <c r="AF18" s="42">
        <f t="shared" si="52"/>
        <v>1020500</v>
      </c>
      <c r="AG18" s="42">
        <f t="shared" si="53"/>
        <v>271638.65000000002</v>
      </c>
      <c r="AH18" s="53">
        <f t="shared" si="54"/>
        <v>0.26618192062714358</v>
      </c>
    </row>
    <row r="19" spans="1:34" s="67" customFormat="1" ht="46.8" x14ac:dyDescent="0.25">
      <c r="A19" s="17"/>
      <c r="B19" s="18"/>
      <c r="C19" s="17"/>
      <c r="D19" s="19" t="s">
        <v>82</v>
      </c>
      <c r="E19" s="39">
        <v>141.833</v>
      </c>
      <c r="F19" s="36">
        <v>784000</v>
      </c>
      <c r="G19" s="36">
        <v>63.692002000000002</v>
      </c>
      <c r="H19" s="36">
        <v>256704.61</v>
      </c>
      <c r="I19" s="53">
        <f t="shared" si="40"/>
        <v>0.4490633491500568</v>
      </c>
      <c r="J19" s="53">
        <f t="shared" si="41"/>
        <v>0.32742934948979591</v>
      </c>
      <c r="K19" s="46">
        <v>334.93380000000002</v>
      </c>
      <c r="L19" s="36">
        <v>22700</v>
      </c>
      <c r="M19" s="36">
        <v>34</v>
      </c>
      <c r="N19" s="36">
        <v>2365.3200000000002</v>
      </c>
      <c r="O19" s="53">
        <f t="shared" si="43"/>
        <v>0.1015125974147727</v>
      </c>
      <c r="P19" s="53">
        <f t="shared" si="44"/>
        <v>0.10419911894273129</v>
      </c>
      <c r="Q19" s="35">
        <v>7957</v>
      </c>
      <c r="R19" s="36">
        <v>91600</v>
      </c>
      <c r="S19" s="41">
        <v>600</v>
      </c>
      <c r="T19" s="41">
        <v>4117.7299999999996</v>
      </c>
      <c r="U19" s="53">
        <f t="shared" si="46"/>
        <v>7.540530350634661E-2</v>
      </c>
      <c r="V19" s="53">
        <f t="shared" si="47"/>
        <v>4.4953384279475976E-2</v>
      </c>
      <c r="W19" s="46"/>
      <c r="X19" s="36"/>
      <c r="Y19" s="41"/>
      <c r="Z19" s="41"/>
      <c r="AA19" s="53"/>
      <c r="AB19" s="53"/>
      <c r="AC19" s="36">
        <v>20400</v>
      </c>
      <c r="AD19" s="41">
        <v>1086.8800000000001</v>
      </c>
      <c r="AE19" s="53">
        <f t="shared" si="26"/>
        <v>5.3278431372549027E-2</v>
      </c>
      <c r="AF19" s="42">
        <f t="shared" si="52"/>
        <v>918700</v>
      </c>
      <c r="AG19" s="42">
        <f t="shared" si="53"/>
        <v>264274.53999999998</v>
      </c>
      <c r="AH19" s="53">
        <f t="shared" si="54"/>
        <v>0.28766141286600627</v>
      </c>
    </row>
    <row r="20" spans="1:34" s="67" customFormat="1" ht="46.8" x14ac:dyDescent="0.25">
      <c r="A20" s="17"/>
      <c r="B20" s="18"/>
      <c r="C20" s="17"/>
      <c r="D20" s="19" t="s">
        <v>83</v>
      </c>
      <c r="E20" s="39">
        <v>196.58699999999999</v>
      </c>
      <c r="F20" s="36">
        <v>822800</v>
      </c>
      <c r="G20" s="36">
        <v>75.949002999999976</v>
      </c>
      <c r="H20" s="36">
        <v>257942.31</v>
      </c>
      <c r="I20" s="53">
        <f t="shared" si="40"/>
        <v>0.38633787076459775</v>
      </c>
      <c r="J20" s="53">
        <f t="shared" si="41"/>
        <v>0.31349332766164317</v>
      </c>
      <c r="K20" s="46">
        <v>1131.5943</v>
      </c>
      <c r="L20" s="36">
        <v>74500</v>
      </c>
      <c r="M20" s="36">
        <v>299</v>
      </c>
      <c r="N20" s="36">
        <v>19585.02</v>
      </c>
      <c r="O20" s="53">
        <f t="shared" si="43"/>
        <v>0.26422897322830274</v>
      </c>
      <c r="P20" s="53">
        <f t="shared" si="44"/>
        <v>0.26288617449664431</v>
      </c>
      <c r="Q20" s="35">
        <v>59116</v>
      </c>
      <c r="R20" s="36">
        <v>680700</v>
      </c>
      <c r="S20" s="41">
        <v>18750</v>
      </c>
      <c r="T20" s="41">
        <v>166044.97</v>
      </c>
      <c r="U20" s="53">
        <f t="shared" si="46"/>
        <v>0.31717301576561335</v>
      </c>
      <c r="V20" s="53">
        <f t="shared" si="47"/>
        <v>0.2439326722491553</v>
      </c>
      <c r="W20" s="46"/>
      <c r="X20" s="36"/>
      <c r="Y20" s="41"/>
      <c r="Z20" s="41"/>
      <c r="AA20" s="53"/>
      <c r="AB20" s="53"/>
      <c r="AC20" s="36">
        <v>48800</v>
      </c>
      <c r="AD20" s="41">
        <v>7064.72</v>
      </c>
      <c r="AE20" s="53">
        <f t="shared" si="26"/>
        <v>0.14476885245901641</v>
      </c>
      <c r="AF20" s="42">
        <f t="shared" si="52"/>
        <v>1626800</v>
      </c>
      <c r="AG20" s="42">
        <f t="shared" si="53"/>
        <v>450637.02</v>
      </c>
      <c r="AH20" s="53">
        <f t="shared" si="54"/>
        <v>0.27700824932382595</v>
      </c>
    </row>
    <row r="21" spans="1:34" s="67" customFormat="1" ht="46.8" x14ac:dyDescent="0.25">
      <c r="A21" s="18"/>
      <c r="B21" s="18"/>
      <c r="C21" s="17"/>
      <c r="D21" s="19" t="s">
        <v>104</v>
      </c>
      <c r="E21" s="39">
        <v>86.031999999999996</v>
      </c>
      <c r="F21" s="36">
        <v>585100</v>
      </c>
      <c r="G21" s="36">
        <v>45.420001000000013</v>
      </c>
      <c r="H21" s="36">
        <v>198363.43</v>
      </c>
      <c r="I21" s="53">
        <f t="shared" si="40"/>
        <v>0.52794310256648702</v>
      </c>
      <c r="J21" s="53">
        <f t="shared" si="41"/>
        <v>0.33902483336181849</v>
      </c>
      <c r="K21" s="46">
        <v>334.93380000000002</v>
      </c>
      <c r="L21" s="36">
        <v>22700</v>
      </c>
      <c r="M21" s="36">
        <v>10</v>
      </c>
      <c r="N21" s="36">
        <v>805.8</v>
      </c>
      <c r="O21" s="53">
        <f t="shared" si="43"/>
        <v>2.9856646298462561E-2</v>
      </c>
      <c r="P21" s="53">
        <f t="shared" si="44"/>
        <v>3.549779735682819E-2</v>
      </c>
      <c r="Q21" s="35">
        <v>3978</v>
      </c>
      <c r="R21" s="36">
        <v>45800</v>
      </c>
      <c r="S21" s="41">
        <v>1736</v>
      </c>
      <c r="T21" s="41">
        <v>14480.4</v>
      </c>
      <c r="U21" s="53">
        <f t="shared" si="46"/>
        <v>0.43640020110608346</v>
      </c>
      <c r="V21" s="53">
        <f t="shared" si="47"/>
        <v>0.31616593886462879</v>
      </c>
      <c r="W21" s="46"/>
      <c r="X21" s="36"/>
      <c r="Y21" s="41"/>
      <c r="Z21" s="41"/>
      <c r="AA21" s="53"/>
      <c r="AB21" s="53"/>
      <c r="AC21" s="36">
        <v>18500</v>
      </c>
      <c r="AD21" s="41">
        <v>2309.6200000000003</v>
      </c>
      <c r="AE21" s="53">
        <f t="shared" si="26"/>
        <v>0.12484432432432434</v>
      </c>
      <c r="AF21" s="42">
        <f t="shared" si="52"/>
        <v>672100</v>
      </c>
      <c r="AG21" s="42">
        <f t="shared" si="53"/>
        <v>215959.24999999997</v>
      </c>
      <c r="AH21" s="53">
        <f t="shared" si="54"/>
        <v>0.32132011605415856</v>
      </c>
    </row>
    <row r="22" spans="1:34" s="67" customFormat="1" ht="46.8" x14ac:dyDescent="0.25">
      <c r="A22" s="17"/>
      <c r="B22" s="18"/>
      <c r="C22" s="17"/>
      <c r="D22" s="19" t="s">
        <v>84</v>
      </c>
      <c r="E22" s="39">
        <v>131.50399999999999</v>
      </c>
      <c r="F22" s="36">
        <v>960300</v>
      </c>
      <c r="G22" s="36">
        <v>125.11500000000001</v>
      </c>
      <c r="H22" s="36">
        <v>278257.70999999996</v>
      </c>
      <c r="I22" s="53">
        <f t="shared" si="40"/>
        <v>0.95141592651174123</v>
      </c>
      <c r="J22" s="53">
        <f t="shared" si="41"/>
        <v>0.28976123086535455</v>
      </c>
      <c r="K22" s="46">
        <v>1131.5943</v>
      </c>
      <c r="L22" s="36">
        <v>74500</v>
      </c>
      <c r="M22" s="36">
        <v>82</v>
      </c>
      <c r="N22" s="36">
        <v>5484.36</v>
      </c>
      <c r="O22" s="53">
        <f t="shared" si="43"/>
        <v>7.2464133126156613E-2</v>
      </c>
      <c r="P22" s="53">
        <f t="shared" si="44"/>
        <v>7.361557046979865E-2</v>
      </c>
      <c r="Q22" s="35">
        <v>18188</v>
      </c>
      <c r="R22" s="36">
        <v>209400</v>
      </c>
      <c r="S22" s="41">
        <v>11716.000000000044</v>
      </c>
      <c r="T22" s="41">
        <v>97727.63</v>
      </c>
      <c r="U22" s="53">
        <f t="shared" si="46"/>
        <v>0.64416098526501231</v>
      </c>
      <c r="V22" s="53">
        <f t="shared" si="47"/>
        <v>0.4667031041069723</v>
      </c>
      <c r="W22" s="46"/>
      <c r="X22" s="36"/>
      <c r="Y22" s="41"/>
      <c r="Z22" s="41"/>
      <c r="AA22" s="53"/>
      <c r="AB22" s="53"/>
      <c r="AC22" s="36">
        <v>46700</v>
      </c>
      <c r="AD22" s="41">
        <v>3532.36</v>
      </c>
      <c r="AE22" s="53">
        <f t="shared" si="26"/>
        <v>7.563940042826553E-2</v>
      </c>
      <c r="AF22" s="42">
        <f t="shared" si="52"/>
        <v>1290900</v>
      </c>
      <c r="AG22" s="42">
        <f t="shared" si="53"/>
        <v>385002.05999999994</v>
      </c>
      <c r="AH22" s="53">
        <f t="shared" si="54"/>
        <v>0.29824313269811753</v>
      </c>
    </row>
    <row r="23" spans="1:34" s="67" customFormat="1" ht="46.8" x14ac:dyDescent="0.25">
      <c r="A23" s="17"/>
      <c r="B23" s="18"/>
      <c r="C23" s="17"/>
      <c r="D23" s="19" t="s">
        <v>85</v>
      </c>
      <c r="E23" s="39">
        <v>32.875</v>
      </c>
      <c r="F23" s="36">
        <v>329300</v>
      </c>
      <c r="G23" s="36">
        <v>30.284002000000001</v>
      </c>
      <c r="H23" s="36">
        <v>200979.3</v>
      </c>
      <c r="I23" s="53">
        <f t="shared" si="40"/>
        <v>0.92118637262357417</v>
      </c>
      <c r="J23" s="53">
        <f t="shared" si="41"/>
        <v>0.61032280595201938</v>
      </c>
      <c r="K23" s="46">
        <v>668.8827</v>
      </c>
      <c r="L23" s="36">
        <v>44400</v>
      </c>
      <c r="M23" s="36">
        <v>12</v>
      </c>
      <c r="N23" s="36">
        <v>935.76</v>
      </c>
      <c r="O23" s="53">
        <f t="shared" si="43"/>
        <v>1.794036532862937E-2</v>
      </c>
      <c r="P23" s="53">
        <f t="shared" si="44"/>
        <v>2.1075675675675677E-2</v>
      </c>
      <c r="Q23" s="35">
        <v>11367</v>
      </c>
      <c r="R23" s="36">
        <v>130900</v>
      </c>
      <c r="S23" s="41">
        <v>5070</v>
      </c>
      <c r="T23" s="41">
        <v>47454.829999999994</v>
      </c>
      <c r="U23" s="53">
        <f t="shared" si="46"/>
        <v>0.44602797571918712</v>
      </c>
      <c r="V23" s="53">
        <f t="shared" si="47"/>
        <v>0.36252734912146672</v>
      </c>
      <c r="W23" s="46"/>
      <c r="X23" s="36"/>
      <c r="Y23" s="41"/>
      <c r="Z23" s="41"/>
      <c r="AA23" s="53"/>
      <c r="AB23" s="53"/>
      <c r="AC23" s="36">
        <v>24700</v>
      </c>
      <c r="AD23" s="41">
        <v>2309.6200000000003</v>
      </c>
      <c r="AE23" s="53">
        <f t="shared" si="26"/>
        <v>9.3506882591093132E-2</v>
      </c>
      <c r="AF23" s="42">
        <f t="shared" si="52"/>
        <v>529300</v>
      </c>
      <c r="AG23" s="42">
        <f t="shared" si="53"/>
        <v>251679.50999999998</v>
      </c>
      <c r="AH23" s="53">
        <f t="shared" si="54"/>
        <v>0.47549501228037028</v>
      </c>
    </row>
    <row r="24" spans="1:34" s="67" customFormat="1" ht="46.8" x14ac:dyDescent="0.25">
      <c r="A24" s="18"/>
      <c r="B24" s="18"/>
      <c r="C24" s="17"/>
      <c r="D24" s="19" t="s">
        <v>105</v>
      </c>
      <c r="E24" s="39">
        <v>0</v>
      </c>
      <c r="F24" s="36">
        <v>0</v>
      </c>
      <c r="G24" s="36">
        <v>0</v>
      </c>
      <c r="H24" s="36">
        <v>0</v>
      </c>
      <c r="I24" s="53"/>
      <c r="J24" s="53"/>
      <c r="K24" s="46">
        <v>203.05500000000001</v>
      </c>
      <c r="L24" s="36">
        <v>6400</v>
      </c>
      <c r="M24" s="36">
        <v>0</v>
      </c>
      <c r="N24" s="36">
        <v>78</v>
      </c>
      <c r="O24" s="53">
        <f t="shared" si="43"/>
        <v>0</v>
      </c>
      <c r="P24" s="53">
        <f t="shared" si="44"/>
        <v>1.21875E-2</v>
      </c>
      <c r="Q24" s="35">
        <v>1932</v>
      </c>
      <c r="R24" s="36">
        <v>22200</v>
      </c>
      <c r="S24" s="41">
        <v>348</v>
      </c>
      <c r="T24" s="41">
        <v>3004.67</v>
      </c>
      <c r="U24" s="53">
        <f t="shared" si="46"/>
        <v>0.18012422360248448</v>
      </c>
      <c r="V24" s="53">
        <f t="shared" si="47"/>
        <v>0.13534549549549549</v>
      </c>
      <c r="W24" s="46">
        <v>8206.848</v>
      </c>
      <c r="X24" s="36">
        <v>157600</v>
      </c>
      <c r="Y24" s="41">
        <v>2304</v>
      </c>
      <c r="Z24" s="41">
        <v>40822.490000000005</v>
      </c>
      <c r="AA24" s="53">
        <f t="shared" ref="AA24" si="55">Y24/W24</f>
        <v>0.28074115665356542</v>
      </c>
      <c r="AB24" s="53">
        <f t="shared" ref="AB24" si="56">Z24/X24</f>
        <v>0.25902595177664978</v>
      </c>
      <c r="AC24" s="36">
        <v>19300</v>
      </c>
      <c r="AD24" s="41">
        <v>543.44000000000005</v>
      </c>
      <c r="AE24" s="53">
        <f t="shared" si="26"/>
        <v>2.8157512953367877E-2</v>
      </c>
      <c r="AF24" s="42">
        <f t="shared" si="52"/>
        <v>205500</v>
      </c>
      <c r="AG24" s="42">
        <f t="shared" si="53"/>
        <v>44448.600000000006</v>
      </c>
      <c r="AH24" s="53">
        <f t="shared" si="54"/>
        <v>0.21629489051094894</v>
      </c>
    </row>
    <row r="25" spans="1:34" s="67" customFormat="1" ht="46.8" x14ac:dyDescent="0.25">
      <c r="A25" s="17"/>
      <c r="B25" s="18"/>
      <c r="C25" s="17"/>
      <c r="D25" s="19" t="s">
        <v>86</v>
      </c>
      <c r="E25" s="39">
        <v>116.40600000000001</v>
      </c>
      <c r="F25" s="36">
        <v>727900</v>
      </c>
      <c r="G25" s="36">
        <v>90.913000000000011</v>
      </c>
      <c r="H25" s="36">
        <v>253254.47999999998</v>
      </c>
      <c r="I25" s="53">
        <f t="shared" si="40"/>
        <v>0.78099926120646712</v>
      </c>
      <c r="J25" s="53">
        <f t="shared" si="41"/>
        <v>0.34792482483857673</v>
      </c>
      <c r="K25" s="46">
        <v>779.68610000000001</v>
      </c>
      <c r="L25" s="36">
        <v>51600</v>
      </c>
      <c r="M25" s="36">
        <v>12</v>
      </c>
      <c r="N25" s="36">
        <v>935.76</v>
      </c>
      <c r="O25" s="53">
        <f t="shared" si="43"/>
        <v>1.539080919872754E-2</v>
      </c>
      <c r="P25" s="53">
        <f t="shared" si="44"/>
        <v>1.8134883720930233E-2</v>
      </c>
      <c r="Q25" s="35">
        <v>12504</v>
      </c>
      <c r="R25" s="36">
        <v>144000</v>
      </c>
      <c r="S25" s="41">
        <v>360</v>
      </c>
      <c r="T25" s="41">
        <v>851.99</v>
      </c>
      <c r="U25" s="53">
        <f t="shared" si="46"/>
        <v>2.8790786948176585E-2</v>
      </c>
      <c r="V25" s="53">
        <f t="shared" si="47"/>
        <v>5.9165972222222224E-3</v>
      </c>
      <c r="W25" s="46"/>
      <c r="X25" s="36"/>
      <c r="Y25" s="41"/>
      <c r="Z25" s="41"/>
      <c r="AA25" s="53"/>
      <c r="AB25" s="53"/>
      <c r="AC25" s="36">
        <v>20300</v>
      </c>
      <c r="AD25" s="41">
        <v>2309.6200000000003</v>
      </c>
      <c r="AE25" s="53">
        <f t="shared" si="26"/>
        <v>0.11377438423645322</v>
      </c>
      <c r="AF25" s="42">
        <f t="shared" si="52"/>
        <v>943800</v>
      </c>
      <c r="AG25" s="42">
        <f t="shared" si="53"/>
        <v>257351.84999999998</v>
      </c>
      <c r="AH25" s="53">
        <f t="shared" si="54"/>
        <v>0.27267625556261915</v>
      </c>
    </row>
    <row r="26" spans="1:34" s="67" customFormat="1" ht="46.8" x14ac:dyDescent="0.25">
      <c r="A26" s="18"/>
      <c r="B26" s="18"/>
      <c r="C26" s="17"/>
      <c r="D26" s="19" t="s">
        <v>106</v>
      </c>
      <c r="E26" s="39">
        <v>46.926000000000002</v>
      </c>
      <c r="F26" s="36">
        <v>553400</v>
      </c>
      <c r="G26" s="36">
        <v>42.474999000000004</v>
      </c>
      <c r="H26" s="36">
        <v>239665.88</v>
      </c>
      <c r="I26" s="53">
        <f t="shared" si="40"/>
        <v>0.90514851042066236</v>
      </c>
      <c r="J26" s="53">
        <f t="shared" si="41"/>
        <v>0.43307893024936756</v>
      </c>
      <c r="K26" s="46">
        <v>779.68610000000001</v>
      </c>
      <c r="L26" s="36">
        <v>51600</v>
      </c>
      <c r="M26" s="36">
        <v>94</v>
      </c>
      <c r="N26" s="36">
        <v>6264.12</v>
      </c>
      <c r="O26" s="53">
        <f t="shared" si="43"/>
        <v>0.12056133872336572</v>
      </c>
      <c r="P26" s="53">
        <f t="shared" si="44"/>
        <v>0.12139767441860465</v>
      </c>
      <c r="Q26" s="35">
        <v>25124</v>
      </c>
      <c r="R26" s="36">
        <v>289300</v>
      </c>
      <c r="S26" s="41">
        <v>8984</v>
      </c>
      <c r="T26" s="41">
        <v>85975.919999999984</v>
      </c>
      <c r="U26" s="53">
        <f t="shared" si="46"/>
        <v>0.3575863715968795</v>
      </c>
      <c r="V26" s="53">
        <f t="shared" si="47"/>
        <v>0.29718603525751808</v>
      </c>
      <c r="W26" s="46"/>
      <c r="X26" s="36"/>
      <c r="Y26" s="41"/>
      <c r="Z26" s="41"/>
      <c r="AA26" s="53"/>
      <c r="AB26" s="53"/>
      <c r="AC26" s="36">
        <v>23800</v>
      </c>
      <c r="AD26" s="41">
        <v>2445.4800000000005</v>
      </c>
      <c r="AE26" s="53">
        <f t="shared" si="26"/>
        <v>0.10275126050420171</v>
      </c>
      <c r="AF26" s="42">
        <f t="shared" si="52"/>
        <v>918100</v>
      </c>
      <c r="AG26" s="42">
        <f t="shared" si="53"/>
        <v>334351.39999999997</v>
      </c>
      <c r="AH26" s="53">
        <f t="shared" si="54"/>
        <v>0.36417754057292229</v>
      </c>
    </row>
    <row r="27" spans="1:34" s="67" customFormat="1" ht="46.8" x14ac:dyDescent="0.25">
      <c r="A27" s="18"/>
      <c r="B27" s="18"/>
      <c r="C27" s="17"/>
      <c r="D27" s="19" t="s">
        <v>87</v>
      </c>
      <c r="E27" s="39">
        <v>206.28299999999999</v>
      </c>
      <c r="F27" s="36">
        <v>1046900</v>
      </c>
      <c r="G27" s="36">
        <v>85.083731</v>
      </c>
      <c r="H27" s="36">
        <v>280254.45</v>
      </c>
      <c r="I27" s="53">
        <f t="shared" ref="I27" si="57">G27/E27</f>
        <v>0.41246118681617006</v>
      </c>
      <c r="J27" s="53">
        <f t="shared" ref="J27" si="58">H27/F27</f>
        <v>0.26769935046327253</v>
      </c>
      <c r="K27" s="46">
        <v>1131.5943</v>
      </c>
      <c r="L27" s="36">
        <v>74500</v>
      </c>
      <c r="M27" s="36">
        <v>250</v>
      </c>
      <c r="N27" s="36">
        <v>16401</v>
      </c>
      <c r="O27" s="53">
        <f t="shared" si="43"/>
        <v>0.22092723514072138</v>
      </c>
      <c r="P27" s="53">
        <f t="shared" si="44"/>
        <v>0.22014765100671141</v>
      </c>
      <c r="Q27" s="35">
        <v>12506</v>
      </c>
      <c r="R27" s="36">
        <v>144000</v>
      </c>
      <c r="S27" s="41">
        <v>11445</v>
      </c>
      <c r="T27" s="41">
        <v>97706.19</v>
      </c>
      <c r="U27" s="53">
        <f t="shared" si="46"/>
        <v>0.91516072285303052</v>
      </c>
      <c r="V27" s="53">
        <f t="shared" si="47"/>
        <v>0.67851520833333334</v>
      </c>
      <c r="W27" s="46"/>
      <c r="X27" s="36"/>
      <c r="Y27" s="41"/>
      <c r="Z27" s="41"/>
      <c r="AA27" s="53"/>
      <c r="AB27" s="53"/>
      <c r="AC27" s="36">
        <v>31500</v>
      </c>
      <c r="AD27" s="41">
        <v>2173.7600000000002</v>
      </c>
      <c r="AE27" s="53">
        <f t="shared" si="26"/>
        <v>6.9008253968253969E-2</v>
      </c>
      <c r="AF27" s="42">
        <f t="shared" si="52"/>
        <v>1296900</v>
      </c>
      <c r="AG27" s="42">
        <f t="shared" si="53"/>
        <v>396535.4</v>
      </c>
      <c r="AH27" s="53">
        <f t="shared" si="54"/>
        <v>0.30575634204641838</v>
      </c>
    </row>
    <row r="28" spans="1:34" s="67" customFormat="1" ht="46.8" x14ac:dyDescent="0.25">
      <c r="A28" s="17"/>
      <c r="B28" s="18"/>
      <c r="C28" s="17"/>
      <c r="D28" s="19" t="s">
        <v>88</v>
      </c>
      <c r="E28" s="39">
        <v>158.339</v>
      </c>
      <c r="F28" s="36">
        <v>826800</v>
      </c>
      <c r="G28" s="36">
        <v>82.947265150235992</v>
      </c>
      <c r="H28" s="36">
        <v>222159.46</v>
      </c>
      <c r="I28" s="53">
        <f t="shared" ref="I28:I29" si="59">G28/E28</f>
        <v>0.52385871547904173</v>
      </c>
      <c r="J28" s="53">
        <f t="shared" ref="J28:J29" si="60">H28/F28</f>
        <v>0.26869794388001933</v>
      </c>
      <c r="K28" s="46">
        <v>1371.5297</v>
      </c>
      <c r="L28" s="36">
        <v>89400</v>
      </c>
      <c r="M28" s="36">
        <v>142</v>
      </c>
      <c r="N28" s="36">
        <v>9383.16</v>
      </c>
      <c r="O28" s="53">
        <f t="shared" si="43"/>
        <v>0.10353403211027803</v>
      </c>
      <c r="P28" s="53">
        <f t="shared" si="44"/>
        <v>0.10495704697986577</v>
      </c>
      <c r="Q28" s="35">
        <v>45473</v>
      </c>
      <c r="R28" s="36">
        <v>523600</v>
      </c>
      <c r="S28" s="41">
        <v>8897.1999999999971</v>
      </c>
      <c r="T28" s="41">
        <v>84947.299999999988</v>
      </c>
      <c r="U28" s="53">
        <f t="shared" si="46"/>
        <v>0.19565896246124068</v>
      </c>
      <c r="V28" s="53">
        <f t="shared" si="47"/>
        <v>0.16223701298701296</v>
      </c>
      <c r="W28" s="46"/>
      <c r="X28" s="36"/>
      <c r="Y28" s="41"/>
      <c r="Z28" s="41"/>
      <c r="AA28" s="53"/>
      <c r="AB28" s="53"/>
      <c r="AC28" s="36">
        <v>14100</v>
      </c>
      <c r="AD28" s="41">
        <v>2309.6200000000003</v>
      </c>
      <c r="AE28" s="53">
        <f t="shared" si="26"/>
        <v>0.16380283687943265</v>
      </c>
      <c r="AF28" s="42">
        <f t="shared" si="52"/>
        <v>1453900</v>
      </c>
      <c r="AG28" s="42">
        <f t="shared" si="53"/>
        <v>318799.53999999998</v>
      </c>
      <c r="AH28" s="53">
        <f t="shared" si="54"/>
        <v>0.21927198569365156</v>
      </c>
    </row>
    <row r="29" spans="1:34" s="67" customFormat="1" ht="46.8" x14ac:dyDescent="0.25">
      <c r="A29" s="18"/>
      <c r="B29" s="18"/>
      <c r="C29" s="17"/>
      <c r="D29" s="19" t="s">
        <v>107</v>
      </c>
      <c r="E29" s="39">
        <v>207.66300000000001</v>
      </c>
      <c r="F29" s="36">
        <v>991700</v>
      </c>
      <c r="G29" s="36">
        <v>98.058994999999996</v>
      </c>
      <c r="H29" s="36">
        <v>298233.42</v>
      </c>
      <c r="I29" s="53">
        <f t="shared" si="59"/>
        <v>0.47220253487621766</v>
      </c>
      <c r="J29" s="53">
        <f t="shared" si="60"/>
        <v>0.30072947463950789</v>
      </c>
      <c r="K29" s="46">
        <v>1131.5943</v>
      </c>
      <c r="L29" s="36">
        <v>74500</v>
      </c>
      <c r="M29" s="36">
        <v>181</v>
      </c>
      <c r="N29" s="36">
        <v>11917.38</v>
      </c>
      <c r="O29" s="53">
        <f t="shared" si="43"/>
        <v>0.15995131824188227</v>
      </c>
      <c r="P29" s="53">
        <f t="shared" si="44"/>
        <v>0.1599648322147651</v>
      </c>
      <c r="Q29" s="35">
        <v>71620</v>
      </c>
      <c r="R29" s="36">
        <v>824700</v>
      </c>
      <c r="S29" s="41">
        <v>17185.001</v>
      </c>
      <c r="T29" s="41">
        <v>149385.54999999999</v>
      </c>
      <c r="U29" s="53">
        <f t="shared" si="46"/>
        <v>0.23994695615749792</v>
      </c>
      <c r="V29" s="53">
        <f t="shared" si="47"/>
        <v>0.18113926276221656</v>
      </c>
      <c r="W29" s="46"/>
      <c r="X29" s="36"/>
      <c r="Y29" s="41"/>
      <c r="Z29" s="41"/>
      <c r="AA29" s="53"/>
      <c r="AB29" s="53"/>
      <c r="AC29" s="36">
        <v>26300</v>
      </c>
      <c r="AD29" s="41">
        <v>2309.6200000000003</v>
      </c>
      <c r="AE29" s="53">
        <f t="shared" si="26"/>
        <v>8.7818250950570359E-2</v>
      </c>
      <c r="AF29" s="42">
        <f t="shared" si="52"/>
        <v>1917200</v>
      </c>
      <c r="AG29" s="42">
        <f t="shared" si="53"/>
        <v>461845.97</v>
      </c>
      <c r="AH29" s="53">
        <f t="shared" si="54"/>
        <v>0.24089608282912581</v>
      </c>
    </row>
    <row r="30" spans="1:34" s="32" customFormat="1" ht="46.8" x14ac:dyDescent="0.25">
      <c r="A30" s="7" t="s">
        <v>38</v>
      </c>
      <c r="B30" s="6">
        <v>1021</v>
      </c>
      <c r="C30" s="7" t="s">
        <v>6</v>
      </c>
      <c r="D30" s="30" t="s">
        <v>108</v>
      </c>
      <c r="E30" s="38">
        <f t="shared" ref="E30:H30" si="61">E31+E32+E33+E34+E35+E36+E37+E38+E39+E40</f>
        <v>1749.5889999999999</v>
      </c>
      <c r="F30" s="38">
        <f t="shared" si="61"/>
        <v>10200000</v>
      </c>
      <c r="G30" s="38">
        <f t="shared" si="61"/>
        <v>1133.9490113760453</v>
      </c>
      <c r="H30" s="38">
        <f t="shared" si="61"/>
        <v>3911658.38</v>
      </c>
      <c r="I30" s="54">
        <f t="shared" ref="I30:J51" si="62">G30/E30</f>
        <v>0.64812307997823793</v>
      </c>
      <c r="J30" s="54">
        <f t="shared" si="62"/>
        <v>0.38349591960784313</v>
      </c>
      <c r="K30" s="38">
        <f t="shared" ref="K30:N30" si="63">K31+K32+K33+K34+K35+K36+K37+K38+K39+K40</f>
        <v>9330.8788999999997</v>
      </c>
      <c r="L30" s="38">
        <f t="shared" si="63"/>
        <v>608000</v>
      </c>
      <c r="M30" s="38">
        <f t="shared" si="63"/>
        <v>555.74800000000005</v>
      </c>
      <c r="N30" s="38">
        <f t="shared" si="63"/>
        <v>37239.32</v>
      </c>
      <c r="O30" s="54">
        <f t="shared" ref="O30:O51" si="64">M30/K30</f>
        <v>5.9560091386460935E-2</v>
      </c>
      <c r="P30" s="54">
        <f t="shared" ref="P30:P51" si="65">N30/L30</f>
        <v>6.1248881578947367E-2</v>
      </c>
      <c r="Q30" s="38">
        <f t="shared" ref="Q30:T30" si="66">Q31+Q32+Q33+Q34+Q35+Q36+Q37+Q38+Q39+Q40</f>
        <v>416869</v>
      </c>
      <c r="R30" s="38">
        <f t="shared" si="66"/>
        <v>4800000</v>
      </c>
      <c r="S30" s="38">
        <f t="shared" si="66"/>
        <v>173870.99955019823</v>
      </c>
      <c r="T30" s="38">
        <f t="shared" si="66"/>
        <v>1553548.3500000003</v>
      </c>
      <c r="U30" s="54">
        <f t="shared" si="46"/>
        <v>0.41708786105514739</v>
      </c>
      <c r="V30" s="54">
        <f t="shared" si="47"/>
        <v>0.32365590625000007</v>
      </c>
      <c r="W30" s="38">
        <f t="shared" ref="W30:Z30" si="67">W31+W32+W33+W34+W35+W36+W37+W38+W39+W40</f>
        <v>46019</v>
      </c>
      <c r="X30" s="38">
        <f t="shared" si="67"/>
        <v>900000</v>
      </c>
      <c r="Y30" s="38">
        <f t="shared" si="67"/>
        <v>22223.4</v>
      </c>
      <c r="Z30" s="38">
        <f t="shared" si="67"/>
        <v>390322.15</v>
      </c>
      <c r="AA30" s="54">
        <f t="shared" ref="AA30" si="68">Y30/W30</f>
        <v>0.48291792520480675</v>
      </c>
      <c r="AB30" s="54">
        <f t="shared" ref="AB30" si="69">Z30/X30</f>
        <v>0.43369127777777783</v>
      </c>
      <c r="AC30" s="38">
        <f t="shared" ref="AC30:AD30" si="70">AC31+AC32+AC33+AC34+AC35+AC36+AC37+AC38+AC39+AC40</f>
        <v>675000</v>
      </c>
      <c r="AD30" s="38">
        <f t="shared" si="70"/>
        <v>40772.550000000003</v>
      </c>
      <c r="AE30" s="54">
        <f t="shared" si="26"/>
        <v>6.0403777777777785E-2</v>
      </c>
      <c r="AF30" s="43">
        <f t="shared" si="52"/>
        <v>17183000</v>
      </c>
      <c r="AG30" s="43">
        <f t="shared" si="53"/>
        <v>5933540.75</v>
      </c>
      <c r="AH30" s="54">
        <f t="shared" si="54"/>
        <v>0.34531459873130421</v>
      </c>
    </row>
    <row r="31" spans="1:34" s="67" customFormat="1" ht="48" customHeight="1" x14ac:dyDescent="0.25">
      <c r="A31" s="17"/>
      <c r="B31" s="18"/>
      <c r="C31" s="17"/>
      <c r="D31" s="19" t="s">
        <v>73</v>
      </c>
      <c r="E31" s="39">
        <v>135.56</v>
      </c>
      <c r="F31" s="36">
        <v>916400</v>
      </c>
      <c r="G31" s="36">
        <v>98.103002271206108</v>
      </c>
      <c r="H31" s="36">
        <v>361504.36</v>
      </c>
      <c r="I31" s="53">
        <f t="shared" ref="I31:I51" si="71">G31/E31</f>
        <v>0.72368694505168274</v>
      </c>
      <c r="J31" s="53">
        <f t="shared" si="62"/>
        <v>0.39448315146224355</v>
      </c>
      <c r="K31" s="46">
        <v>890.48940000000005</v>
      </c>
      <c r="L31" s="36">
        <v>58800</v>
      </c>
      <c r="M31" s="36">
        <v>47.438000000000002</v>
      </c>
      <c r="N31" s="36">
        <v>3238.4900000000007</v>
      </c>
      <c r="O31" s="53">
        <f t="shared" si="64"/>
        <v>5.3271830074563493E-2</v>
      </c>
      <c r="P31" s="53">
        <f t="shared" si="65"/>
        <v>5.5076360544217697E-2</v>
      </c>
      <c r="Q31" s="35">
        <v>35382</v>
      </c>
      <c r="R31" s="36">
        <v>407400</v>
      </c>
      <c r="S31" s="41">
        <v>10375.999606827843</v>
      </c>
      <c r="T31" s="41">
        <v>82804.97</v>
      </c>
      <c r="U31" s="53">
        <f t="shared" si="46"/>
        <v>0.29325644697382408</v>
      </c>
      <c r="V31" s="53">
        <f t="shared" si="47"/>
        <v>0.20325225822287679</v>
      </c>
      <c r="W31" s="46"/>
      <c r="X31" s="36"/>
      <c r="Y31" s="41"/>
      <c r="Z31" s="41"/>
      <c r="AA31" s="53"/>
      <c r="AB31" s="53"/>
      <c r="AC31" s="36">
        <v>46000</v>
      </c>
      <c r="AD31" s="41">
        <v>2235.8500000000004</v>
      </c>
      <c r="AE31" s="53">
        <f t="shared" si="26"/>
        <v>4.8605434782608703E-2</v>
      </c>
      <c r="AF31" s="42">
        <f t="shared" si="52"/>
        <v>1428600</v>
      </c>
      <c r="AG31" s="42">
        <f t="shared" si="53"/>
        <v>449783.66999999993</v>
      </c>
      <c r="AH31" s="53">
        <f t="shared" si="54"/>
        <v>0.31484227215455685</v>
      </c>
    </row>
    <row r="32" spans="1:34" s="67" customFormat="1" ht="48" customHeight="1" x14ac:dyDescent="0.25">
      <c r="A32" s="17"/>
      <c r="B32" s="18"/>
      <c r="C32" s="17"/>
      <c r="D32" s="19" t="s">
        <v>66</v>
      </c>
      <c r="E32" s="39">
        <v>247.13300000000001</v>
      </c>
      <c r="F32" s="36">
        <v>1390700</v>
      </c>
      <c r="G32" s="36">
        <v>144.407336457855</v>
      </c>
      <c r="H32" s="36">
        <v>474753.25</v>
      </c>
      <c r="I32" s="53">
        <f t="shared" si="71"/>
        <v>0.58433044740222873</v>
      </c>
      <c r="J32" s="53">
        <f t="shared" si="62"/>
        <v>0.34137718415186596</v>
      </c>
      <c r="K32" s="46">
        <v>1112.8655000000001</v>
      </c>
      <c r="L32" s="36">
        <v>73200</v>
      </c>
      <c r="M32" s="36">
        <v>79</v>
      </c>
      <c r="N32" s="36">
        <v>5289.42</v>
      </c>
      <c r="O32" s="53">
        <f t="shared" si="64"/>
        <v>7.0987913633767954E-2</v>
      </c>
      <c r="P32" s="53">
        <f t="shared" si="65"/>
        <v>7.2259836065573776E-2</v>
      </c>
      <c r="Q32" s="35">
        <v>42090</v>
      </c>
      <c r="R32" s="36">
        <v>484600</v>
      </c>
      <c r="S32" s="41">
        <v>19997</v>
      </c>
      <c r="T32" s="41">
        <v>219029.76000000001</v>
      </c>
      <c r="U32" s="53">
        <f t="shared" si="46"/>
        <v>0.47510097410311236</v>
      </c>
      <c r="V32" s="53">
        <f t="shared" si="47"/>
        <v>0.45198052001650846</v>
      </c>
      <c r="W32" s="46"/>
      <c r="X32" s="36"/>
      <c r="Y32" s="41"/>
      <c r="Z32" s="41"/>
      <c r="AA32" s="53"/>
      <c r="AB32" s="53"/>
      <c r="AC32" s="36">
        <v>44400</v>
      </c>
      <c r="AD32" s="41">
        <v>2201.2000000000003</v>
      </c>
      <c r="AE32" s="53">
        <f t="shared" si="26"/>
        <v>4.9576576576576582E-2</v>
      </c>
      <c r="AF32" s="42">
        <f t="shared" si="52"/>
        <v>1992900</v>
      </c>
      <c r="AG32" s="42">
        <f t="shared" si="53"/>
        <v>701273.62999999989</v>
      </c>
      <c r="AH32" s="53">
        <f t="shared" si="54"/>
        <v>0.3518860103366952</v>
      </c>
    </row>
    <row r="33" spans="1:34" s="67" customFormat="1" ht="48" customHeight="1" x14ac:dyDescent="0.25">
      <c r="A33" s="17"/>
      <c r="B33" s="18"/>
      <c r="C33" s="17"/>
      <c r="D33" s="19" t="s">
        <v>67</v>
      </c>
      <c r="E33" s="39">
        <v>185.46899999999999</v>
      </c>
      <c r="F33" s="36">
        <v>1152800</v>
      </c>
      <c r="G33" s="36">
        <v>127.715293735662</v>
      </c>
      <c r="H33" s="36">
        <v>445106.06000000006</v>
      </c>
      <c r="I33" s="53">
        <f t="shared" si="71"/>
        <v>0.68860722673687791</v>
      </c>
      <c r="J33" s="53">
        <f t="shared" si="62"/>
        <v>0.38610865718251219</v>
      </c>
      <c r="K33" s="46">
        <v>668.8827</v>
      </c>
      <c r="L33" s="36">
        <v>44400</v>
      </c>
      <c r="M33" s="36">
        <v>7.5000000000000036</v>
      </c>
      <c r="N33" s="36">
        <v>643.35000000000014</v>
      </c>
      <c r="O33" s="53">
        <f t="shared" si="64"/>
        <v>1.1212728330393362E-2</v>
      </c>
      <c r="P33" s="53">
        <f t="shared" si="65"/>
        <v>1.4489864864864867E-2</v>
      </c>
      <c r="Q33" s="35">
        <v>43204</v>
      </c>
      <c r="R33" s="36">
        <v>497500</v>
      </c>
      <c r="S33" s="41">
        <v>11176.000117620963</v>
      </c>
      <c r="T33" s="41">
        <v>89903.06</v>
      </c>
      <c r="U33" s="53">
        <f t="shared" si="46"/>
        <v>0.25867975459728182</v>
      </c>
      <c r="V33" s="53">
        <f t="shared" si="47"/>
        <v>0.18070966834170854</v>
      </c>
      <c r="W33" s="46"/>
      <c r="X33" s="36"/>
      <c r="Y33" s="41"/>
      <c r="Z33" s="41"/>
      <c r="AA33" s="53"/>
      <c r="AB33" s="53"/>
      <c r="AC33" s="36">
        <v>68700</v>
      </c>
      <c r="AD33" s="41">
        <v>3372.9</v>
      </c>
      <c r="AE33" s="53">
        <f t="shared" si="26"/>
        <v>4.9096069868995632E-2</v>
      </c>
      <c r="AF33" s="42">
        <f t="shared" si="52"/>
        <v>1763400</v>
      </c>
      <c r="AG33" s="42">
        <f t="shared" si="53"/>
        <v>539025.37</v>
      </c>
      <c r="AH33" s="53">
        <f t="shared" si="54"/>
        <v>0.30567390835885222</v>
      </c>
    </row>
    <row r="34" spans="1:34" s="67" customFormat="1" ht="48" customHeight="1" x14ac:dyDescent="0.25">
      <c r="A34" s="17"/>
      <c r="B34" s="18"/>
      <c r="C34" s="17"/>
      <c r="D34" s="19" t="s">
        <v>68</v>
      </c>
      <c r="E34" s="39">
        <v>246.45</v>
      </c>
      <c r="F34" s="36">
        <v>1412200</v>
      </c>
      <c r="G34" s="36">
        <v>146.992589980123</v>
      </c>
      <c r="H34" s="36">
        <v>522132.90999999992</v>
      </c>
      <c r="I34" s="53">
        <f t="shared" si="71"/>
        <v>0.59643980515367423</v>
      </c>
      <c r="J34" s="53">
        <f t="shared" si="62"/>
        <v>0.36973014445545949</v>
      </c>
      <c r="K34" s="46">
        <v>1223.6687999999999</v>
      </c>
      <c r="L34" s="36">
        <v>80500</v>
      </c>
      <c r="M34" s="36">
        <v>84.375</v>
      </c>
      <c r="N34" s="36">
        <v>5638.6900000000005</v>
      </c>
      <c r="O34" s="53">
        <f t="shared" si="64"/>
        <v>6.8952481259634962E-2</v>
      </c>
      <c r="P34" s="53">
        <f t="shared" si="65"/>
        <v>7.0045838509316782E-2</v>
      </c>
      <c r="Q34" s="35">
        <v>55468</v>
      </c>
      <c r="R34" s="36">
        <v>638700</v>
      </c>
      <c r="S34" s="41">
        <v>14472.999999999989</v>
      </c>
      <c r="T34" s="41">
        <v>113469.78</v>
      </c>
      <c r="U34" s="53">
        <f t="shared" si="46"/>
        <v>0.26092521814379444</v>
      </c>
      <c r="V34" s="53">
        <f t="shared" si="47"/>
        <v>0.17765739783936121</v>
      </c>
      <c r="W34" s="46"/>
      <c r="X34" s="36"/>
      <c r="Y34" s="41"/>
      <c r="Z34" s="41"/>
      <c r="AA34" s="53"/>
      <c r="AB34" s="53"/>
      <c r="AC34" s="36">
        <v>164300</v>
      </c>
      <c r="AD34" s="41">
        <v>3439.4500000000003</v>
      </c>
      <c r="AE34" s="53">
        <f t="shared" si="26"/>
        <v>2.0933962264150945E-2</v>
      </c>
      <c r="AF34" s="42">
        <f t="shared" si="52"/>
        <v>2295700</v>
      </c>
      <c r="AG34" s="42">
        <f t="shared" si="53"/>
        <v>644680.82999999984</v>
      </c>
      <c r="AH34" s="53">
        <f t="shared" si="54"/>
        <v>0.28082102626649819</v>
      </c>
    </row>
    <row r="35" spans="1:34" s="67" customFormat="1" ht="48" customHeight="1" x14ac:dyDescent="0.25">
      <c r="A35" s="17"/>
      <c r="B35" s="18"/>
      <c r="C35" s="17"/>
      <c r="D35" s="19" t="s">
        <v>69</v>
      </c>
      <c r="E35" s="39">
        <v>215.59</v>
      </c>
      <c r="F35" s="36">
        <v>1630800</v>
      </c>
      <c r="G35" s="36">
        <v>138.19908853729501</v>
      </c>
      <c r="H35" s="36">
        <v>552357.40999999992</v>
      </c>
      <c r="I35" s="53">
        <f t="shared" si="71"/>
        <v>0.64102735997632088</v>
      </c>
      <c r="J35" s="53">
        <f t="shared" si="62"/>
        <v>0.33870334191807694</v>
      </c>
      <c r="K35" s="46">
        <v>1890.7972</v>
      </c>
      <c r="L35" s="36">
        <v>123800</v>
      </c>
      <c r="M35" s="36">
        <v>125.36000000000001</v>
      </c>
      <c r="N35" s="36">
        <v>8301.92</v>
      </c>
      <c r="O35" s="53">
        <f t="shared" si="64"/>
        <v>6.6300077025711709E-2</v>
      </c>
      <c r="P35" s="53">
        <f t="shared" si="65"/>
        <v>6.7059127625201942E-2</v>
      </c>
      <c r="Q35" s="35">
        <v>52469</v>
      </c>
      <c r="R35" s="36">
        <v>604200</v>
      </c>
      <c r="S35" s="41">
        <v>26819.000000000029</v>
      </c>
      <c r="T35" s="41">
        <v>221575.45</v>
      </c>
      <c r="U35" s="53">
        <f t="shared" si="46"/>
        <v>0.51113991118565305</v>
      </c>
      <c r="V35" s="53">
        <f t="shared" si="47"/>
        <v>0.36672533929162532</v>
      </c>
      <c r="W35" s="46"/>
      <c r="X35" s="36"/>
      <c r="Y35" s="41"/>
      <c r="Z35" s="41"/>
      <c r="AA35" s="53"/>
      <c r="AB35" s="53"/>
      <c r="AC35" s="36">
        <v>99300</v>
      </c>
      <c r="AD35" s="41">
        <v>11402.43</v>
      </c>
      <c r="AE35" s="53">
        <f t="shared" si="26"/>
        <v>0.11482809667673716</v>
      </c>
      <c r="AF35" s="42">
        <f t="shared" si="52"/>
        <v>2458100</v>
      </c>
      <c r="AG35" s="42">
        <f t="shared" si="53"/>
        <v>793637.21000000008</v>
      </c>
      <c r="AH35" s="53">
        <f t="shared" si="54"/>
        <v>0.32286612017411825</v>
      </c>
    </row>
    <row r="36" spans="1:34" s="67" customFormat="1" ht="48" customHeight="1" x14ac:dyDescent="0.25">
      <c r="A36" s="17"/>
      <c r="B36" s="18"/>
      <c r="C36" s="17"/>
      <c r="D36" s="19" t="s">
        <v>74</v>
      </c>
      <c r="E36" s="39">
        <v>428.51299999999998</v>
      </c>
      <c r="F36" s="36">
        <v>2118200</v>
      </c>
      <c r="G36" s="36">
        <v>301.32644589235298</v>
      </c>
      <c r="H36" s="36">
        <v>945385.32000000007</v>
      </c>
      <c r="I36" s="53">
        <f t="shared" si="71"/>
        <v>0.7031909087760535</v>
      </c>
      <c r="J36" s="53">
        <f t="shared" si="62"/>
        <v>0.44631541875177039</v>
      </c>
      <c r="K36" s="46">
        <v>1223.6687999999999</v>
      </c>
      <c r="L36" s="36">
        <v>80400</v>
      </c>
      <c r="M36" s="36">
        <v>63</v>
      </c>
      <c r="N36" s="36">
        <v>4249.74</v>
      </c>
      <c r="O36" s="53">
        <f t="shared" si="64"/>
        <v>5.1484519340527439E-2</v>
      </c>
      <c r="P36" s="53">
        <f t="shared" si="65"/>
        <v>5.2857462686567158E-2</v>
      </c>
      <c r="Q36" s="35">
        <v>47441</v>
      </c>
      <c r="R36" s="36">
        <v>546200</v>
      </c>
      <c r="S36" s="41">
        <v>22158.999825749444</v>
      </c>
      <c r="T36" s="41">
        <v>182781.82</v>
      </c>
      <c r="U36" s="53">
        <f t="shared" si="46"/>
        <v>0.46708542875886772</v>
      </c>
      <c r="V36" s="53">
        <f t="shared" si="47"/>
        <v>0.3346426583668986</v>
      </c>
      <c r="W36" s="46"/>
      <c r="X36" s="36"/>
      <c r="Y36" s="41"/>
      <c r="Z36" s="41"/>
      <c r="AA36" s="53"/>
      <c r="AB36" s="53"/>
      <c r="AC36" s="36">
        <v>50900</v>
      </c>
      <c r="AD36" s="41">
        <v>4512.6400000000012</v>
      </c>
      <c r="AE36" s="53">
        <f t="shared" si="26"/>
        <v>8.865697445972498E-2</v>
      </c>
      <c r="AF36" s="42">
        <f t="shared" si="52"/>
        <v>2795700</v>
      </c>
      <c r="AG36" s="42">
        <f t="shared" si="53"/>
        <v>1136929.52</v>
      </c>
      <c r="AH36" s="53">
        <f t="shared" si="54"/>
        <v>0.40667078728046646</v>
      </c>
    </row>
    <row r="37" spans="1:34" s="67" customFormat="1" ht="48" customHeight="1" x14ac:dyDescent="0.25">
      <c r="A37" s="17"/>
      <c r="B37" s="18"/>
      <c r="C37" s="17"/>
      <c r="D37" s="19" t="s">
        <v>89</v>
      </c>
      <c r="E37" s="39">
        <v>124.44499999999999</v>
      </c>
      <c r="F37" s="36">
        <v>732600</v>
      </c>
      <c r="G37" s="36">
        <v>39.3127045434792</v>
      </c>
      <c r="H37" s="36">
        <v>191969.45</v>
      </c>
      <c r="I37" s="53">
        <f t="shared" si="71"/>
        <v>0.31590425122326493</v>
      </c>
      <c r="J37" s="53">
        <f t="shared" si="62"/>
        <v>0.26203856128856129</v>
      </c>
      <c r="K37" s="46">
        <v>334.93380000000002</v>
      </c>
      <c r="L37" s="36">
        <v>22700</v>
      </c>
      <c r="M37" s="36">
        <v>11</v>
      </c>
      <c r="N37" s="36">
        <v>870.78</v>
      </c>
      <c r="O37" s="53">
        <f t="shared" si="64"/>
        <v>3.2842310928308818E-2</v>
      </c>
      <c r="P37" s="53">
        <f t="shared" si="65"/>
        <v>3.8360352422907487E-2</v>
      </c>
      <c r="Q37" s="35">
        <v>24528</v>
      </c>
      <c r="R37" s="36">
        <v>282400</v>
      </c>
      <c r="S37" s="41">
        <v>6024</v>
      </c>
      <c r="T37" s="41">
        <v>49168.97</v>
      </c>
      <c r="U37" s="53">
        <f t="shared" si="46"/>
        <v>0.2455968688845401</v>
      </c>
      <c r="V37" s="53">
        <f t="shared" si="47"/>
        <v>0.17411108356940511</v>
      </c>
      <c r="W37" s="46"/>
      <c r="X37" s="36"/>
      <c r="Y37" s="41"/>
      <c r="Z37" s="41"/>
      <c r="AA37" s="53"/>
      <c r="AB37" s="53"/>
      <c r="AC37" s="36">
        <v>17400</v>
      </c>
      <c r="AD37" s="41">
        <v>2309.6200000000003</v>
      </c>
      <c r="AE37" s="53">
        <f t="shared" si="26"/>
        <v>0.13273678160919541</v>
      </c>
      <c r="AF37" s="42">
        <f t="shared" si="52"/>
        <v>1055100</v>
      </c>
      <c r="AG37" s="42">
        <f t="shared" si="53"/>
        <v>244318.82</v>
      </c>
      <c r="AH37" s="53">
        <f t="shared" si="54"/>
        <v>0.2315598711022652</v>
      </c>
    </row>
    <row r="38" spans="1:34" s="67" customFormat="1" ht="48" customHeight="1" x14ac:dyDescent="0.25">
      <c r="A38" s="17"/>
      <c r="B38" s="18"/>
      <c r="C38" s="17"/>
      <c r="D38" s="19" t="s">
        <v>70</v>
      </c>
      <c r="E38" s="39">
        <v>0</v>
      </c>
      <c r="F38" s="36"/>
      <c r="G38" s="36">
        <v>0</v>
      </c>
      <c r="H38" s="36">
        <v>0</v>
      </c>
      <c r="I38" s="53"/>
      <c r="J38" s="53"/>
      <c r="K38" s="46">
        <v>1113.635</v>
      </c>
      <c r="L38" s="36">
        <v>73300</v>
      </c>
      <c r="M38" s="36">
        <v>38.905999999999999</v>
      </c>
      <c r="N38" s="36">
        <v>2684.1299999999997</v>
      </c>
      <c r="O38" s="53">
        <f t="shared" si="64"/>
        <v>3.4936042778827892E-2</v>
      </c>
      <c r="P38" s="53">
        <f t="shared" si="65"/>
        <v>3.6618417462482941E-2</v>
      </c>
      <c r="Q38" s="35">
        <v>54130</v>
      </c>
      <c r="R38" s="36">
        <v>623300</v>
      </c>
      <c r="S38" s="41">
        <v>16968.000000000015</v>
      </c>
      <c r="T38" s="41">
        <v>142483.29999999999</v>
      </c>
      <c r="U38" s="53">
        <f t="shared" si="46"/>
        <v>0.31346757805283604</v>
      </c>
      <c r="V38" s="53">
        <f t="shared" si="47"/>
        <v>0.22859505855928122</v>
      </c>
      <c r="W38" s="36">
        <v>33000</v>
      </c>
      <c r="X38" s="36">
        <v>646300</v>
      </c>
      <c r="Y38" s="41">
        <v>17229.400000000001</v>
      </c>
      <c r="Z38" s="41">
        <v>301893.76000000001</v>
      </c>
      <c r="AA38" s="53">
        <f t="shared" ref="AA38" si="72">Y38/W38</f>
        <v>0.5221030303030304</v>
      </c>
      <c r="AB38" s="53">
        <f t="shared" ref="AB38" si="73">Z38/X38</f>
        <v>0.46711087730156275</v>
      </c>
      <c r="AC38" s="36">
        <v>99800</v>
      </c>
      <c r="AD38" s="41">
        <v>6733.7000000000007</v>
      </c>
      <c r="AE38" s="53">
        <f t="shared" si="26"/>
        <v>6.7471943887775554E-2</v>
      </c>
      <c r="AF38" s="42">
        <f t="shared" si="52"/>
        <v>1442700</v>
      </c>
      <c r="AG38" s="42">
        <f t="shared" si="53"/>
        <v>453794.89</v>
      </c>
      <c r="AH38" s="53">
        <f t="shared" si="54"/>
        <v>0.31454556733901712</v>
      </c>
    </row>
    <row r="39" spans="1:34" s="67" customFormat="1" ht="48" customHeight="1" x14ac:dyDescent="0.25">
      <c r="A39" s="17"/>
      <c r="B39" s="18"/>
      <c r="C39" s="17"/>
      <c r="D39" s="19" t="s">
        <v>71</v>
      </c>
      <c r="E39" s="39">
        <v>166.429</v>
      </c>
      <c r="F39" s="36">
        <v>846300</v>
      </c>
      <c r="G39" s="36">
        <v>137.89254995807198</v>
      </c>
      <c r="H39" s="36">
        <v>418449.62</v>
      </c>
      <c r="I39" s="53">
        <f t="shared" si="71"/>
        <v>0.82853679321555729</v>
      </c>
      <c r="J39" s="53">
        <f t="shared" si="62"/>
        <v>0.49444596478790026</v>
      </c>
      <c r="K39" s="46">
        <v>668.8827</v>
      </c>
      <c r="L39" s="36">
        <v>44400</v>
      </c>
      <c r="M39" s="36">
        <v>89.168999999999997</v>
      </c>
      <c r="N39" s="36">
        <v>5950.2000000000007</v>
      </c>
      <c r="O39" s="53">
        <f t="shared" si="64"/>
        <v>0.13331036966571269</v>
      </c>
      <c r="P39" s="53">
        <f t="shared" si="65"/>
        <v>0.13401351351351354</v>
      </c>
      <c r="Q39" s="35">
        <v>54242</v>
      </c>
      <c r="R39" s="36">
        <v>624600</v>
      </c>
      <c r="S39" s="41">
        <v>41559.999999999956</v>
      </c>
      <c r="T39" s="41">
        <v>413704.44000000006</v>
      </c>
      <c r="U39" s="53">
        <f t="shared" si="46"/>
        <v>0.76619593672799591</v>
      </c>
      <c r="V39" s="53">
        <f t="shared" si="47"/>
        <v>0.6623510086455332</v>
      </c>
      <c r="W39" s="36"/>
      <c r="X39" s="36"/>
      <c r="Y39" s="68"/>
      <c r="Z39" s="41"/>
      <c r="AA39" s="53"/>
      <c r="AB39" s="53"/>
      <c r="AC39" s="36">
        <v>39100</v>
      </c>
      <c r="AD39" s="41">
        <v>2119.2800000000007</v>
      </c>
      <c r="AE39" s="53">
        <f t="shared" si="26"/>
        <v>5.4201534526854236E-2</v>
      </c>
      <c r="AF39" s="42">
        <f t="shared" si="52"/>
        <v>1554400</v>
      </c>
      <c r="AG39" s="42">
        <f t="shared" si="53"/>
        <v>840223.54</v>
      </c>
      <c r="AH39" s="53">
        <f t="shared" si="54"/>
        <v>0.54054525218733918</v>
      </c>
    </row>
    <row r="40" spans="1:34" s="67" customFormat="1" ht="31.2" x14ac:dyDescent="0.25">
      <c r="A40" s="17"/>
      <c r="B40" s="18"/>
      <c r="C40" s="17"/>
      <c r="D40" s="19" t="s">
        <v>72</v>
      </c>
      <c r="E40" s="39">
        <v>0</v>
      </c>
      <c r="F40" s="36"/>
      <c r="G40" s="36">
        <v>0</v>
      </c>
      <c r="H40" s="36">
        <v>0</v>
      </c>
      <c r="I40" s="53"/>
      <c r="J40" s="53"/>
      <c r="K40" s="46">
        <v>203.05500000000001</v>
      </c>
      <c r="L40" s="36">
        <v>6500</v>
      </c>
      <c r="M40" s="36">
        <v>10</v>
      </c>
      <c r="N40" s="36">
        <v>372.6</v>
      </c>
      <c r="O40" s="53">
        <f t="shared" si="64"/>
        <v>4.924774075989264E-2</v>
      </c>
      <c r="P40" s="53">
        <f t="shared" si="65"/>
        <v>5.7323076923076928E-2</v>
      </c>
      <c r="Q40" s="35">
        <v>7915</v>
      </c>
      <c r="R40" s="36">
        <v>91100</v>
      </c>
      <c r="S40" s="41">
        <v>4319</v>
      </c>
      <c r="T40" s="41">
        <v>38626.799999999996</v>
      </c>
      <c r="U40" s="53">
        <f t="shared" si="46"/>
        <v>0.54567277321541374</v>
      </c>
      <c r="V40" s="53">
        <f t="shared" si="47"/>
        <v>0.4240043907793633</v>
      </c>
      <c r="W40" s="36">
        <v>13019</v>
      </c>
      <c r="X40" s="36">
        <v>253700</v>
      </c>
      <c r="Y40" s="41">
        <v>4994</v>
      </c>
      <c r="Z40" s="41">
        <v>88428.390000000014</v>
      </c>
      <c r="AA40" s="53">
        <f t="shared" ref="AA40" si="74">Y40/W40</f>
        <v>0.38359320992395729</v>
      </c>
      <c r="AB40" s="53">
        <f t="shared" ref="AB40" si="75">Z40/X40</f>
        <v>0.3485549467875444</v>
      </c>
      <c r="AC40" s="36">
        <v>45100</v>
      </c>
      <c r="AD40" s="41">
        <v>2445.4800000000005</v>
      </c>
      <c r="AE40" s="53">
        <f t="shared" si="26"/>
        <v>5.4223503325942363E-2</v>
      </c>
      <c r="AF40" s="42">
        <f t="shared" si="52"/>
        <v>396400</v>
      </c>
      <c r="AG40" s="42">
        <f t="shared" si="53"/>
        <v>129873.27</v>
      </c>
      <c r="AH40" s="53">
        <f t="shared" si="54"/>
        <v>0.32763186175580222</v>
      </c>
    </row>
    <row r="41" spans="1:34" s="32" customFormat="1" ht="31.2" x14ac:dyDescent="0.25">
      <c r="A41" s="7" t="s">
        <v>39</v>
      </c>
      <c r="B41" s="6">
        <v>1022</v>
      </c>
      <c r="C41" s="7" t="s">
        <v>8</v>
      </c>
      <c r="D41" s="30" t="s">
        <v>63</v>
      </c>
      <c r="E41" s="37">
        <v>212.54300000000001</v>
      </c>
      <c r="F41" s="38">
        <v>871200</v>
      </c>
      <c r="G41" s="38"/>
      <c r="H41" s="38">
        <v>0</v>
      </c>
      <c r="I41" s="54">
        <f t="shared" si="71"/>
        <v>0</v>
      </c>
      <c r="J41" s="54">
        <f t="shared" si="62"/>
        <v>0</v>
      </c>
      <c r="K41" s="45">
        <v>1224.4383</v>
      </c>
      <c r="L41" s="38">
        <v>80500</v>
      </c>
      <c r="M41" s="38">
        <v>161</v>
      </c>
      <c r="N41" s="38">
        <v>10617.779999999999</v>
      </c>
      <c r="O41" s="54">
        <f t="shared" si="64"/>
        <v>0.1314888630974709</v>
      </c>
      <c r="P41" s="54">
        <f t="shared" si="65"/>
        <v>0.13189788819875775</v>
      </c>
      <c r="Q41" s="48">
        <v>57415</v>
      </c>
      <c r="R41" s="38">
        <v>661100</v>
      </c>
      <c r="S41" s="52">
        <v>16778.000000000004</v>
      </c>
      <c r="T41" s="52">
        <v>150251.75</v>
      </c>
      <c r="U41" s="54">
        <f t="shared" si="46"/>
        <v>0.29222328659757907</v>
      </c>
      <c r="V41" s="54">
        <f t="shared" si="47"/>
        <v>0.22727537437603992</v>
      </c>
      <c r="W41" s="45"/>
      <c r="X41" s="38"/>
      <c r="Y41" s="52"/>
      <c r="Z41" s="52"/>
      <c r="AA41" s="54"/>
      <c r="AB41" s="54"/>
      <c r="AC41" s="38">
        <v>37300</v>
      </c>
      <c r="AD41" s="52">
        <v>4619.2400000000007</v>
      </c>
      <c r="AE41" s="54">
        <f t="shared" si="26"/>
        <v>0.12384021447721182</v>
      </c>
      <c r="AF41" s="43">
        <f t="shared" si="52"/>
        <v>1650100</v>
      </c>
      <c r="AG41" s="43">
        <f t="shared" si="53"/>
        <v>165488.76999999999</v>
      </c>
      <c r="AH41" s="54">
        <f t="shared" si="54"/>
        <v>0.10029014605175443</v>
      </c>
    </row>
    <row r="42" spans="1:34" s="32" customFormat="1" ht="46.8" x14ac:dyDescent="0.25">
      <c r="A42" s="7" t="s">
        <v>40</v>
      </c>
      <c r="B42" s="6">
        <v>1070</v>
      </c>
      <c r="C42" s="7" t="s">
        <v>9</v>
      </c>
      <c r="D42" s="30" t="s">
        <v>109</v>
      </c>
      <c r="E42" s="38">
        <f t="shared" ref="E42:H42" si="76">E43+E44+E45</f>
        <v>53.433</v>
      </c>
      <c r="F42" s="38">
        <f t="shared" si="76"/>
        <v>217600</v>
      </c>
      <c r="G42" s="38">
        <f t="shared" si="76"/>
        <v>9.9747575302950011</v>
      </c>
      <c r="H42" s="38">
        <f t="shared" si="76"/>
        <v>28531.64</v>
      </c>
      <c r="I42" s="54">
        <f t="shared" si="71"/>
        <v>0.18667784946184943</v>
      </c>
      <c r="J42" s="54">
        <f t="shared" si="62"/>
        <v>0.13111966911764705</v>
      </c>
      <c r="K42" s="38">
        <f t="shared" ref="K42:N42" si="77">K43+K44+K45</f>
        <v>9202.1495999999988</v>
      </c>
      <c r="L42" s="38">
        <f t="shared" si="77"/>
        <v>352800</v>
      </c>
      <c r="M42" s="38">
        <f t="shared" si="77"/>
        <v>309.93900000000002</v>
      </c>
      <c r="N42" s="38">
        <f t="shared" si="77"/>
        <v>11363.7</v>
      </c>
      <c r="O42" s="54">
        <f t="shared" si="64"/>
        <v>3.3681152064730623E-2</v>
      </c>
      <c r="P42" s="54">
        <f t="shared" si="65"/>
        <v>3.2210034013605442E-2</v>
      </c>
      <c r="Q42" s="38">
        <f t="shared" ref="Q42:T42" si="78">Q43+Q44+Q45</f>
        <v>58560</v>
      </c>
      <c r="R42" s="38">
        <f t="shared" si="78"/>
        <v>674300</v>
      </c>
      <c r="S42" s="38">
        <f t="shared" si="78"/>
        <v>22598.799999999999</v>
      </c>
      <c r="T42" s="38">
        <f t="shared" si="78"/>
        <v>205863.47999999995</v>
      </c>
      <c r="U42" s="54">
        <f t="shared" si="46"/>
        <v>0.38590846994535516</v>
      </c>
      <c r="V42" s="54">
        <f t="shared" si="47"/>
        <v>0.30529954026397738</v>
      </c>
      <c r="W42" s="38">
        <f t="shared" ref="W42:X42" si="79">W43+W44+W45</f>
        <v>0</v>
      </c>
      <c r="X42" s="38">
        <f t="shared" si="79"/>
        <v>0</v>
      </c>
      <c r="Y42" s="52"/>
      <c r="Z42" s="52"/>
      <c r="AA42" s="54"/>
      <c r="AB42" s="54"/>
      <c r="AC42" s="38">
        <f t="shared" ref="AC42:AD42" si="80">AC43+AC44+AC45</f>
        <v>79100</v>
      </c>
      <c r="AD42" s="38">
        <f t="shared" si="80"/>
        <v>7879.88</v>
      </c>
      <c r="AE42" s="54">
        <f t="shared" si="26"/>
        <v>9.961921618204804E-2</v>
      </c>
      <c r="AF42" s="43">
        <f t="shared" si="52"/>
        <v>1323800</v>
      </c>
      <c r="AG42" s="43">
        <f t="shared" si="53"/>
        <v>253638.69999999995</v>
      </c>
      <c r="AH42" s="54">
        <f t="shared" si="54"/>
        <v>0.19159895754645714</v>
      </c>
    </row>
    <row r="43" spans="1:34" s="67" customFormat="1" ht="31.2" x14ac:dyDescent="0.25">
      <c r="A43" s="17"/>
      <c r="B43" s="18"/>
      <c r="C43" s="17" t="s">
        <v>9</v>
      </c>
      <c r="D43" s="19" t="s">
        <v>64</v>
      </c>
      <c r="E43" s="39">
        <v>53.433</v>
      </c>
      <c r="F43" s="36">
        <v>217600</v>
      </c>
      <c r="G43" s="36">
        <v>9.9747575302950011</v>
      </c>
      <c r="H43" s="36">
        <v>28531.64</v>
      </c>
      <c r="I43" s="53">
        <f t="shared" si="71"/>
        <v>0.18667784946184943</v>
      </c>
      <c r="J43" s="53">
        <f t="shared" si="62"/>
        <v>0.13111966911764705</v>
      </c>
      <c r="K43" s="46">
        <v>512.2758</v>
      </c>
      <c r="L43" s="36">
        <v>34900</v>
      </c>
      <c r="M43" s="36">
        <v>31.978000000000002</v>
      </c>
      <c r="N43" s="36">
        <v>2294.6499999999996</v>
      </c>
      <c r="O43" s="53">
        <f t="shared" si="64"/>
        <v>6.242340551710622E-2</v>
      </c>
      <c r="P43" s="53">
        <f t="shared" si="65"/>
        <v>6.5749283667621769E-2</v>
      </c>
      <c r="Q43" s="35">
        <v>20470</v>
      </c>
      <c r="R43" s="36">
        <v>235700</v>
      </c>
      <c r="S43" s="41">
        <v>5985.8</v>
      </c>
      <c r="T43" s="41">
        <v>55226.229999999996</v>
      </c>
      <c r="U43" s="53">
        <f t="shared" si="46"/>
        <v>0.29241817293600392</v>
      </c>
      <c r="V43" s="53">
        <f t="shared" si="47"/>
        <v>0.23430729741196435</v>
      </c>
      <c r="W43" s="46"/>
      <c r="X43" s="36"/>
      <c r="Y43" s="41"/>
      <c r="Z43" s="41"/>
      <c r="AA43" s="53"/>
      <c r="AB43" s="53"/>
      <c r="AC43" s="36">
        <v>42400</v>
      </c>
      <c r="AD43" s="41">
        <v>4619.24</v>
      </c>
      <c r="AE43" s="53">
        <f t="shared" si="26"/>
        <v>0.10894433962264151</v>
      </c>
      <c r="AF43" s="42">
        <f t="shared" si="52"/>
        <v>530600</v>
      </c>
      <c r="AG43" s="42">
        <f t="shared" si="53"/>
        <v>90671.76</v>
      </c>
      <c r="AH43" s="53">
        <f t="shared" si="54"/>
        <v>0.17088533735393893</v>
      </c>
    </row>
    <row r="44" spans="1:34" s="67" customFormat="1" ht="31.2" x14ac:dyDescent="0.25">
      <c r="A44" s="17"/>
      <c r="B44" s="18"/>
      <c r="C44" s="17" t="s">
        <v>9</v>
      </c>
      <c r="D44" s="19" t="s">
        <v>75</v>
      </c>
      <c r="E44" s="39"/>
      <c r="F44" s="36"/>
      <c r="G44" s="36">
        <v>0</v>
      </c>
      <c r="H44" s="36">
        <v>0</v>
      </c>
      <c r="I44" s="53"/>
      <c r="J44" s="53"/>
      <c r="K44" s="46">
        <v>8465.7433000000001</v>
      </c>
      <c r="L44" s="36">
        <v>302400</v>
      </c>
      <c r="M44" s="36">
        <v>270.96100000000001</v>
      </c>
      <c r="N44" s="36">
        <v>8458.19</v>
      </c>
      <c r="O44" s="53">
        <f t="shared" si="64"/>
        <v>3.2006758343357755E-2</v>
      </c>
      <c r="P44" s="53">
        <f t="shared" si="65"/>
        <v>2.7970205026455027E-2</v>
      </c>
      <c r="Q44" s="35">
        <v>30700</v>
      </c>
      <c r="R44" s="36">
        <v>353500</v>
      </c>
      <c r="S44" s="41">
        <v>14816</v>
      </c>
      <c r="T44" s="41">
        <v>135092.03999999998</v>
      </c>
      <c r="U44" s="53">
        <f t="shared" si="46"/>
        <v>0.4826058631921824</v>
      </c>
      <c r="V44" s="53">
        <f t="shared" si="47"/>
        <v>0.38215570014144268</v>
      </c>
      <c r="W44" s="46"/>
      <c r="X44" s="36"/>
      <c r="Y44" s="41"/>
      <c r="Z44" s="41"/>
      <c r="AA44" s="53"/>
      <c r="AB44" s="53"/>
      <c r="AC44" s="36">
        <v>22600</v>
      </c>
      <c r="AD44" s="41">
        <v>1086.8800000000001</v>
      </c>
      <c r="AE44" s="53">
        <f t="shared" si="26"/>
        <v>4.8092035398230093E-2</v>
      </c>
      <c r="AF44" s="42">
        <f t="shared" si="52"/>
        <v>678500</v>
      </c>
      <c r="AG44" s="42">
        <f t="shared" si="53"/>
        <v>144637.10999999999</v>
      </c>
      <c r="AH44" s="53">
        <f t="shared" si="54"/>
        <v>0.21317186440677965</v>
      </c>
    </row>
    <row r="45" spans="1:34" s="67" customFormat="1" ht="31.2" x14ac:dyDescent="0.25">
      <c r="A45" s="17"/>
      <c r="B45" s="18"/>
      <c r="C45" s="17" t="s">
        <v>9</v>
      </c>
      <c r="D45" s="19" t="s">
        <v>121</v>
      </c>
      <c r="E45" s="39"/>
      <c r="F45" s="36"/>
      <c r="G45" s="36">
        <v>0</v>
      </c>
      <c r="H45" s="36">
        <v>0</v>
      </c>
      <c r="I45" s="53"/>
      <c r="J45" s="53"/>
      <c r="K45" s="46">
        <v>224.13050000000001</v>
      </c>
      <c r="L45" s="36">
        <v>15500</v>
      </c>
      <c r="M45" s="36">
        <v>7</v>
      </c>
      <c r="N45" s="36">
        <v>610.86</v>
      </c>
      <c r="O45" s="53">
        <f t="shared" si="64"/>
        <v>3.1231804685216871E-2</v>
      </c>
      <c r="P45" s="53">
        <f t="shared" si="65"/>
        <v>3.9410322580645162E-2</v>
      </c>
      <c r="Q45" s="35">
        <v>7390</v>
      </c>
      <c r="R45" s="36">
        <v>85100</v>
      </c>
      <c r="S45" s="41">
        <v>1797</v>
      </c>
      <c r="T45" s="41">
        <v>15545.21</v>
      </c>
      <c r="U45" s="53">
        <f t="shared" si="46"/>
        <v>0.24316644113667119</v>
      </c>
      <c r="V45" s="53">
        <f t="shared" si="47"/>
        <v>0.18266991774383079</v>
      </c>
      <c r="W45" s="46"/>
      <c r="X45" s="36"/>
      <c r="Y45" s="41"/>
      <c r="Z45" s="41"/>
      <c r="AA45" s="53"/>
      <c r="AB45" s="53"/>
      <c r="AC45" s="36">
        <v>14100</v>
      </c>
      <c r="AD45" s="41">
        <v>2173.7600000000002</v>
      </c>
      <c r="AE45" s="53"/>
      <c r="AF45" s="42">
        <f t="shared" si="52"/>
        <v>114700</v>
      </c>
      <c r="AG45" s="42"/>
      <c r="AH45" s="53"/>
    </row>
    <row r="46" spans="1:34" s="32" customFormat="1" ht="46.8" x14ac:dyDescent="0.25">
      <c r="A46" s="7" t="s">
        <v>41</v>
      </c>
      <c r="B46" s="6">
        <v>1141</v>
      </c>
      <c r="C46" s="7" t="s">
        <v>10</v>
      </c>
      <c r="D46" s="30" t="s">
        <v>110</v>
      </c>
      <c r="E46" s="37">
        <v>137.72499999999999</v>
      </c>
      <c r="F46" s="38">
        <v>605500</v>
      </c>
      <c r="G46" s="38">
        <v>38.526678544116791</v>
      </c>
      <c r="H46" s="38">
        <v>28075.730000000003</v>
      </c>
      <c r="I46" s="54">
        <f t="shared" si="71"/>
        <v>0.27973627550638441</v>
      </c>
      <c r="J46" s="54">
        <f t="shared" si="62"/>
        <v>4.6367844756399677E-2</v>
      </c>
      <c r="K46" s="45">
        <v>858.54100000000005</v>
      </c>
      <c r="L46" s="38">
        <v>60000</v>
      </c>
      <c r="M46" s="38">
        <v>106.24299999999999</v>
      </c>
      <c r="N46" s="38">
        <v>7605.6900000000005</v>
      </c>
      <c r="O46" s="54">
        <f t="shared" si="64"/>
        <v>0.12374831254418832</v>
      </c>
      <c r="P46" s="54">
        <f t="shared" si="65"/>
        <v>0.1267615</v>
      </c>
      <c r="Q46" s="48">
        <v>73819</v>
      </c>
      <c r="R46" s="38">
        <v>850000</v>
      </c>
      <c r="S46" s="52">
        <v>25796</v>
      </c>
      <c r="T46" s="52">
        <v>228278.22999999998</v>
      </c>
      <c r="U46" s="54">
        <f t="shared" si="46"/>
        <v>0.34944932876359747</v>
      </c>
      <c r="V46" s="54">
        <f t="shared" si="47"/>
        <v>0.26856262352941174</v>
      </c>
      <c r="W46" s="45"/>
      <c r="X46" s="38"/>
      <c r="Y46" s="52"/>
      <c r="Z46" s="52"/>
      <c r="AA46" s="54"/>
      <c r="AB46" s="54"/>
      <c r="AC46" s="38">
        <v>111400</v>
      </c>
      <c r="AD46" s="52">
        <v>8763.3700000000008</v>
      </c>
      <c r="AE46" s="54">
        <f t="shared" si="26"/>
        <v>7.866579892280072E-2</v>
      </c>
      <c r="AF46" s="43">
        <f t="shared" si="52"/>
        <v>1626900</v>
      </c>
      <c r="AG46" s="43">
        <f t="shared" si="53"/>
        <v>272723.01999999996</v>
      </c>
      <c r="AH46" s="54">
        <f t="shared" si="54"/>
        <v>0.16763354846640849</v>
      </c>
    </row>
    <row r="47" spans="1:34" s="32" customFormat="1" ht="31.2" x14ac:dyDescent="0.25">
      <c r="A47" s="7" t="s">
        <v>42</v>
      </c>
      <c r="B47" s="8">
        <v>1151</v>
      </c>
      <c r="C47" s="8" t="s">
        <v>10</v>
      </c>
      <c r="D47" s="30" t="s">
        <v>55</v>
      </c>
      <c r="E47" s="37">
        <v>3.5350000000000001</v>
      </c>
      <c r="F47" s="38">
        <v>50000</v>
      </c>
      <c r="G47" s="38"/>
      <c r="H47" s="38">
        <v>0</v>
      </c>
      <c r="I47" s="54">
        <f t="shared" si="71"/>
        <v>0</v>
      </c>
      <c r="J47" s="54">
        <f t="shared" si="62"/>
        <v>0</v>
      </c>
      <c r="K47" s="45">
        <v>90.025199999999998</v>
      </c>
      <c r="L47" s="38">
        <v>6500</v>
      </c>
      <c r="M47" s="38">
        <v>10.199999999999999</v>
      </c>
      <c r="N47" s="38">
        <v>771.15</v>
      </c>
      <c r="O47" s="54">
        <f t="shared" si="64"/>
        <v>0.11330160888284613</v>
      </c>
      <c r="P47" s="54">
        <f t="shared" si="65"/>
        <v>0.11863846153846154</v>
      </c>
      <c r="Q47" s="48">
        <v>5115</v>
      </c>
      <c r="R47" s="38">
        <v>58900</v>
      </c>
      <c r="S47" s="52">
        <v>1373</v>
      </c>
      <c r="T47" s="52">
        <v>11344.550000000001</v>
      </c>
      <c r="U47" s="54">
        <f t="shared" si="46"/>
        <v>0.26842619745845553</v>
      </c>
      <c r="V47" s="54">
        <f t="shared" si="47"/>
        <v>0.19260696095076402</v>
      </c>
      <c r="W47" s="45"/>
      <c r="X47" s="38"/>
      <c r="Y47" s="52"/>
      <c r="Z47" s="52"/>
      <c r="AA47" s="54"/>
      <c r="AB47" s="54"/>
      <c r="AC47" s="38">
        <v>7900</v>
      </c>
      <c r="AD47" s="52">
        <v>1086.8800000000001</v>
      </c>
      <c r="AE47" s="54">
        <f t="shared" si="26"/>
        <v>0.13757974683544305</v>
      </c>
      <c r="AF47" s="43">
        <f t="shared" si="52"/>
        <v>123300</v>
      </c>
      <c r="AG47" s="43">
        <f t="shared" si="53"/>
        <v>13202.580000000002</v>
      </c>
      <c r="AH47" s="54">
        <f t="shared" si="54"/>
        <v>0.10707688564476887</v>
      </c>
    </row>
    <row r="48" spans="1:34" s="32" customFormat="1" ht="46.8" x14ac:dyDescent="0.25">
      <c r="A48" s="7" t="s">
        <v>90</v>
      </c>
      <c r="B48" s="6">
        <v>1160</v>
      </c>
      <c r="C48" s="7" t="s">
        <v>10</v>
      </c>
      <c r="D48" s="30" t="s">
        <v>65</v>
      </c>
      <c r="E48" s="37">
        <v>3.9159999999999999</v>
      </c>
      <c r="F48" s="38">
        <v>18400</v>
      </c>
      <c r="G48" s="38"/>
      <c r="H48" s="38">
        <v>0</v>
      </c>
      <c r="I48" s="54">
        <f t="shared" si="71"/>
        <v>0</v>
      </c>
      <c r="J48" s="54">
        <f t="shared" si="62"/>
        <v>0</v>
      </c>
      <c r="K48" s="45">
        <v>61.372700000000002</v>
      </c>
      <c r="L48" s="38">
        <v>4300</v>
      </c>
      <c r="M48" s="38">
        <v>9</v>
      </c>
      <c r="N48" s="38">
        <v>584.82000000000005</v>
      </c>
      <c r="O48" s="54">
        <f t="shared" si="64"/>
        <v>0.1466450066560539</v>
      </c>
      <c r="P48" s="54">
        <f t="shared" si="65"/>
        <v>0.1360046511627907</v>
      </c>
      <c r="Q48" s="48">
        <v>1363</v>
      </c>
      <c r="R48" s="38">
        <v>15700</v>
      </c>
      <c r="S48" s="52">
        <v>300</v>
      </c>
      <c r="T48" s="52">
        <v>2820.8199999999997</v>
      </c>
      <c r="U48" s="54">
        <f t="shared" si="46"/>
        <v>0.22010271460014674</v>
      </c>
      <c r="V48" s="54">
        <f t="shared" si="47"/>
        <v>0.1796700636942675</v>
      </c>
      <c r="W48" s="45"/>
      <c r="X48" s="38"/>
      <c r="Y48" s="52"/>
      <c r="Z48" s="52"/>
      <c r="AA48" s="54"/>
      <c r="AB48" s="54"/>
      <c r="AC48" s="38">
        <v>1800</v>
      </c>
      <c r="AD48" s="52">
        <v>271.72000000000003</v>
      </c>
      <c r="AE48" s="54">
        <f t="shared" si="26"/>
        <v>0.15095555555555557</v>
      </c>
      <c r="AF48" s="43">
        <f t="shared" si="52"/>
        <v>40200</v>
      </c>
      <c r="AG48" s="43">
        <f t="shared" si="53"/>
        <v>3677.3599999999997</v>
      </c>
      <c r="AH48" s="54">
        <f t="shared" si="54"/>
        <v>9.1476616915422873E-2</v>
      </c>
    </row>
    <row r="49" spans="1:34" s="32" customFormat="1" x14ac:dyDescent="0.25">
      <c r="A49" s="7" t="s">
        <v>23</v>
      </c>
      <c r="B49" s="6">
        <v>5031</v>
      </c>
      <c r="C49" s="7" t="s">
        <v>14</v>
      </c>
      <c r="D49" s="34" t="s">
        <v>30</v>
      </c>
      <c r="E49" s="38">
        <f t="shared" ref="E49:H49" si="81">E50+E51</f>
        <v>104.226</v>
      </c>
      <c r="F49" s="38">
        <f t="shared" si="81"/>
        <v>657600</v>
      </c>
      <c r="G49" s="38">
        <f t="shared" si="81"/>
        <v>31.29196</v>
      </c>
      <c r="H49" s="38">
        <f t="shared" si="81"/>
        <v>146030.95000000001</v>
      </c>
      <c r="I49" s="54">
        <f t="shared" si="71"/>
        <v>0.30023180396446186</v>
      </c>
      <c r="J49" s="54">
        <f t="shared" si="62"/>
        <v>0.22206652980535282</v>
      </c>
      <c r="K49" s="38">
        <f t="shared" ref="K49:N49" si="82">K50+K51</f>
        <v>308</v>
      </c>
      <c r="L49" s="38">
        <f t="shared" si="82"/>
        <v>21600</v>
      </c>
      <c r="M49" s="38">
        <f t="shared" si="82"/>
        <v>24.2</v>
      </c>
      <c r="N49" s="38">
        <f t="shared" si="82"/>
        <v>1836.87</v>
      </c>
      <c r="O49" s="54">
        <f t="shared" si="64"/>
        <v>7.857142857142857E-2</v>
      </c>
      <c r="P49" s="54">
        <f t="shared" si="65"/>
        <v>8.504027777777777E-2</v>
      </c>
      <c r="Q49" s="38">
        <f t="shared" ref="Q49:T49" si="83">Q50+Q51</f>
        <v>11028</v>
      </c>
      <c r="R49" s="38">
        <f t="shared" si="83"/>
        <v>127000</v>
      </c>
      <c r="S49" s="38">
        <f t="shared" si="83"/>
        <v>4730.9990000000016</v>
      </c>
      <c r="T49" s="38">
        <f t="shared" si="83"/>
        <v>42248.409999999996</v>
      </c>
      <c r="U49" s="54">
        <f t="shared" si="46"/>
        <v>0.42899882118244481</v>
      </c>
      <c r="V49" s="54">
        <f t="shared" si="47"/>
        <v>0.33266464566929133</v>
      </c>
      <c r="W49" s="38">
        <f t="shared" ref="W49:X49" si="84">W50+W51</f>
        <v>0</v>
      </c>
      <c r="X49" s="38">
        <f t="shared" si="84"/>
        <v>0</v>
      </c>
      <c r="Y49" s="52">
        <v>0</v>
      </c>
      <c r="Z49" s="52">
        <v>0</v>
      </c>
      <c r="AA49" s="54"/>
      <c r="AB49" s="54"/>
      <c r="AC49" s="38">
        <f t="shared" ref="AC49:AD49" si="85">AC50+AC51</f>
        <v>14900</v>
      </c>
      <c r="AD49" s="38">
        <f t="shared" si="85"/>
        <v>1358.6000000000001</v>
      </c>
      <c r="AE49" s="54">
        <f t="shared" si="26"/>
        <v>9.1181208053691287E-2</v>
      </c>
      <c r="AF49" s="43">
        <f t="shared" si="52"/>
        <v>821100</v>
      </c>
      <c r="AG49" s="43">
        <f t="shared" si="53"/>
        <v>191474.83000000002</v>
      </c>
      <c r="AH49" s="54">
        <f t="shared" si="54"/>
        <v>0.23319307027158692</v>
      </c>
    </row>
    <row r="50" spans="1:34" s="67" customFormat="1" ht="46.8" x14ac:dyDescent="0.25">
      <c r="A50" s="17"/>
      <c r="B50" s="18"/>
      <c r="C50" s="17"/>
      <c r="D50" s="19" t="s">
        <v>76</v>
      </c>
      <c r="E50" s="39">
        <v>95.581999999999994</v>
      </c>
      <c r="F50" s="36">
        <v>620900</v>
      </c>
      <c r="G50" s="36">
        <v>29.018000000000001</v>
      </c>
      <c r="H50" s="36">
        <v>141625.19</v>
      </c>
      <c r="I50" s="53">
        <f t="shared" si="71"/>
        <v>0.30359272666401627</v>
      </c>
      <c r="J50" s="53">
        <f t="shared" si="62"/>
        <v>0.22809661781285231</v>
      </c>
      <c r="K50" s="46">
        <v>279.53219999999999</v>
      </c>
      <c r="L50" s="36">
        <v>19100</v>
      </c>
      <c r="M50" s="36">
        <v>21</v>
      </c>
      <c r="N50" s="36">
        <v>1520.58</v>
      </c>
      <c r="O50" s="53">
        <f t="shared" si="64"/>
        <v>7.5125513268238867E-2</v>
      </c>
      <c r="P50" s="53">
        <f t="shared" si="65"/>
        <v>7.9611518324607319E-2</v>
      </c>
      <c r="Q50" s="35">
        <v>8303</v>
      </c>
      <c r="R50" s="36">
        <v>95600</v>
      </c>
      <c r="S50" s="41">
        <v>3586.9990000000021</v>
      </c>
      <c r="T50" s="41">
        <v>31177.829999999998</v>
      </c>
      <c r="U50" s="53">
        <f t="shared" si="46"/>
        <v>0.43201240515476358</v>
      </c>
      <c r="V50" s="53">
        <f t="shared" si="47"/>
        <v>0.32612792887029285</v>
      </c>
      <c r="W50" s="46"/>
      <c r="X50" s="36"/>
      <c r="Y50" s="41"/>
      <c r="Z50" s="41"/>
      <c r="AA50" s="53"/>
      <c r="AB50" s="53"/>
      <c r="AC50" s="36">
        <v>13300</v>
      </c>
      <c r="AD50" s="41">
        <v>1086.8800000000001</v>
      </c>
      <c r="AE50" s="53">
        <f t="shared" si="26"/>
        <v>8.1720300751879707E-2</v>
      </c>
      <c r="AF50" s="42">
        <f t="shared" si="52"/>
        <v>748900</v>
      </c>
      <c r="AG50" s="42">
        <f t="shared" si="53"/>
        <v>175410.47999999998</v>
      </c>
      <c r="AH50" s="53">
        <f t="shared" si="54"/>
        <v>0.23422416878087859</v>
      </c>
    </row>
    <row r="51" spans="1:34" s="67" customFormat="1" ht="46.8" x14ac:dyDescent="0.25">
      <c r="A51" s="17"/>
      <c r="B51" s="18"/>
      <c r="C51" s="17"/>
      <c r="D51" s="19" t="s">
        <v>77</v>
      </c>
      <c r="E51" s="40">
        <v>8.6440000000000001</v>
      </c>
      <c r="F51" s="41">
        <v>36700</v>
      </c>
      <c r="G51" s="36">
        <v>2.2739599999999998</v>
      </c>
      <c r="H51" s="41">
        <v>4405.7599999999993</v>
      </c>
      <c r="I51" s="53">
        <f t="shared" si="71"/>
        <v>0.26306802406293378</v>
      </c>
      <c r="J51" s="53">
        <f t="shared" si="62"/>
        <v>0.12004795640326973</v>
      </c>
      <c r="K51" s="51">
        <v>28.4678</v>
      </c>
      <c r="L51" s="41">
        <v>2500</v>
      </c>
      <c r="M51" s="36">
        <v>3.2</v>
      </c>
      <c r="N51" s="41">
        <v>316.28999999999996</v>
      </c>
      <c r="O51" s="53">
        <f t="shared" si="64"/>
        <v>0.11240770273783011</v>
      </c>
      <c r="P51" s="53">
        <f t="shared" si="65"/>
        <v>0.12651599999999999</v>
      </c>
      <c r="Q51" s="35">
        <v>2725</v>
      </c>
      <c r="R51" s="36">
        <v>31400</v>
      </c>
      <c r="S51" s="41">
        <v>1144</v>
      </c>
      <c r="T51" s="41">
        <v>11070.58</v>
      </c>
      <c r="U51" s="53">
        <f t="shared" si="46"/>
        <v>0.41981651376146789</v>
      </c>
      <c r="V51" s="53">
        <f t="shared" si="47"/>
        <v>0.35256624203821657</v>
      </c>
      <c r="W51" s="46"/>
      <c r="X51" s="36"/>
      <c r="Y51" s="41"/>
      <c r="Z51" s="41"/>
      <c r="AA51" s="53"/>
      <c r="AB51" s="53"/>
      <c r="AC51" s="36">
        <v>1600</v>
      </c>
      <c r="AD51" s="41">
        <v>271.72000000000003</v>
      </c>
      <c r="AE51" s="53">
        <f t="shared" si="26"/>
        <v>0.169825</v>
      </c>
      <c r="AF51" s="42">
        <f t="shared" si="52"/>
        <v>72200</v>
      </c>
      <c r="AG51" s="42">
        <f t="shared" si="53"/>
        <v>16064.349999999999</v>
      </c>
      <c r="AH51" s="53">
        <f t="shared" si="54"/>
        <v>0.22249792243767311</v>
      </c>
    </row>
    <row r="52" spans="1:34" s="32" customFormat="1" ht="46.5" customHeight="1" x14ac:dyDescent="0.25">
      <c r="A52" s="59" t="s">
        <v>33</v>
      </c>
      <c r="B52" s="59"/>
      <c r="C52" s="59"/>
      <c r="D52" s="60" t="s">
        <v>47</v>
      </c>
      <c r="E52" s="61">
        <f>E53+E54+E55</f>
        <v>140.36134999999999</v>
      </c>
      <c r="F52" s="62">
        <f t="shared" ref="F52:H52" si="86">F53+F54+F55</f>
        <v>813600</v>
      </c>
      <c r="G52" s="61">
        <f>G53+G54+G55</f>
        <v>54.240290000000002</v>
      </c>
      <c r="H52" s="62">
        <f t="shared" si="86"/>
        <v>210642.11000000002</v>
      </c>
      <c r="I52" s="66">
        <f t="shared" si="5"/>
        <v>0.386433231085338</v>
      </c>
      <c r="J52" s="66">
        <f t="shared" si="6"/>
        <v>0.25890131514257625</v>
      </c>
      <c r="K52" s="62">
        <f t="shared" ref="K52:N52" si="87">K53+K54+K55</f>
        <v>598.70000000000005</v>
      </c>
      <c r="L52" s="62">
        <f t="shared" si="87"/>
        <v>44800</v>
      </c>
      <c r="M52" s="62">
        <f t="shared" si="87"/>
        <v>100.29342</v>
      </c>
      <c r="N52" s="62">
        <f t="shared" si="87"/>
        <v>7076.15</v>
      </c>
      <c r="O52" s="66">
        <f t="shared" ref="O52:O55" si="88">M52/K52</f>
        <v>0.16751865709036243</v>
      </c>
      <c r="P52" s="66">
        <f t="shared" ref="P52:P55" si="89">N52/L52</f>
        <v>0.15794977678571429</v>
      </c>
      <c r="Q52" s="62">
        <f t="shared" ref="Q52:T52" si="90">Q53+Q54+Q55</f>
        <v>54400</v>
      </c>
      <c r="R52" s="62">
        <f t="shared" si="90"/>
        <v>618800</v>
      </c>
      <c r="S52" s="62">
        <f t="shared" si="90"/>
        <v>10223.67282</v>
      </c>
      <c r="T52" s="62">
        <f t="shared" si="90"/>
        <v>91307.23</v>
      </c>
      <c r="U52" s="66">
        <f t="shared" ref="U52:U55" si="91">S52/Q52</f>
        <v>0.18793516213235295</v>
      </c>
      <c r="V52" s="66">
        <f t="shared" si="25"/>
        <v>0.14755531674208144</v>
      </c>
      <c r="W52" s="62">
        <f t="shared" ref="W52:Z52" si="92">W53+W54+W55</f>
        <v>0</v>
      </c>
      <c r="X52" s="62">
        <f t="shared" si="92"/>
        <v>0</v>
      </c>
      <c r="Y52" s="62">
        <f t="shared" si="92"/>
        <v>0</v>
      </c>
      <c r="Z52" s="62">
        <f t="shared" si="92"/>
        <v>0</v>
      </c>
      <c r="AA52" s="66"/>
      <c r="AB52" s="66"/>
      <c r="AC52" s="62">
        <f t="shared" ref="AC52:AD52" si="93">AC53+AC54+AC55</f>
        <v>0</v>
      </c>
      <c r="AD52" s="62">
        <f t="shared" si="93"/>
        <v>0</v>
      </c>
      <c r="AE52" s="66"/>
      <c r="AF52" s="62">
        <f t="shared" ref="AF52" si="94">AF53+AF54+AF55</f>
        <v>1477200</v>
      </c>
      <c r="AG52" s="62">
        <f>AG53+AG54+AG55</f>
        <v>309025.49</v>
      </c>
      <c r="AH52" s="66">
        <f>AG52/AF52</f>
        <v>0.20919678445708095</v>
      </c>
    </row>
    <row r="53" spans="1:34" s="32" customFormat="1" ht="31.2" x14ac:dyDescent="0.25">
      <c r="A53" s="7" t="s">
        <v>17</v>
      </c>
      <c r="B53" s="7" t="s">
        <v>18</v>
      </c>
      <c r="C53" s="7" t="s">
        <v>5</v>
      </c>
      <c r="D53" s="47" t="s">
        <v>48</v>
      </c>
      <c r="E53" s="37">
        <v>81.401349999999994</v>
      </c>
      <c r="F53" s="43">
        <v>500000</v>
      </c>
      <c r="G53" s="37">
        <v>23.175270000000001</v>
      </c>
      <c r="H53" s="43">
        <v>102790.44</v>
      </c>
      <c r="I53" s="54">
        <f t="shared" si="5"/>
        <v>0.28470375491315564</v>
      </c>
      <c r="J53" s="54">
        <f t="shared" si="6"/>
        <v>0.20558087999999999</v>
      </c>
      <c r="K53" s="43">
        <v>263</v>
      </c>
      <c r="L53" s="43">
        <v>20000</v>
      </c>
      <c r="M53" s="43">
        <v>70</v>
      </c>
      <c r="N53" s="43">
        <v>4782.6000000000004</v>
      </c>
      <c r="O53" s="54">
        <f t="shared" si="88"/>
        <v>0.26615969581749049</v>
      </c>
      <c r="P53" s="54">
        <f t="shared" si="89"/>
        <v>0.23913000000000001</v>
      </c>
      <c r="Q53" s="43">
        <v>24100</v>
      </c>
      <c r="R53" s="43">
        <v>300000</v>
      </c>
      <c r="S53" s="43">
        <v>4464</v>
      </c>
      <c r="T53" s="43">
        <v>52888.25</v>
      </c>
      <c r="U53" s="54">
        <f t="shared" si="91"/>
        <v>0.18522821576763485</v>
      </c>
      <c r="V53" s="54">
        <f t="shared" si="25"/>
        <v>0.17629416666666667</v>
      </c>
      <c r="W53" s="43"/>
      <c r="X53" s="43"/>
      <c r="Y53" s="43"/>
      <c r="Z53" s="43"/>
      <c r="AA53" s="54"/>
      <c r="AB53" s="54"/>
      <c r="AC53" s="43"/>
      <c r="AD53" s="43"/>
      <c r="AE53" s="54"/>
      <c r="AF53" s="43">
        <f t="shared" ref="AF53:AF65" si="95">F53+L53+R53+X53+AC53</f>
        <v>820000</v>
      </c>
      <c r="AG53" s="43">
        <f>H53+N53+T53+Z53+AD53</f>
        <v>160461.29</v>
      </c>
      <c r="AH53" s="54">
        <f t="shared" ref="AH53:AH65" si="96">AG53/AF53</f>
        <v>0.19568450000000001</v>
      </c>
    </row>
    <row r="54" spans="1:34" s="32" customFormat="1" ht="62.4" x14ac:dyDescent="0.25">
      <c r="A54" s="7" t="s">
        <v>22</v>
      </c>
      <c r="B54" s="6">
        <v>3104</v>
      </c>
      <c r="C54" s="6">
        <v>1020</v>
      </c>
      <c r="D54" s="30" t="s">
        <v>80</v>
      </c>
      <c r="E54" s="37">
        <v>31.62</v>
      </c>
      <c r="F54" s="43">
        <v>190000</v>
      </c>
      <c r="G54" s="37">
        <v>18.007000000000001</v>
      </c>
      <c r="H54" s="43">
        <v>64177.1</v>
      </c>
      <c r="I54" s="54">
        <f t="shared" si="5"/>
        <v>0.56948134092346614</v>
      </c>
      <c r="J54" s="54">
        <f t="shared" si="6"/>
        <v>0.33777421052631579</v>
      </c>
      <c r="K54" s="48">
        <v>85.7</v>
      </c>
      <c r="L54" s="43">
        <v>6000</v>
      </c>
      <c r="M54" s="48">
        <v>6.7279999999999998</v>
      </c>
      <c r="N54" s="43">
        <v>437.19</v>
      </c>
      <c r="O54" s="54">
        <f t="shared" si="88"/>
        <v>7.8506417736289372E-2</v>
      </c>
      <c r="P54" s="54">
        <f t="shared" si="89"/>
        <v>7.2864999999999999E-2</v>
      </c>
      <c r="Q54" s="43">
        <v>12200</v>
      </c>
      <c r="R54" s="43">
        <v>140000</v>
      </c>
      <c r="S54" s="43">
        <v>1470.23</v>
      </c>
      <c r="T54" s="43">
        <v>14686.84</v>
      </c>
      <c r="U54" s="54">
        <f t="shared" si="91"/>
        <v>0.12051065573770492</v>
      </c>
      <c r="V54" s="54">
        <f t="shared" si="25"/>
        <v>0.104906</v>
      </c>
      <c r="W54" s="43"/>
      <c r="X54" s="43"/>
      <c r="Y54" s="43"/>
      <c r="Z54" s="43"/>
      <c r="AA54" s="54"/>
      <c r="AB54" s="54"/>
      <c r="AC54" s="43"/>
      <c r="AD54" s="43"/>
      <c r="AE54" s="54"/>
      <c r="AF54" s="43">
        <f t="shared" si="95"/>
        <v>336000</v>
      </c>
      <c r="AG54" s="43">
        <f t="shared" si="14"/>
        <v>79301.13</v>
      </c>
      <c r="AH54" s="54">
        <f t="shared" si="96"/>
        <v>0.23601526785714286</v>
      </c>
    </row>
    <row r="55" spans="1:34" s="32" customFormat="1" ht="46.8" x14ac:dyDescent="0.25">
      <c r="A55" s="7" t="s">
        <v>21</v>
      </c>
      <c r="B55" s="6">
        <v>3121</v>
      </c>
      <c r="C55" s="6">
        <v>1040</v>
      </c>
      <c r="D55" s="30" t="s">
        <v>78</v>
      </c>
      <c r="E55" s="37">
        <v>27.34</v>
      </c>
      <c r="F55" s="43">
        <v>123600</v>
      </c>
      <c r="G55" s="37">
        <v>13.058020000000001</v>
      </c>
      <c r="H55" s="43">
        <v>43674.57</v>
      </c>
      <c r="I55" s="54">
        <f t="shared" si="5"/>
        <v>0.47761594732991958</v>
      </c>
      <c r="J55" s="54">
        <f t="shared" si="6"/>
        <v>0.35335412621359225</v>
      </c>
      <c r="K55" s="43">
        <v>250</v>
      </c>
      <c r="L55" s="43">
        <v>18800</v>
      </c>
      <c r="M55" s="43">
        <v>23.56542</v>
      </c>
      <c r="N55" s="43">
        <v>1856.36</v>
      </c>
      <c r="O55" s="54">
        <f t="shared" si="88"/>
        <v>9.426168E-2</v>
      </c>
      <c r="P55" s="54">
        <f t="shared" si="89"/>
        <v>9.8742553191489363E-2</v>
      </c>
      <c r="Q55" s="43">
        <v>18100</v>
      </c>
      <c r="R55" s="43">
        <v>178800</v>
      </c>
      <c r="S55" s="43">
        <v>4289.4428200000002</v>
      </c>
      <c r="T55" s="43">
        <v>23732.14</v>
      </c>
      <c r="U55" s="54">
        <f t="shared" si="91"/>
        <v>0.236985791160221</v>
      </c>
      <c r="V55" s="54">
        <f t="shared" si="25"/>
        <v>0.13273008948545861</v>
      </c>
      <c r="W55" s="43"/>
      <c r="X55" s="43"/>
      <c r="Y55" s="43"/>
      <c r="Z55" s="43"/>
      <c r="AA55" s="54"/>
      <c r="AB55" s="54"/>
      <c r="AC55" s="43"/>
      <c r="AD55" s="43"/>
      <c r="AE55" s="54"/>
      <c r="AF55" s="43">
        <f t="shared" si="95"/>
        <v>321200</v>
      </c>
      <c r="AG55" s="43">
        <f t="shared" si="14"/>
        <v>69263.070000000007</v>
      </c>
      <c r="AH55" s="54">
        <f t="shared" si="96"/>
        <v>0.21563844956413453</v>
      </c>
    </row>
    <row r="56" spans="1:34" s="32" customFormat="1" ht="31.2" x14ac:dyDescent="0.25">
      <c r="A56" s="69">
        <v>1010000</v>
      </c>
      <c r="B56" s="69"/>
      <c r="C56" s="69"/>
      <c r="D56" s="70" t="s">
        <v>49</v>
      </c>
      <c r="E56" s="61">
        <f>E57+E58+E59+E60+E65</f>
        <v>272</v>
      </c>
      <c r="F56" s="62">
        <f>F57+F58+F59+F60+F65</f>
        <v>1136800</v>
      </c>
      <c r="G56" s="61">
        <f>G57+G58+G59+G60+G65</f>
        <v>90.050000000000011</v>
      </c>
      <c r="H56" s="62">
        <f>H57+H58+H59+H60+H65</f>
        <v>265269.63999999996</v>
      </c>
      <c r="I56" s="66">
        <f t="shared" ref="I56:I59" si="97">G56/E56</f>
        <v>0.33106617647058828</v>
      </c>
      <c r="J56" s="66">
        <f t="shared" ref="J56:J59" si="98">H56/F56</f>
        <v>0.23334767769176631</v>
      </c>
      <c r="K56" s="62">
        <f t="shared" ref="K56:M56" si="99">K57+K58+K59+K60+K65</f>
        <v>1700</v>
      </c>
      <c r="L56" s="62">
        <f t="shared" si="99"/>
        <v>100700</v>
      </c>
      <c r="M56" s="62">
        <f t="shared" si="99"/>
        <v>183</v>
      </c>
      <c r="N56" s="62">
        <f>N57+N58+N59+N60+N65</f>
        <v>11590.63</v>
      </c>
      <c r="O56" s="63">
        <f t="shared" ref="O56:O64" si="100">M56/K56</f>
        <v>0.10764705882352942</v>
      </c>
      <c r="P56" s="63">
        <f t="shared" ref="P56:P64" si="101">N56/L56</f>
        <v>0.11510059582919563</v>
      </c>
      <c r="Q56" s="62">
        <f t="shared" ref="Q56:T56" si="102">Q57+Q58+Q59+Q60+Q65</f>
        <v>133000</v>
      </c>
      <c r="R56" s="62">
        <f t="shared" si="102"/>
        <v>1516200</v>
      </c>
      <c r="S56" s="62">
        <f t="shared" si="102"/>
        <v>21992</v>
      </c>
      <c r="T56" s="62">
        <f t="shared" si="102"/>
        <v>164622.21000000002</v>
      </c>
      <c r="U56" s="63">
        <f t="shared" ref="U56:U64" si="103">S56/Q56</f>
        <v>0.16535338345864661</v>
      </c>
      <c r="V56" s="63">
        <f t="shared" ref="V56:V64" si="104">T56/R56</f>
        <v>0.1085755243371587</v>
      </c>
      <c r="W56" s="62">
        <f t="shared" ref="W56:Z56" si="105">W57+W58+W59+W60+W65</f>
        <v>38000</v>
      </c>
      <c r="X56" s="62">
        <f t="shared" si="105"/>
        <v>722600</v>
      </c>
      <c r="Y56" s="62">
        <f t="shared" si="105"/>
        <v>13730</v>
      </c>
      <c r="Z56" s="62">
        <f t="shared" si="105"/>
        <v>226981.25</v>
      </c>
      <c r="AA56" s="63">
        <f>Y56/W56</f>
        <v>0.3613157894736842</v>
      </c>
      <c r="AB56" s="63">
        <f>Z56/X56</f>
        <v>0.31411742319402158</v>
      </c>
      <c r="AC56" s="62">
        <f t="shared" ref="AC56:AD56" si="106">AC57+AC58+AC59+AC60+AC65</f>
        <v>282800</v>
      </c>
      <c r="AD56" s="62">
        <f t="shared" si="106"/>
        <v>80539.02</v>
      </c>
      <c r="AE56" s="63">
        <f>AD56/AC56</f>
        <v>0.28479144271570017</v>
      </c>
      <c r="AF56" s="62">
        <f>F56+L56+R56+X56+AC56</f>
        <v>3759100</v>
      </c>
      <c r="AG56" s="62">
        <f t="shared" ref="AG56" si="107">SUM(AG57:AG64)</f>
        <v>992587.08999999985</v>
      </c>
      <c r="AH56" s="66">
        <f>AG56/AF56</f>
        <v>0.26404913144103637</v>
      </c>
    </row>
    <row r="57" spans="1:34" s="32" customFormat="1" ht="31.2" x14ac:dyDescent="0.25">
      <c r="A57" s="6">
        <v>1011080</v>
      </c>
      <c r="B57" s="6">
        <v>1080</v>
      </c>
      <c r="C57" s="7" t="s">
        <v>9</v>
      </c>
      <c r="D57" s="30" t="s">
        <v>79</v>
      </c>
      <c r="E57" s="37"/>
      <c r="F57" s="43"/>
      <c r="G57" s="37"/>
      <c r="H57" s="43"/>
      <c r="I57" s="54"/>
      <c r="J57" s="54"/>
      <c r="K57" s="43">
        <v>340</v>
      </c>
      <c r="L57" s="43">
        <v>24500</v>
      </c>
      <c r="M57" s="43">
        <v>37</v>
      </c>
      <c r="N57" s="43">
        <v>2404.29</v>
      </c>
      <c r="O57" s="31">
        <f t="shared" si="100"/>
        <v>0.10882352941176471</v>
      </c>
      <c r="P57" s="31">
        <f t="shared" si="101"/>
        <v>9.8134285714285716E-2</v>
      </c>
      <c r="Q57" s="43">
        <v>35000</v>
      </c>
      <c r="R57" s="43">
        <v>399000</v>
      </c>
      <c r="S57" s="43">
        <v>5375</v>
      </c>
      <c r="T57" s="43">
        <v>42170.93</v>
      </c>
      <c r="U57" s="31">
        <f t="shared" si="103"/>
        <v>0.15357142857142858</v>
      </c>
      <c r="V57" s="31">
        <f t="shared" si="104"/>
        <v>0.10569155388471178</v>
      </c>
      <c r="W57" s="43">
        <v>16000</v>
      </c>
      <c r="X57" s="43">
        <v>292900</v>
      </c>
      <c r="Y57" s="43">
        <v>6070</v>
      </c>
      <c r="Z57" s="43">
        <v>100346.9</v>
      </c>
      <c r="AA57" s="31">
        <f t="shared" ref="AA57:AA61" si="108">Y57/W57</f>
        <v>0.37937500000000002</v>
      </c>
      <c r="AB57" s="31">
        <f t="shared" ref="AB57:AB61" si="109">Z57/X57</f>
        <v>0.34259781495390917</v>
      </c>
      <c r="AC57" s="43">
        <v>34000</v>
      </c>
      <c r="AD57" s="43">
        <v>896.67</v>
      </c>
      <c r="AE57" s="31">
        <f t="shared" ref="AE57:AE64" si="110">AD57/AC57</f>
        <v>2.6372647058823528E-2</v>
      </c>
      <c r="AF57" s="43">
        <f t="shared" si="95"/>
        <v>750400</v>
      </c>
      <c r="AG57" s="43">
        <f t="shared" si="14"/>
        <v>145818.79</v>
      </c>
      <c r="AH57" s="54">
        <f t="shared" si="96"/>
        <v>0.19432141524520258</v>
      </c>
    </row>
    <row r="58" spans="1:34" s="32" customFormat="1" ht="31.2" x14ac:dyDescent="0.25">
      <c r="A58" s="6">
        <v>1014030</v>
      </c>
      <c r="B58" s="6">
        <v>4030</v>
      </c>
      <c r="C58" s="7" t="s">
        <v>11</v>
      </c>
      <c r="D58" s="30" t="s">
        <v>56</v>
      </c>
      <c r="E58" s="37">
        <v>173</v>
      </c>
      <c r="F58" s="43">
        <v>741700</v>
      </c>
      <c r="G58" s="37">
        <v>61.39</v>
      </c>
      <c r="H58" s="43">
        <v>181958.53</v>
      </c>
      <c r="I58" s="54">
        <f t="shared" si="97"/>
        <v>0.3548554913294798</v>
      </c>
      <c r="J58" s="54">
        <f t="shared" si="98"/>
        <v>0.24532631791829582</v>
      </c>
      <c r="K58" s="43">
        <v>280</v>
      </c>
      <c r="L58" s="43">
        <v>20200</v>
      </c>
      <c r="M58" s="43">
        <v>66</v>
      </c>
      <c r="N58" s="43">
        <v>4318.82</v>
      </c>
      <c r="O58" s="31">
        <f t="shared" si="100"/>
        <v>0.23571428571428571</v>
      </c>
      <c r="P58" s="31">
        <f t="shared" si="101"/>
        <v>0.21380297029702969</v>
      </c>
      <c r="Q58" s="43">
        <v>36000</v>
      </c>
      <c r="R58" s="43">
        <v>410400</v>
      </c>
      <c r="S58" s="43">
        <v>8169</v>
      </c>
      <c r="T58" s="43">
        <v>55458.16</v>
      </c>
      <c r="U58" s="31">
        <f t="shared" si="103"/>
        <v>0.22691666666666666</v>
      </c>
      <c r="V58" s="31">
        <f t="shared" si="104"/>
        <v>0.13513196881091619</v>
      </c>
      <c r="W58" s="43">
        <v>2000</v>
      </c>
      <c r="X58" s="43">
        <v>36800</v>
      </c>
      <c r="Y58" s="43"/>
      <c r="Z58" s="43"/>
      <c r="AA58" s="31">
        <f t="shared" si="108"/>
        <v>0</v>
      </c>
      <c r="AB58" s="31">
        <f t="shared" si="109"/>
        <v>0</v>
      </c>
      <c r="AC58" s="43">
        <v>4700</v>
      </c>
      <c r="AD58" s="43">
        <v>1068.48</v>
      </c>
      <c r="AE58" s="31">
        <f t="shared" si="110"/>
        <v>0.22733617021276595</v>
      </c>
      <c r="AF58" s="43">
        <f t="shared" si="95"/>
        <v>1213800</v>
      </c>
      <c r="AG58" s="43">
        <f t="shared" si="14"/>
        <v>242803.99000000002</v>
      </c>
      <c r="AH58" s="54">
        <f t="shared" si="96"/>
        <v>0.20003624155544572</v>
      </c>
    </row>
    <row r="59" spans="1:34" s="32" customFormat="1" ht="31.2" x14ac:dyDescent="0.25">
      <c r="A59" s="6">
        <v>1014040</v>
      </c>
      <c r="B59" s="6">
        <v>4040</v>
      </c>
      <c r="C59" s="7" t="s">
        <v>11</v>
      </c>
      <c r="D59" s="30" t="s">
        <v>57</v>
      </c>
      <c r="E59" s="37">
        <v>95</v>
      </c>
      <c r="F59" s="43">
        <v>370700</v>
      </c>
      <c r="G59" s="37">
        <v>25.6</v>
      </c>
      <c r="H59" s="43">
        <v>75885.39</v>
      </c>
      <c r="I59" s="54">
        <f t="shared" si="97"/>
        <v>0.26947368421052631</v>
      </c>
      <c r="J59" s="54">
        <f t="shared" si="98"/>
        <v>0.20470836255732397</v>
      </c>
      <c r="K59" s="43">
        <v>140</v>
      </c>
      <c r="L59" s="43">
        <v>10100</v>
      </c>
      <c r="M59" s="43">
        <v>32</v>
      </c>
      <c r="N59" s="43">
        <v>2055.9299999999998</v>
      </c>
      <c r="O59" s="31">
        <f t="shared" si="100"/>
        <v>0.22857142857142856</v>
      </c>
      <c r="P59" s="31">
        <f t="shared" si="101"/>
        <v>0.20355742574257424</v>
      </c>
      <c r="Q59" s="43">
        <v>11000</v>
      </c>
      <c r="R59" s="43">
        <v>125400</v>
      </c>
      <c r="S59" s="43">
        <v>2018</v>
      </c>
      <c r="T59" s="43">
        <v>16048.77</v>
      </c>
      <c r="U59" s="31">
        <f t="shared" si="103"/>
        <v>0.18345454545454545</v>
      </c>
      <c r="V59" s="31">
        <f t="shared" si="104"/>
        <v>0.12798062200956939</v>
      </c>
      <c r="W59" s="43"/>
      <c r="X59" s="43"/>
      <c r="Y59" s="43"/>
      <c r="Z59" s="43"/>
      <c r="AA59" s="31"/>
      <c r="AB59" s="31"/>
      <c r="AC59" s="43">
        <v>3100</v>
      </c>
      <c r="AD59" s="43">
        <v>686.88</v>
      </c>
      <c r="AE59" s="31">
        <f t="shared" si="110"/>
        <v>0.22157419354838709</v>
      </c>
      <c r="AF59" s="43">
        <f t="shared" si="95"/>
        <v>509300</v>
      </c>
      <c r="AG59" s="43">
        <f t="shared" si="14"/>
        <v>94676.97</v>
      </c>
      <c r="AH59" s="54">
        <f t="shared" si="96"/>
        <v>0.18589626938935794</v>
      </c>
    </row>
    <row r="60" spans="1:34" s="32" customFormat="1" ht="31.2" x14ac:dyDescent="0.25">
      <c r="A60" s="6">
        <v>1014060</v>
      </c>
      <c r="B60" s="6">
        <v>4060</v>
      </c>
      <c r="C60" s="7" t="s">
        <v>12</v>
      </c>
      <c r="D60" s="30" t="s">
        <v>122</v>
      </c>
      <c r="E60" s="38">
        <f>E61+E62+E63+E64</f>
        <v>0</v>
      </c>
      <c r="F60" s="38">
        <f t="shared" ref="F60:H60" si="111">F61+F62+F63+F64</f>
        <v>0</v>
      </c>
      <c r="G60" s="38">
        <f>G61+G62+G63+G64</f>
        <v>0</v>
      </c>
      <c r="H60" s="38">
        <f t="shared" si="111"/>
        <v>0</v>
      </c>
      <c r="I60" s="54"/>
      <c r="J60" s="54"/>
      <c r="K60" s="38">
        <f t="shared" ref="K60:N60" si="112">K61+K62+K63+K64</f>
        <v>920</v>
      </c>
      <c r="L60" s="38">
        <f t="shared" si="112"/>
        <v>44400</v>
      </c>
      <c r="M60" s="43">
        <f t="shared" si="112"/>
        <v>46</v>
      </c>
      <c r="N60" s="38">
        <f t="shared" si="112"/>
        <v>2681.61</v>
      </c>
      <c r="O60" s="31">
        <f t="shared" si="100"/>
        <v>0.05</v>
      </c>
      <c r="P60" s="31">
        <f t="shared" si="101"/>
        <v>6.0396621621621627E-2</v>
      </c>
      <c r="Q60" s="38">
        <f t="shared" ref="Q60:T60" si="113">Q61+Q62+Q63+Q64</f>
        <v>47000</v>
      </c>
      <c r="R60" s="38">
        <f t="shared" si="113"/>
        <v>535800</v>
      </c>
      <c r="S60" s="38">
        <f t="shared" si="113"/>
        <v>6079</v>
      </c>
      <c r="T60" s="38">
        <f t="shared" si="113"/>
        <v>47440.72</v>
      </c>
      <c r="U60" s="31">
        <f t="shared" si="103"/>
        <v>0.12934042553191488</v>
      </c>
      <c r="V60" s="31">
        <f t="shared" si="104"/>
        <v>8.8541843971631201E-2</v>
      </c>
      <c r="W60" s="38">
        <f t="shared" ref="W60:Z60" si="114">W61+W62+W63+W64</f>
        <v>20000</v>
      </c>
      <c r="X60" s="38">
        <f t="shared" si="114"/>
        <v>392900</v>
      </c>
      <c r="Y60" s="38">
        <f t="shared" si="114"/>
        <v>7660</v>
      </c>
      <c r="Z60" s="38">
        <f t="shared" si="114"/>
        <v>126634.35</v>
      </c>
      <c r="AA60" s="31">
        <f t="shared" si="108"/>
        <v>0.38300000000000001</v>
      </c>
      <c r="AB60" s="31">
        <f t="shared" si="109"/>
        <v>0.32230682107406466</v>
      </c>
      <c r="AC60" s="38">
        <f t="shared" ref="AC60:AD60" si="115">AC61+AC62+AC63+AC64</f>
        <v>241000</v>
      </c>
      <c r="AD60" s="38">
        <f t="shared" si="115"/>
        <v>77886.990000000005</v>
      </c>
      <c r="AE60" s="31">
        <f t="shared" si="110"/>
        <v>0.32318253112033196</v>
      </c>
      <c r="AF60" s="43">
        <f t="shared" si="95"/>
        <v>1214100</v>
      </c>
      <c r="AG60" s="43">
        <f t="shared" si="14"/>
        <v>254643.66999999998</v>
      </c>
      <c r="AH60" s="54">
        <f t="shared" si="96"/>
        <v>0.20973862943744337</v>
      </c>
    </row>
    <row r="61" spans="1:34" s="67" customFormat="1" ht="31.2" x14ac:dyDescent="0.25">
      <c r="A61" s="18"/>
      <c r="B61" s="18"/>
      <c r="C61" s="17"/>
      <c r="D61" s="19" t="s">
        <v>58</v>
      </c>
      <c r="E61" s="39"/>
      <c r="F61" s="42"/>
      <c r="G61" s="39"/>
      <c r="H61" s="42"/>
      <c r="I61" s="53"/>
      <c r="J61" s="53"/>
      <c r="K61" s="42">
        <v>340</v>
      </c>
      <c r="L61" s="42">
        <v>24500</v>
      </c>
      <c r="M61" s="42">
        <v>37</v>
      </c>
      <c r="N61" s="42">
        <v>2404.29</v>
      </c>
      <c r="O61" s="33">
        <f t="shared" si="100"/>
        <v>0.10882352941176471</v>
      </c>
      <c r="P61" s="33">
        <f t="shared" si="101"/>
        <v>9.8134285714285716E-2</v>
      </c>
      <c r="Q61" s="42">
        <v>35000</v>
      </c>
      <c r="R61" s="42">
        <v>399000</v>
      </c>
      <c r="S61" s="42">
        <v>5375</v>
      </c>
      <c r="T61" s="42">
        <v>42170.93</v>
      </c>
      <c r="U61" s="33">
        <f t="shared" si="103"/>
        <v>0.15357142857142858</v>
      </c>
      <c r="V61" s="33">
        <f t="shared" si="104"/>
        <v>0.10569155388471178</v>
      </c>
      <c r="W61" s="42">
        <v>15000</v>
      </c>
      <c r="X61" s="42">
        <v>292900</v>
      </c>
      <c r="Y61" s="42">
        <v>6210</v>
      </c>
      <c r="Z61" s="42">
        <v>102641.36</v>
      </c>
      <c r="AA61" s="31">
        <f t="shared" si="108"/>
        <v>0.41399999999999998</v>
      </c>
      <c r="AB61" s="31">
        <f t="shared" si="109"/>
        <v>0.35043141003755546</v>
      </c>
      <c r="AC61" s="42">
        <v>64000</v>
      </c>
      <c r="AD61" s="42">
        <v>896.67</v>
      </c>
      <c r="AE61" s="33">
        <f t="shared" si="110"/>
        <v>1.4010468749999999E-2</v>
      </c>
      <c r="AF61" s="42">
        <f t="shared" si="95"/>
        <v>780400</v>
      </c>
      <c r="AG61" s="42">
        <f t="shared" si="14"/>
        <v>148113.25000000003</v>
      </c>
      <c r="AH61" s="53">
        <f t="shared" si="96"/>
        <v>0.18979145310097389</v>
      </c>
    </row>
    <row r="62" spans="1:34" s="67" customFormat="1" ht="31.2" x14ac:dyDescent="0.25">
      <c r="A62" s="18"/>
      <c r="B62" s="18"/>
      <c r="C62" s="17"/>
      <c r="D62" s="19" t="s">
        <v>59</v>
      </c>
      <c r="E62" s="39"/>
      <c r="F62" s="42"/>
      <c r="G62" s="39"/>
      <c r="H62" s="42"/>
      <c r="I62" s="53"/>
      <c r="J62" s="53"/>
      <c r="K62" s="42">
        <v>20</v>
      </c>
      <c r="L62" s="42">
        <v>1500</v>
      </c>
      <c r="M62" s="42"/>
      <c r="N62" s="42"/>
      <c r="O62" s="33">
        <f t="shared" si="100"/>
        <v>0</v>
      </c>
      <c r="P62" s="33">
        <f t="shared" si="101"/>
        <v>0</v>
      </c>
      <c r="Q62" s="42">
        <v>3000</v>
      </c>
      <c r="R62" s="42">
        <v>34200</v>
      </c>
      <c r="S62" s="42"/>
      <c r="T62" s="42"/>
      <c r="U62" s="33">
        <f t="shared" si="103"/>
        <v>0</v>
      </c>
      <c r="V62" s="33">
        <f t="shared" si="104"/>
        <v>0</v>
      </c>
      <c r="W62" s="42"/>
      <c r="X62" s="42"/>
      <c r="Y62" s="42"/>
      <c r="Z62" s="42"/>
      <c r="AA62" s="33"/>
      <c r="AB62" s="33"/>
      <c r="AC62" s="42">
        <v>2000</v>
      </c>
      <c r="AD62" s="42">
        <v>407.58</v>
      </c>
      <c r="AE62" s="33">
        <f t="shared" si="110"/>
        <v>0.20379</v>
      </c>
      <c r="AF62" s="42">
        <f t="shared" si="95"/>
        <v>37700</v>
      </c>
      <c r="AG62" s="42">
        <f t="shared" si="14"/>
        <v>407.58</v>
      </c>
      <c r="AH62" s="53">
        <f t="shared" si="96"/>
        <v>1.0811140583554377E-2</v>
      </c>
    </row>
    <row r="63" spans="1:34" s="67" customFormat="1" ht="31.2" x14ac:dyDescent="0.25">
      <c r="A63" s="18"/>
      <c r="B63" s="18"/>
      <c r="C63" s="17"/>
      <c r="D63" s="19" t="s">
        <v>60</v>
      </c>
      <c r="E63" s="39"/>
      <c r="F63" s="42"/>
      <c r="G63" s="39"/>
      <c r="H63" s="42"/>
      <c r="I63" s="53"/>
      <c r="J63" s="53"/>
      <c r="K63" s="42">
        <v>220</v>
      </c>
      <c r="L63" s="42">
        <v>7200</v>
      </c>
      <c r="M63" s="42">
        <v>9</v>
      </c>
      <c r="N63" s="42">
        <v>277.32</v>
      </c>
      <c r="O63" s="33">
        <f t="shared" si="100"/>
        <v>4.0909090909090909E-2</v>
      </c>
      <c r="P63" s="33">
        <f t="shared" si="101"/>
        <v>3.8516666666666664E-2</v>
      </c>
      <c r="Q63" s="42">
        <v>7500</v>
      </c>
      <c r="R63" s="42">
        <v>85500</v>
      </c>
      <c r="S63" s="42">
        <v>704</v>
      </c>
      <c r="T63" s="42">
        <v>5269.79</v>
      </c>
      <c r="U63" s="33">
        <f t="shared" si="103"/>
        <v>9.3866666666666668E-2</v>
      </c>
      <c r="V63" s="33">
        <f t="shared" si="104"/>
        <v>6.1634970760233915E-2</v>
      </c>
      <c r="W63" s="42"/>
      <c r="X63" s="42"/>
      <c r="Y63" s="42"/>
      <c r="Z63" s="42"/>
      <c r="AA63" s="33"/>
      <c r="AB63" s="33"/>
      <c r="AC63" s="42">
        <v>173000</v>
      </c>
      <c r="AD63" s="42">
        <v>76175.16</v>
      </c>
      <c r="AE63" s="33">
        <f t="shared" si="110"/>
        <v>0.44031884393063586</v>
      </c>
      <c r="AF63" s="42">
        <f t="shared" si="95"/>
        <v>265700</v>
      </c>
      <c r="AG63" s="42">
        <f t="shared" si="14"/>
        <v>81722.27</v>
      </c>
      <c r="AH63" s="53">
        <f t="shared" si="96"/>
        <v>0.30757346631539334</v>
      </c>
    </row>
    <row r="64" spans="1:34" s="67" customFormat="1" ht="31.2" x14ac:dyDescent="0.25">
      <c r="A64" s="18"/>
      <c r="B64" s="18"/>
      <c r="C64" s="17"/>
      <c r="D64" s="19" t="s">
        <v>61</v>
      </c>
      <c r="E64" s="39"/>
      <c r="F64" s="42"/>
      <c r="G64" s="39"/>
      <c r="H64" s="42"/>
      <c r="I64" s="53"/>
      <c r="J64" s="53"/>
      <c r="K64" s="42">
        <v>340</v>
      </c>
      <c r="L64" s="42">
        <v>11200</v>
      </c>
      <c r="M64" s="42"/>
      <c r="N64" s="42"/>
      <c r="O64" s="33">
        <f t="shared" si="100"/>
        <v>0</v>
      </c>
      <c r="P64" s="33">
        <f t="shared" si="101"/>
        <v>0</v>
      </c>
      <c r="Q64" s="42">
        <v>1500</v>
      </c>
      <c r="R64" s="42">
        <v>17100</v>
      </c>
      <c r="S64" s="42"/>
      <c r="T64" s="42"/>
      <c r="U64" s="33">
        <f t="shared" si="103"/>
        <v>0</v>
      </c>
      <c r="V64" s="33">
        <f t="shared" si="104"/>
        <v>0</v>
      </c>
      <c r="W64" s="42">
        <v>5000</v>
      </c>
      <c r="X64" s="42">
        <v>100000</v>
      </c>
      <c r="Y64" s="42">
        <v>1450</v>
      </c>
      <c r="Z64" s="42">
        <v>23992.99</v>
      </c>
      <c r="AA64" s="31">
        <f t="shared" ref="AA64" si="116">Y64/W64</f>
        <v>0.28999999999999998</v>
      </c>
      <c r="AB64" s="31">
        <f t="shared" ref="AB64" si="117">Z64/X64</f>
        <v>0.23992990000000003</v>
      </c>
      <c r="AC64" s="42">
        <v>2000</v>
      </c>
      <c r="AD64" s="42">
        <v>407.58</v>
      </c>
      <c r="AE64" s="33">
        <f t="shared" si="110"/>
        <v>0.20379</v>
      </c>
      <c r="AF64" s="42">
        <f t="shared" si="95"/>
        <v>130300</v>
      </c>
      <c r="AG64" s="42">
        <f t="shared" si="14"/>
        <v>24400.570000000003</v>
      </c>
      <c r="AH64" s="53">
        <f t="shared" si="96"/>
        <v>0.18726454336147355</v>
      </c>
    </row>
    <row r="65" spans="1:34" s="32" customFormat="1" ht="46.8" x14ac:dyDescent="0.25">
      <c r="A65" s="6">
        <v>1014081</v>
      </c>
      <c r="B65" s="6">
        <v>4081</v>
      </c>
      <c r="C65" s="7" t="s">
        <v>13</v>
      </c>
      <c r="D65" s="30" t="s">
        <v>50</v>
      </c>
      <c r="E65" s="37">
        <v>4</v>
      </c>
      <c r="F65" s="43">
        <v>24400</v>
      </c>
      <c r="G65" s="37">
        <v>3.06</v>
      </c>
      <c r="H65" s="43">
        <v>7425.72</v>
      </c>
      <c r="I65" s="6"/>
      <c r="J65" s="6"/>
      <c r="K65" s="43">
        <v>20</v>
      </c>
      <c r="L65" s="43">
        <v>1500</v>
      </c>
      <c r="M65" s="43">
        <v>2</v>
      </c>
      <c r="N65" s="43">
        <v>129.97999999999999</v>
      </c>
      <c r="O65" s="34"/>
      <c r="P65" s="34"/>
      <c r="Q65" s="43">
        <v>4000</v>
      </c>
      <c r="R65" s="43">
        <v>45600</v>
      </c>
      <c r="S65" s="43">
        <v>351</v>
      </c>
      <c r="T65" s="43">
        <v>3503.63</v>
      </c>
      <c r="U65" s="34"/>
      <c r="V65" s="34"/>
      <c r="W65" s="43"/>
      <c r="X65" s="43"/>
      <c r="Y65" s="43"/>
      <c r="Z65" s="43"/>
      <c r="AA65" s="34"/>
      <c r="AB65" s="34"/>
      <c r="AC65" s="43"/>
      <c r="AD65" s="43"/>
      <c r="AE65" s="34"/>
      <c r="AF65" s="43">
        <f t="shared" si="95"/>
        <v>71500</v>
      </c>
      <c r="AG65" s="43">
        <f>H65+N65+T65+Z65+AD65</f>
        <v>11059.33</v>
      </c>
      <c r="AH65" s="54">
        <f t="shared" si="96"/>
        <v>0.15467594405594406</v>
      </c>
    </row>
    <row r="66" spans="1:34" s="32" customFormat="1" ht="31.2" x14ac:dyDescent="0.25">
      <c r="A66" s="59" t="s">
        <v>91</v>
      </c>
      <c r="B66" s="18"/>
      <c r="C66" s="17"/>
      <c r="D66" s="71" t="s">
        <v>92</v>
      </c>
      <c r="E66" s="72">
        <f>E67</f>
        <v>10.166475999999999</v>
      </c>
      <c r="F66" s="62">
        <f t="shared" ref="F66:H66" si="118">F67</f>
        <v>54600</v>
      </c>
      <c r="G66" s="72">
        <f>G67</f>
        <v>4.1428500000000001</v>
      </c>
      <c r="H66" s="62">
        <f t="shared" si="118"/>
        <v>16145.64</v>
      </c>
      <c r="I66" s="66">
        <f>G65/E65</f>
        <v>0.76500000000000001</v>
      </c>
      <c r="J66" s="66">
        <f>H65/F65</f>
        <v>0.3043327868852459</v>
      </c>
      <c r="K66" s="62">
        <f t="shared" ref="K66:N66" si="119">K67</f>
        <v>22</v>
      </c>
      <c r="L66" s="62">
        <f t="shared" si="119"/>
        <v>1600</v>
      </c>
      <c r="M66" s="62">
        <f t="shared" si="119"/>
        <v>3.996</v>
      </c>
      <c r="N66" s="62">
        <f t="shared" si="119"/>
        <v>368.28</v>
      </c>
      <c r="O66" s="63">
        <f>M66/K66</f>
        <v>0.18163636363636362</v>
      </c>
      <c r="P66" s="63">
        <f>N66/L66</f>
        <v>0.23017499999999999</v>
      </c>
      <c r="Q66" s="62">
        <f t="shared" ref="Q66:T66" si="120">Q67</f>
        <v>1500</v>
      </c>
      <c r="R66" s="62">
        <f t="shared" si="120"/>
        <v>14600</v>
      </c>
      <c r="S66" s="62">
        <f t="shared" si="120"/>
        <v>150</v>
      </c>
      <c r="T66" s="62">
        <f t="shared" si="120"/>
        <v>1504.82</v>
      </c>
      <c r="U66" s="63">
        <f>S66/Q66</f>
        <v>0.1</v>
      </c>
      <c r="V66" s="63">
        <f>T66/R66</f>
        <v>0.10306986301369862</v>
      </c>
      <c r="W66" s="62">
        <f t="shared" ref="W66:Z66" si="121">W67</f>
        <v>0</v>
      </c>
      <c r="X66" s="62">
        <f t="shared" si="121"/>
        <v>0</v>
      </c>
      <c r="Y66" s="62">
        <f t="shared" si="121"/>
        <v>0</v>
      </c>
      <c r="Z66" s="62">
        <f t="shared" si="121"/>
        <v>0</v>
      </c>
      <c r="AA66" s="63"/>
      <c r="AB66" s="63"/>
      <c r="AC66" s="62">
        <f t="shared" ref="AC66:AD66" si="122">AC67</f>
        <v>0</v>
      </c>
      <c r="AD66" s="62">
        <f t="shared" si="122"/>
        <v>0</v>
      </c>
      <c r="AE66" s="63">
        <f t="shared" ref="AE66" si="123">AE67</f>
        <v>0</v>
      </c>
      <c r="AF66" s="62">
        <f>AF67</f>
        <v>70800</v>
      </c>
      <c r="AG66" s="62">
        <f>AG67</f>
        <v>18018.739999999998</v>
      </c>
      <c r="AH66" s="66">
        <f>AG66/AF66</f>
        <v>0.2545019774011299</v>
      </c>
    </row>
    <row r="67" spans="1:34" s="32" customFormat="1" ht="48" customHeight="1" x14ac:dyDescent="0.25">
      <c r="A67" s="29" t="s">
        <v>93</v>
      </c>
      <c r="B67" s="29" t="s">
        <v>94</v>
      </c>
      <c r="C67" s="29" t="s">
        <v>95</v>
      </c>
      <c r="D67" s="30" t="s">
        <v>96</v>
      </c>
      <c r="E67" s="52">
        <v>10.166475999999999</v>
      </c>
      <c r="F67" s="55">
        <v>54600</v>
      </c>
      <c r="G67" s="52">
        <v>4.1428500000000001</v>
      </c>
      <c r="H67" s="55">
        <v>16145.64</v>
      </c>
      <c r="I67" s="56">
        <f>G66/E66</f>
        <v>0.40750108493837989</v>
      </c>
      <c r="J67" s="56">
        <f>H66/F66</f>
        <v>0.29570769230769228</v>
      </c>
      <c r="K67" s="55">
        <v>22</v>
      </c>
      <c r="L67" s="55">
        <v>1600</v>
      </c>
      <c r="M67" s="55">
        <v>3.996</v>
      </c>
      <c r="N67" s="55">
        <v>368.28</v>
      </c>
      <c r="O67" s="56">
        <f>M67/K67</f>
        <v>0.18163636363636362</v>
      </c>
      <c r="P67" s="56">
        <f>N67/L67</f>
        <v>0.23017499999999999</v>
      </c>
      <c r="Q67" s="55">
        <v>1500</v>
      </c>
      <c r="R67" s="55">
        <v>14600</v>
      </c>
      <c r="S67" s="55">
        <v>150</v>
      </c>
      <c r="T67" s="55">
        <v>1504.82</v>
      </c>
      <c r="U67" s="56">
        <f>S67/Q67</f>
        <v>0.1</v>
      </c>
      <c r="V67" s="56">
        <f>T67/R67</f>
        <v>0.10306986301369862</v>
      </c>
      <c r="W67" s="55"/>
      <c r="X67" s="55"/>
      <c r="Y67" s="55"/>
      <c r="Z67" s="55"/>
      <c r="AA67" s="56"/>
      <c r="AB67" s="56"/>
      <c r="AC67" s="55"/>
      <c r="AD67" s="55"/>
      <c r="AE67" s="56"/>
      <c r="AF67" s="55">
        <f>F66+L67+R67+X67+AC67</f>
        <v>70800</v>
      </c>
      <c r="AG67" s="55">
        <f>H66+N67+T67+Z67+AD67</f>
        <v>18018.739999999998</v>
      </c>
      <c r="AH67" s="56">
        <f t="shared" ref="AH67:AH70" si="124">AG67/AF67</f>
        <v>0.2545019774011299</v>
      </c>
    </row>
    <row r="68" spans="1:34" s="32" customFormat="1" ht="46.8" x14ac:dyDescent="0.25">
      <c r="A68" s="59" t="s">
        <v>111</v>
      </c>
      <c r="B68" s="73"/>
      <c r="C68" s="73"/>
      <c r="D68" s="71" t="s">
        <v>112</v>
      </c>
      <c r="E68" s="74">
        <f>E69</f>
        <v>1.3611</v>
      </c>
      <c r="F68" s="74">
        <f t="shared" ref="F68:H68" si="125">F69</f>
        <v>7200</v>
      </c>
      <c r="G68" s="74">
        <f>G69</f>
        <v>0.6</v>
      </c>
      <c r="H68" s="74">
        <f t="shared" si="125"/>
        <v>2104.8000000000002</v>
      </c>
      <c r="I68" s="75">
        <f t="shared" ref="I68" si="126">I69</f>
        <v>0.44081992506061274</v>
      </c>
      <c r="J68" s="75">
        <f t="shared" ref="J68:N68" si="127">J69</f>
        <v>0.29233333333333333</v>
      </c>
      <c r="K68" s="74">
        <f t="shared" si="127"/>
        <v>12.12</v>
      </c>
      <c r="L68" s="74">
        <f t="shared" si="127"/>
        <v>900</v>
      </c>
      <c r="M68" s="74">
        <f t="shared" si="127"/>
        <v>0.6</v>
      </c>
      <c r="N68" s="74">
        <f t="shared" si="127"/>
        <v>36.86</v>
      </c>
      <c r="O68" s="75">
        <f>O69</f>
        <v>4.9504950495049507E-2</v>
      </c>
      <c r="P68" s="75">
        <f>P69</f>
        <v>4.0955555555555558E-2</v>
      </c>
      <c r="Q68" s="74">
        <f t="shared" ref="Q68:T68" si="128">Q69</f>
        <v>613</v>
      </c>
      <c r="R68" s="74">
        <f t="shared" si="128"/>
        <v>7600</v>
      </c>
      <c r="S68" s="74">
        <f t="shared" si="128"/>
        <v>32.299999999999997</v>
      </c>
      <c r="T68" s="74">
        <f t="shared" si="128"/>
        <v>323.01</v>
      </c>
      <c r="U68" s="76">
        <f t="shared" ref="U68:U69" si="129">S68/Q68</f>
        <v>5.2691680261011412E-2</v>
      </c>
      <c r="V68" s="76">
        <f t="shared" ref="V68:V69" si="130">T68/R68</f>
        <v>4.2501315789473686E-2</v>
      </c>
      <c r="W68" s="74">
        <f t="shared" ref="W68:Z68" si="131">W69</f>
        <v>0</v>
      </c>
      <c r="X68" s="74">
        <f t="shared" si="131"/>
        <v>0</v>
      </c>
      <c r="Y68" s="74">
        <f t="shared" si="131"/>
        <v>0</v>
      </c>
      <c r="Z68" s="74">
        <f t="shared" si="131"/>
        <v>0</v>
      </c>
      <c r="AA68" s="76"/>
      <c r="AB68" s="76"/>
      <c r="AC68" s="74">
        <f t="shared" ref="AC68:AD68" si="132">AC69</f>
        <v>0</v>
      </c>
      <c r="AD68" s="74">
        <f t="shared" si="132"/>
        <v>0</v>
      </c>
      <c r="AE68" s="76"/>
      <c r="AF68" s="77">
        <f>AF69</f>
        <v>15700</v>
      </c>
      <c r="AG68" s="77">
        <f>AG69</f>
        <v>2464.67</v>
      </c>
      <c r="AH68" s="76">
        <f t="shared" si="124"/>
        <v>0.15698535031847133</v>
      </c>
    </row>
    <row r="69" spans="1:34" s="20" customFormat="1" ht="46.8" x14ac:dyDescent="0.25">
      <c r="A69" s="7" t="s">
        <v>113</v>
      </c>
      <c r="B69" s="7" t="s">
        <v>18</v>
      </c>
      <c r="C69" s="7" t="s">
        <v>5</v>
      </c>
      <c r="D69" s="30" t="s">
        <v>114</v>
      </c>
      <c r="E69" s="52">
        <v>1.3611</v>
      </c>
      <c r="F69" s="55">
        <v>7200</v>
      </c>
      <c r="G69" s="52">
        <v>0.6</v>
      </c>
      <c r="H69" s="55">
        <v>2104.8000000000002</v>
      </c>
      <c r="I69" s="57">
        <f>G68/E68</f>
        <v>0.44081992506061274</v>
      </c>
      <c r="J69" s="57">
        <f>H68/F68</f>
        <v>0.29233333333333333</v>
      </c>
      <c r="K69" s="58">
        <v>12.12</v>
      </c>
      <c r="L69" s="55">
        <v>900</v>
      </c>
      <c r="M69" s="58">
        <v>0.6</v>
      </c>
      <c r="N69" s="55">
        <v>36.86</v>
      </c>
      <c r="O69" s="56">
        <f t="shared" ref="O69" si="133">M69/K69</f>
        <v>4.9504950495049507E-2</v>
      </c>
      <c r="P69" s="56">
        <f t="shared" ref="P69" si="134">N69/L69</f>
        <v>4.0955555555555558E-2</v>
      </c>
      <c r="Q69" s="55">
        <v>613</v>
      </c>
      <c r="R69" s="55">
        <v>7600</v>
      </c>
      <c r="S69" s="55">
        <v>32.299999999999997</v>
      </c>
      <c r="T69" s="55">
        <v>323.01</v>
      </c>
      <c r="U69" s="56">
        <f t="shared" si="129"/>
        <v>5.2691680261011412E-2</v>
      </c>
      <c r="V69" s="56">
        <f t="shared" si="130"/>
        <v>4.2501315789473686E-2</v>
      </c>
      <c r="W69" s="55"/>
      <c r="X69" s="55"/>
      <c r="Y69" s="55"/>
      <c r="Z69" s="55"/>
      <c r="AA69" s="57"/>
      <c r="AB69" s="57"/>
      <c r="AC69" s="55"/>
      <c r="AD69" s="55"/>
      <c r="AE69" s="57"/>
      <c r="AF69" s="55">
        <f>F68+L69+R69+X69+AC69</f>
        <v>15700</v>
      </c>
      <c r="AG69" s="55">
        <f>H68+N69+T69+Z69+AD69</f>
        <v>2464.67</v>
      </c>
      <c r="AH69" s="57">
        <f t="shared" ref="AH69" si="135">AG69/AF69</f>
        <v>0.15698535031847133</v>
      </c>
    </row>
    <row r="70" spans="1:34" s="82" customFormat="1" ht="17.399999999999999" x14ac:dyDescent="0.3">
      <c r="A70" s="69"/>
      <c r="B70" s="69"/>
      <c r="C70" s="69"/>
      <c r="D70" s="78" t="s">
        <v>0</v>
      </c>
      <c r="E70" s="72">
        <f>E9+E15+E52+E56+E66+E68</f>
        <v>4651.1186271000006</v>
      </c>
      <c r="F70" s="72">
        <f>F9+F15+F52+F56+F66+F68</f>
        <v>24807800</v>
      </c>
      <c r="G70" s="72">
        <f>G9+G15+G52+G56+G66+G68</f>
        <v>2218.6168064006933</v>
      </c>
      <c r="H70" s="72">
        <f>H9+H15+H52+H56+H66+H68</f>
        <v>7552612.6099999994</v>
      </c>
      <c r="I70" s="79">
        <f>G69/E69</f>
        <v>0.44081992506061274</v>
      </c>
      <c r="J70" s="79">
        <f>H69/F69</f>
        <v>0.29233333333333333</v>
      </c>
      <c r="K70" s="72">
        <f t="shared" ref="K70:N70" si="136">K9+K15+K52+K56+K66+K68</f>
        <v>36323.591799999995</v>
      </c>
      <c r="L70" s="72">
        <f t="shared" si="136"/>
        <v>2111000</v>
      </c>
      <c r="M70" s="72">
        <f t="shared" si="136"/>
        <v>3103.2594199999994</v>
      </c>
      <c r="N70" s="72">
        <f t="shared" si="136"/>
        <v>197333.24</v>
      </c>
      <c r="O70" s="79">
        <f>M70/K70</f>
        <v>8.5433715836438842E-2</v>
      </c>
      <c r="P70" s="79">
        <f>N70/L70</f>
        <v>9.3478559924206533E-2</v>
      </c>
      <c r="Q70" s="72">
        <f t="shared" ref="Q70:T70" si="137">Q9+Q15+Q52+Q56+Q66+Q68</f>
        <v>1438306</v>
      </c>
      <c r="R70" s="72">
        <f t="shared" si="137"/>
        <v>16285600</v>
      </c>
      <c r="S70" s="72">
        <f t="shared" si="137"/>
        <v>402012.1503701983</v>
      </c>
      <c r="T70" s="72">
        <f t="shared" si="137"/>
        <v>3589474.2799999993</v>
      </c>
      <c r="U70" s="79">
        <f>S70/Q70</f>
        <v>0.27950390971754152</v>
      </c>
      <c r="V70" s="79">
        <f>T70/R70</f>
        <v>0.22040786216043617</v>
      </c>
      <c r="W70" s="72">
        <f t="shared" ref="W70:Z70" si="138">W9+W15+W52+W56+W66+W68</f>
        <v>101970.848</v>
      </c>
      <c r="X70" s="72">
        <f t="shared" si="138"/>
        <v>1961800</v>
      </c>
      <c r="Y70" s="72">
        <f t="shared" si="138"/>
        <v>41246.400000000001</v>
      </c>
      <c r="Z70" s="72">
        <f t="shared" si="138"/>
        <v>711197.98</v>
      </c>
      <c r="AA70" s="79">
        <f>Y70/W70</f>
        <v>0.40449207600980236</v>
      </c>
      <c r="AB70" s="79">
        <f>Z70/X70</f>
        <v>0.36252318279131407</v>
      </c>
      <c r="AC70" s="72">
        <f t="shared" ref="AC70:AD70" si="139">AC9+AC15+AC52+AC56+AC66+AC68</f>
        <v>1602100</v>
      </c>
      <c r="AD70" s="72">
        <f t="shared" si="139"/>
        <v>178180.38</v>
      </c>
      <c r="AE70" s="79">
        <f>AD70/AC70</f>
        <v>0.11121676549528743</v>
      </c>
      <c r="AF70" s="80">
        <f>AF9+AF15+AF52+AF56+AF66+AF68</f>
        <v>46768300</v>
      </c>
      <c r="AG70" s="80">
        <f>AG9+AG15+AG52+AG56+AG66+AG68</f>
        <v>12472382.83</v>
      </c>
      <c r="AH70" s="81">
        <f t="shared" si="124"/>
        <v>0.26668454551480381</v>
      </c>
    </row>
    <row r="71" spans="1:34" s="82" customFormat="1" ht="17.399999999999999" x14ac:dyDescent="0.3">
      <c r="A71" s="85"/>
      <c r="B71" s="85"/>
      <c r="C71" s="85"/>
      <c r="D71" s="86"/>
      <c r="E71" s="87"/>
      <c r="F71" s="87"/>
      <c r="G71" s="87"/>
      <c r="H71" s="87"/>
      <c r="I71" s="88"/>
      <c r="J71" s="88"/>
      <c r="K71" s="87"/>
      <c r="L71" s="87"/>
      <c r="M71" s="87"/>
      <c r="N71" s="87"/>
      <c r="O71" s="88"/>
      <c r="P71" s="88"/>
      <c r="Q71" s="87"/>
      <c r="R71" s="87"/>
      <c r="S71" s="87"/>
      <c r="T71" s="87"/>
      <c r="U71" s="88"/>
      <c r="V71" s="88"/>
      <c r="W71" s="87"/>
      <c r="X71" s="87"/>
      <c r="Y71" s="87"/>
      <c r="Z71" s="87"/>
      <c r="AA71" s="88"/>
      <c r="AB71" s="88"/>
      <c r="AC71" s="87"/>
      <c r="AD71" s="87"/>
      <c r="AE71" s="88"/>
      <c r="AF71" s="89"/>
      <c r="AG71" s="89"/>
      <c r="AH71" s="90"/>
    </row>
    <row r="72" spans="1:34" s="21" customFormat="1" ht="18" x14ac:dyDescent="0.35">
      <c r="A72" s="20"/>
      <c r="B72" s="20"/>
      <c r="C72" s="20"/>
      <c r="E72" s="23" t="s">
        <v>97</v>
      </c>
      <c r="F72" s="23"/>
      <c r="G72" s="23"/>
      <c r="H72" s="23"/>
      <c r="I72" s="23"/>
      <c r="J72" s="23"/>
      <c r="K72" s="22"/>
      <c r="L72" s="22"/>
      <c r="M72" s="22"/>
      <c r="N72" s="22"/>
      <c r="O72" s="22"/>
      <c r="P72" s="22"/>
      <c r="Q72" s="22" t="s">
        <v>98</v>
      </c>
      <c r="R72" s="23"/>
      <c r="S72" s="23"/>
      <c r="T72" s="23"/>
      <c r="U72" s="23"/>
      <c r="V72" s="23"/>
      <c r="X72" s="22"/>
      <c r="Z72" s="23"/>
      <c r="AA72" s="23"/>
      <c r="AB72" s="23"/>
      <c r="AC72" s="22"/>
      <c r="AD72" s="22"/>
      <c r="AE72" s="22"/>
      <c r="AG72" s="22"/>
    </row>
    <row r="73" spans="1:34" s="82" customFormat="1" x14ac:dyDescent="0.3">
      <c r="E73" s="83"/>
      <c r="F73" s="84"/>
      <c r="G73" s="84"/>
      <c r="H73" s="84"/>
      <c r="I73" s="84"/>
      <c r="J73" s="84"/>
      <c r="K73" s="83"/>
      <c r="L73" s="83"/>
      <c r="M73" s="83"/>
      <c r="N73" s="83"/>
      <c r="O73" s="83"/>
      <c r="P73" s="83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3"/>
      <c r="AD73" s="83"/>
      <c r="AE73" s="83"/>
      <c r="AF73" s="83"/>
      <c r="AG73" s="83"/>
    </row>
    <row r="74" spans="1:34" s="82" customFormat="1" x14ac:dyDescent="0.3">
      <c r="E74" s="83"/>
      <c r="F74" s="84"/>
      <c r="G74" s="84"/>
      <c r="H74" s="84"/>
      <c r="I74" s="84"/>
      <c r="J74" s="84"/>
      <c r="K74" s="83"/>
      <c r="L74" s="83"/>
      <c r="M74" s="83"/>
      <c r="N74" s="83"/>
      <c r="O74" s="83"/>
      <c r="P74" s="83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3"/>
      <c r="AD74" s="83"/>
      <c r="AE74" s="83"/>
      <c r="AF74" s="83"/>
      <c r="AG74" s="83"/>
    </row>
    <row r="75" spans="1:34" s="82" customFormat="1" x14ac:dyDescent="0.3">
      <c r="E75" s="83"/>
      <c r="F75" s="84"/>
      <c r="G75" s="84"/>
      <c r="H75" s="84"/>
      <c r="I75" s="84"/>
      <c r="J75" s="84"/>
      <c r="K75" s="83"/>
      <c r="L75" s="83"/>
      <c r="M75" s="83"/>
      <c r="N75" s="83"/>
      <c r="O75" s="83"/>
      <c r="P75" s="83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3"/>
      <c r="AD75" s="83"/>
      <c r="AE75" s="83"/>
      <c r="AF75" s="83"/>
      <c r="AG75" s="83"/>
    </row>
    <row r="76" spans="1:34" s="82" customFormat="1" x14ac:dyDescent="0.3">
      <c r="E76" s="83"/>
      <c r="F76" s="84"/>
      <c r="G76" s="84"/>
      <c r="H76" s="84"/>
      <c r="I76" s="84"/>
      <c r="J76" s="84"/>
      <c r="K76" s="83"/>
      <c r="L76" s="83"/>
      <c r="M76" s="83"/>
      <c r="N76" s="83"/>
      <c r="O76" s="83"/>
      <c r="P76" s="83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3"/>
      <c r="AD76" s="83"/>
      <c r="AE76" s="83"/>
      <c r="AF76" s="83"/>
      <c r="AG76" s="83"/>
    </row>
  </sheetData>
  <mergeCells count="31">
    <mergeCell ref="E4:P4"/>
    <mergeCell ref="I7:J7"/>
    <mergeCell ref="E6:J6"/>
    <mergeCell ref="A6:A8"/>
    <mergeCell ref="B6:B8"/>
    <mergeCell ref="C6:C8"/>
    <mergeCell ref="D6:D8"/>
    <mergeCell ref="E7:F7"/>
    <mergeCell ref="G7:H7"/>
    <mergeCell ref="K7:L7"/>
    <mergeCell ref="M7:N7"/>
    <mergeCell ref="O7:P7"/>
    <mergeCell ref="K6:P6"/>
    <mergeCell ref="Q7:R7"/>
    <mergeCell ref="S7:T7"/>
    <mergeCell ref="U7:V7"/>
    <mergeCell ref="Q6:V6"/>
    <mergeCell ref="W7:X7"/>
    <mergeCell ref="AC6:AE6"/>
    <mergeCell ref="AF6:AH6"/>
    <mergeCell ref="AC7:AC8"/>
    <mergeCell ref="AD7:AD8"/>
    <mergeCell ref="AE7:AE8"/>
    <mergeCell ref="AF7:AF8"/>
    <mergeCell ref="AG7:AG8"/>
    <mergeCell ref="AH7:AH8"/>
    <mergeCell ref="T1:U1"/>
    <mergeCell ref="T2:V2"/>
    <mergeCell ref="Y7:Z7"/>
    <mergeCell ref="AA7:AB7"/>
    <mergeCell ref="W6:AB6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38" fitToWidth="2" fitToHeight="2" orientation="landscape" r:id="rId1"/>
  <headerFooter differentFirst="1" alignWithMargins="0">
    <oddHeader>&amp;C&amp;P</oddHeader>
  </headerFooter>
  <colBreaks count="1" manualBreakCount="1">
    <brk id="22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Бюджетный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</dc:creator>
  <cp:lastModifiedBy>Admin</cp:lastModifiedBy>
  <cp:lastPrinted>2025-04-24T12:40:07Z</cp:lastPrinted>
  <dcterms:created xsi:type="dcterms:W3CDTF">2002-01-03T07:12:49Z</dcterms:created>
  <dcterms:modified xsi:type="dcterms:W3CDTF">2025-05-26T11:20:12Z</dcterms:modified>
</cp:coreProperties>
</file>