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49 Зміни бюджет 25р\"/>
    </mc:Choice>
  </mc:AlternateContent>
  <xr:revisionPtr revIDLastSave="0" documentId="13_ncr:1_{58BF2A11-751F-48A4-83A6-5DBFA0AB532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0" l="1"/>
  <c r="H26" i="20"/>
  <c r="I26" i="20"/>
  <c r="K20" i="20" l="1"/>
  <c r="L20" i="20"/>
  <c r="J23" i="20" l="1"/>
  <c r="I23" i="20"/>
  <c r="H23" i="20"/>
  <c r="G22" i="20"/>
  <c r="G20" i="20" s="1"/>
  <c r="G19" i="20" s="1"/>
  <c r="J22" i="20"/>
  <c r="I22" i="20"/>
  <c r="H22" i="20"/>
  <c r="J21" i="20" l="1"/>
  <c r="J20" i="20" s="1"/>
  <c r="I21" i="20"/>
  <c r="I20" i="20" s="1"/>
  <c r="H21" i="20"/>
  <c r="H20" i="20" l="1"/>
  <c r="M21" i="20"/>
  <c r="J24" i="20"/>
  <c r="H24" i="20" l="1"/>
  <c r="M24" i="20"/>
  <c r="H25" i="20"/>
  <c r="M25" i="20" s="1"/>
  <c r="M26" i="20"/>
  <c r="M22" i="20"/>
  <c r="I24" i="20"/>
  <c r="I19" i="20" l="1"/>
  <c r="H19" i="20"/>
  <c r="J19" i="20"/>
  <c r="J18" i="20" s="1"/>
  <c r="K19" i="20"/>
  <c r="K18" i="20" s="1"/>
  <c r="L19" i="20"/>
  <c r="L18" i="20" s="1"/>
  <c r="G18" i="20"/>
  <c r="I18" i="20" l="1"/>
  <c r="H18" i="20"/>
  <c r="J17" i="20"/>
  <c r="I17" i="20"/>
  <c r="I16" i="20" l="1"/>
  <c r="I15" i="20" s="1"/>
  <c r="I27" i="20" s="1"/>
  <c r="G16" i="20"/>
  <c r="G15" i="20" s="1"/>
  <c r="G27" i="20" s="1"/>
  <c r="H17" i="20"/>
  <c r="H16" i="20" s="1"/>
  <c r="H15" i="20" s="1"/>
  <c r="H27" i="20" s="1"/>
  <c r="M27" i="20" l="1"/>
  <c r="L16" i="20"/>
  <c r="L15" i="20" s="1"/>
  <c r="L27" i="20" s="1"/>
  <c r="K16" i="20" l="1"/>
  <c r="K15" i="20" l="1"/>
  <c r="K27" i="20" s="1"/>
  <c r="J16" i="20"/>
  <c r="J15" i="20" l="1"/>
  <c r="J27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<sst xmlns="http://schemas.openxmlformats.org/spreadsheetml/2006/main" count="72" uniqueCount="64">
  <si>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</si>
  <si>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</si>
  <si>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</si>
  <si>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</si>
  <si>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</si>
  <si>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</si>
  <si>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</si>
  <si>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</si>
  <si>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</si>
  <si>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</si>
  <si>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</si>
  <si>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</si>
  <si>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</si>
  <si>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</si>
  <si>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</si>
  <si>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</si>
  <si>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</si>
  <si>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</si>
  <si>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</si>
  <si>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</si>
  <si>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</si>
  <si>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</si>
  <si>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</si>
  <si>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</si>
  <si>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</si>
  <si>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</si>
  <si>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</si>
  <si>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</si>
  <si>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</si>
  <si>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</si>
  <si>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</si>
  <si>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</si>
  <si>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</si>
  <si>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</si>
  <si>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</si>
  <si>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</si>
  <si>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</si>
  <si>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</si>
  <si>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</si>
  <si>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</si>
  <si>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</si>
  <si>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</si>
  <si>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</si>
  <si>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</si>
  <si>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</si>
  <si>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</si>
  <si>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</si>
  <si>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</si>
  <si>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</si>
  <si>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</si>
  <si>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</si>
  <si>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</si>
  <si>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</si>
  <si>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</si>
  <si>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</si>
  <si>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</si>
  <si>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</si>
  <si>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</si>
  <si>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</si>
  <si>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</si>
  <si>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</si>
  <si>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</si>
  <si>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</si>
  <si>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 xml:space="preserve">від 23.05.2025  № 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</si>
</sst>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tabSelected="1" view="pageBreakPreview" topLeftCell="F1" zoomScaleNormal="100" zoomScaleSheetLayoutView="100" workbookViewId="0">
      <selection activeCell="H3" sqref="H3:I3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2.5546875" style="4" customWidth="1"/>
    <col min="10" max="12" width="22.5546875" style="12" hidden="1" customWidth="1"/>
    <col min="13" max="13" width="20.5546875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1">
      <c r="A8" s="54" t="s">
        <v>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s="3" customFormat="1" ht="21">
      <c r="A9" s="54" t="s">
        <v>30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3" customFormat="1" ht="21">
      <c r="A10" s="57">
        <v>1558900000</v>
      </c>
      <c r="B10" s="57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1">
      <c r="A11" s="58" t="s">
        <v>8</v>
      </c>
      <c r="B11" s="58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6">
      <c r="A12" s="55" t="s">
        <v>4</v>
      </c>
      <c r="B12" s="55" t="s">
        <v>5</v>
      </c>
      <c r="C12" s="55" t="s">
        <v>3</v>
      </c>
      <c r="D12" s="55" t="s">
        <v>6</v>
      </c>
      <c r="E12" s="55" t="s">
        <v>10</v>
      </c>
      <c r="F12" s="55" t="s">
        <v>11</v>
      </c>
      <c r="G12" s="55" t="s">
        <v>12</v>
      </c>
      <c r="H12" s="55" t="s">
        <v>25</v>
      </c>
      <c r="I12" s="55" t="s">
        <v>31</v>
      </c>
      <c r="J12" s="53" t="s">
        <v>2</v>
      </c>
      <c r="K12" s="53"/>
      <c r="L12" s="44"/>
      <c r="M12" s="55" t="s">
        <v>32</v>
      </c>
    </row>
    <row r="13" spans="1:13" s="9" customFormat="1" ht="91.2" customHeight="1">
      <c r="A13" s="56"/>
      <c r="B13" s="56"/>
      <c r="C13" s="56"/>
      <c r="D13" s="55"/>
      <c r="E13" s="55"/>
      <c r="F13" s="55"/>
      <c r="G13" s="55"/>
      <c r="H13" s="55"/>
      <c r="I13" s="55"/>
      <c r="J13" s="44" t="s">
        <v>1</v>
      </c>
      <c r="K13" s="13" t="s">
        <v>29</v>
      </c>
      <c r="L13" s="13" t="s">
        <v>27</v>
      </c>
      <c r="M13" s="55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2" t="s">
        <v>15</v>
      </c>
      <c r="E15" s="52"/>
      <c r="F15" s="6"/>
      <c r="G15" s="30">
        <f>G16</f>
        <v>4562181</v>
      </c>
      <c r="H15" s="30">
        <f t="shared" ref="H15:I15" si="0">H16</f>
        <v>1930000</v>
      </c>
      <c r="I15" s="30">
        <f t="shared" si="0"/>
        <v>1500000</v>
      </c>
      <c r="J15" s="29">
        <f t="shared" ref="I15:L18" si="1">J16</f>
        <v>1500000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2" t="s">
        <v>15</v>
      </c>
      <c r="E16" s="52"/>
      <c r="F16" s="6"/>
      <c r="G16" s="30">
        <f>G17</f>
        <v>4562181</v>
      </c>
      <c r="H16" s="30">
        <f t="shared" ref="H16" si="2">H17</f>
        <v>1930000</v>
      </c>
      <c r="I16" s="30">
        <f t="shared" si="1"/>
        <v>1500000</v>
      </c>
      <c r="J16" s="32">
        <f>J17</f>
        <v>1500000</v>
      </c>
      <c r="K16" s="32">
        <f>K17</f>
        <v>0</v>
      </c>
      <c r="L16" s="32">
        <f>L17</f>
        <v>0</v>
      </c>
      <c r="M16" s="10"/>
    </row>
    <row r="17" spans="1:13" ht="72">
      <c r="A17" s="11" t="s">
        <v>16</v>
      </c>
      <c r="B17" s="11" t="s">
        <v>17</v>
      </c>
      <c r="C17" s="22" t="s">
        <v>18</v>
      </c>
      <c r="D17" s="20" t="s">
        <v>23</v>
      </c>
      <c r="E17" s="27" t="s">
        <v>22</v>
      </c>
      <c r="F17" s="6" t="s">
        <v>24</v>
      </c>
      <c r="G17" s="31">
        <v>4562181</v>
      </c>
      <c r="H17" s="31">
        <f>70000+1680000+180000</f>
        <v>1930000</v>
      </c>
      <c r="I17" s="31">
        <f>1000000+500000</f>
        <v>1500000</v>
      </c>
      <c r="J17" s="33">
        <f>1000000+500000</f>
        <v>1500000</v>
      </c>
      <c r="K17" s="33"/>
      <c r="L17" s="33"/>
      <c r="M17" s="10">
        <v>1</v>
      </c>
    </row>
    <row r="18" spans="1:13" ht="44.7" customHeight="1">
      <c r="A18" s="21" t="s">
        <v>36</v>
      </c>
      <c r="B18" s="21"/>
      <c r="C18" s="21"/>
      <c r="D18" s="52" t="s">
        <v>38</v>
      </c>
      <c r="E18" s="52"/>
      <c r="F18" s="6"/>
      <c r="G18" s="30">
        <f>G19</f>
        <v>265372089.63</v>
      </c>
      <c r="H18" s="30">
        <f t="shared" ref="H18:I18" si="3">H19</f>
        <v>157068996.45000002</v>
      </c>
      <c r="I18" s="30">
        <f t="shared" si="3"/>
        <v>130799511.63</v>
      </c>
      <c r="J18" s="29">
        <f t="shared" si="1"/>
        <v>114393784.00999999</v>
      </c>
      <c r="K18" s="29">
        <f t="shared" si="1"/>
        <v>15815727.619999999</v>
      </c>
      <c r="L18" s="29">
        <f t="shared" si="1"/>
        <v>590000</v>
      </c>
      <c r="M18" s="10"/>
    </row>
    <row r="19" spans="1:13" ht="44.7" customHeight="1">
      <c r="A19" s="21" t="s">
        <v>37</v>
      </c>
      <c r="B19" s="11"/>
      <c r="C19" s="11"/>
      <c r="D19" s="52" t="s">
        <v>38</v>
      </c>
      <c r="E19" s="52"/>
      <c r="F19" s="6"/>
      <c r="G19" s="30">
        <f>G20+G24+G25+G26</f>
        <v>265372089.63</v>
      </c>
      <c r="H19" s="30">
        <f t="shared" ref="H19:L19" si="4">H20+H24+H25+H26</f>
        <v>157068996.45000002</v>
      </c>
      <c r="I19" s="30">
        <f>I20+I24+I25+I26</f>
        <v>130799511.63</v>
      </c>
      <c r="J19" s="48">
        <f t="shared" si="4"/>
        <v>114393784.00999999</v>
      </c>
      <c r="K19" s="48">
        <f t="shared" si="4"/>
        <v>15815727.619999999</v>
      </c>
      <c r="L19" s="48">
        <f t="shared" si="4"/>
        <v>590000</v>
      </c>
      <c r="M19" s="10"/>
    </row>
    <row r="20" spans="1:13" ht="36">
      <c r="A20" s="11" t="s">
        <v>39</v>
      </c>
      <c r="B20" s="11" t="s">
        <v>40</v>
      </c>
      <c r="C20" s="22" t="s">
        <v>41</v>
      </c>
      <c r="D20" s="20" t="s">
        <v>42</v>
      </c>
      <c r="E20" s="27" t="s">
        <v>43</v>
      </c>
      <c r="F20" s="6"/>
      <c r="G20" s="31">
        <f>SUM(G21:G22)</f>
        <v>155264621</v>
      </c>
      <c r="H20" s="31">
        <f t="shared" ref="H20:L20" si="5">SUM(H21:H23)</f>
        <v>89591911.159999996</v>
      </c>
      <c r="I20" s="31">
        <f t="shared" si="5"/>
        <v>86968800</v>
      </c>
      <c r="J20" s="31">
        <f t="shared" si="5"/>
        <v>86968800</v>
      </c>
      <c r="K20" s="31">
        <f t="shared" si="5"/>
        <v>0</v>
      </c>
      <c r="L20" s="31">
        <f t="shared" si="5"/>
        <v>0</v>
      </c>
      <c r="M20" s="10"/>
    </row>
    <row r="21" spans="1:13" ht="72">
      <c r="A21" s="11"/>
      <c r="B21" s="11"/>
      <c r="C21" s="22"/>
      <c r="D21" s="20"/>
      <c r="E21" s="45" t="s">
        <v>60</v>
      </c>
      <c r="F21" s="6" t="s">
        <v>24</v>
      </c>
      <c r="G21" s="31">
        <v>102462362</v>
      </c>
      <c r="H21" s="31">
        <f>1124857.78+80000+83518800+100000</f>
        <v>84823657.780000001</v>
      </c>
      <c r="I21" s="46">
        <f>83518800+100000</f>
        <v>83618800</v>
      </c>
      <c r="J21" s="49">
        <f>83518800+100000</f>
        <v>83618800</v>
      </c>
      <c r="K21" s="33"/>
      <c r="L21" s="33"/>
      <c r="M21" s="10">
        <f t="shared" ref="M21:M26" si="6">H21/G21</f>
        <v>0.82785186798641242</v>
      </c>
    </row>
    <row r="22" spans="1:13" ht="72">
      <c r="A22" s="11"/>
      <c r="B22" s="11"/>
      <c r="C22" s="22"/>
      <c r="D22" s="20"/>
      <c r="E22" s="45" t="s">
        <v>44</v>
      </c>
      <c r="F22" s="6" t="s">
        <v>61</v>
      </c>
      <c r="G22" s="31">
        <f>52802259</f>
        <v>52802259</v>
      </c>
      <c r="H22" s="31">
        <f>1168253.38+250000+3500000-250000</f>
        <v>4668253.38</v>
      </c>
      <c r="I22" s="46">
        <f>3500000-250000</f>
        <v>3250000</v>
      </c>
      <c r="J22" s="49">
        <f>3500000-250000</f>
        <v>3250000</v>
      </c>
      <c r="K22" s="33"/>
      <c r="L22" s="33"/>
      <c r="M22" s="10">
        <f t="shared" si="6"/>
        <v>8.8410107226662399E-2</v>
      </c>
    </row>
    <row r="23" spans="1:13" ht="72">
      <c r="A23" s="11"/>
      <c r="B23" s="11"/>
      <c r="C23" s="22"/>
      <c r="D23" s="20"/>
      <c r="E23" s="27" t="s">
        <v>54</v>
      </c>
      <c r="F23" s="6" t="s">
        <v>61</v>
      </c>
      <c r="G23" s="31">
        <v>35571884.130000003</v>
      </c>
      <c r="H23" s="31">
        <f>100000</f>
        <v>100000</v>
      </c>
      <c r="I23" s="46">
        <f>100000</f>
        <v>100000</v>
      </c>
      <c r="J23" s="49">
        <f>100000</f>
        <v>100000</v>
      </c>
      <c r="K23" s="33"/>
      <c r="L23" s="33"/>
      <c r="M23" s="10"/>
    </row>
    <row r="24" spans="1:13" ht="108">
      <c r="A24" s="11" t="s">
        <v>45</v>
      </c>
      <c r="B24" s="11" t="s">
        <v>46</v>
      </c>
      <c r="C24" s="22" t="s">
        <v>47</v>
      </c>
      <c r="D24" s="20" t="s">
        <v>48</v>
      </c>
      <c r="E24" s="27" t="s">
        <v>49</v>
      </c>
      <c r="F24" s="6" t="s">
        <v>61</v>
      </c>
      <c r="G24" s="31">
        <v>40875870.5</v>
      </c>
      <c r="H24" s="31">
        <f>1850012+8018617.24+966398.99+14033601.01+10981383</f>
        <v>35850012.240000002</v>
      </c>
      <c r="I24" s="46">
        <f>14033601.01+10981383</f>
        <v>25014984.009999998</v>
      </c>
      <c r="J24" s="33">
        <f>14033601.01+10981383-590000</f>
        <v>24424984.009999998</v>
      </c>
      <c r="K24" s="33"/>
      <c r="L24" s="33">
        <v>590000</v>
      </c>
      <c r="M24" s="10">
        <f t="shared" si="6"/>
        <v>0.87704584150691056</v>
      </c>
    </row>
    <row r="25" spans="1:13" ht="72">
      <c r="A25" s="11" t="s">
        <v>50</v>
      </c>
      <c r="B25" s="11" t="s">
        <v>51</v>
      </c>
      <c r="C25" s="22" t="s">
        <v>53</v>
      </c>
      <c r="D25" s="20" t="s">
        <v>52</v>
      </c>
      <c r="E25" s="27" t="s">
        <v>54</v>
      </c>
      <c r="F25" s="6" t="s">
        <v>61</v>
      </c>
      <c r="G25" s="31">
        <v>35571884.130000003</v>
      </c>
      <c r="H25" s="31">
        <f>944253.05+250000+10675714.38+15815727.62</f>
        <v>27685695.050000001</v>
      </c>
      <c r="I25" s="46">
        <v>15815727.619999999</v>
      </c>
      <c r="J25" s="33"/>
      <c r="K25" s="49">
        <v>15815727.619999999</v>
      </c>
      <c r="L25" s="33"/>
      <c r="M25" s="10">
        <f t="shared" si="6"/>
        <v>0.77830274462889404</v>
      </c>
    </row>
    <row r="26" spans="1:13" ht="72">
      <c r="A26" s="11" t="s">
        <v>55</v>
      </c>
      <c r="B26" s="11" t="s">
        <v>56</v>
      </c>
      <c r="C26" s="22" t="s">
        <v>58</v>
      </c>
      <c r="D26" s="20" t="s">
        <v>57</v>
      </c>
      <c r="E26" s="27" t="s">
        <v>59</v>
      </c>
      <c r="F26" s="6" t="s">
        <v>62</v>
      </c>
      <c r="G26" s="31">
        <v>33659714</v>
      </c>
      <c r="H26" s="31">
        <f>329482+611896+5000000-2000000</f>
        <v>3941378</v>
      </c>
      <c r="I26" s="46">
        <f>5000000-2000000</f>
        <v>3000000</v>
      </c>
      <c r="J26" s="33">
        <f>5000000-2000000</f>
        <v>3000000</v>
      </c>
      <c r="K26" s="33"/>
      <c r="L26" s="33"/>
      <c r="M26" s="10">
        <f t="shared" si="6"/>
        <v>0.11709481548179523</v>
      </c>
    </row>
    <row r="27" spans="1:13">
      <c r="A27" s="18"/>
      <c r="B27" s="11"/>
      <c r="C27" s="11"/>
      <c r="D27" s="2"/>
      <c r="E27" s="7" t="s">
        <v>0</v>
      </c>
      <c r="F27" s="6"/>
      <c r="G27" s="47">
        <f>G15+G18</f>
        <v>269934270.63</v>
      </c>
      <c r="H27" s="47">
        <f t="shared" ref="H27:L27" si="7">H15+H18</f>
        <v>158998996.45000002</v>
      </c>
      <c r="I27" s="47">
        <f t="shared" si="7"/>
        <v>132299511.63</v>
      </c>
      <c r="J27" s="32">
        <f t="shared" si="7"/>
        <v>115893784.00999999</v>
      </c>
      <c r="K27" s="32">
        <f t="shared" si="7"/>
        <v>15815727.619999999</v>
      </c>
      <c r="L27" s="48">
        <f t="shared" si="7"/>
        <v>590000</v>
      </c>
      <c r="M27" s="51">
        <f t="shared" ref="M27" si="8">H27/G27</f>
        <v>0.58902856639474499</v>
      </c>
    </row>
    <row r="28" spans="1:13">
      <c r="A28" s="34"/>
      <c r="B28" s="35"/>
      <c r="C28" s="35"/>
      <c r="D28" s="36"/>
      <c r="E28" s="37"/>
      <c r="F28" s="38"/>
      <c r="G28" s="39"/>
      <c r="H28" s="39"/>
      <c r="I28" s="40"/>
      <c r="J28" s="41"/>
      <c r="K28" s="41"/>
      <c r="L28" s="41"/>
      <c r="M28" s="42"/>
    </row>
    <row r="29" spans="1:13" s="15" customFormat="1">
      <c r="A29" s="25"/>
      <c r="B29" s="26"/>
      <c r="C29" s="24"/>
      <c r="D29" s="15" t="s">
        <v>20</v>
      </c>
      <c r="F29" s="16" t="s">
        <v>21</v>
      </c>
      <c r="G29" s="17"/>
      <c r="H29" s="16"/>
      <c r="J29" s="12"/>
      <c r="K29" s="12"/>
      <c r="L29" s="12"/>
    </row>
    <row r="30" spans="1:13">
      <c r="A30" s="26"/>
      <c r="I30" s="1"/>
      <c r="J30" s="14"/>
      <c r="K30" s="14"/>
      <c r="L30" s="14"/>
    </row>
    <row r="31" spans="1:13">
      <c r="G31" s="43"/>
      <c r="H31" s="43"/>
      <c r="I31" s="43"/>
      <c r="J31" s="50"/>
      <c r="K31" s="50"/>
      <c r="L31" s="50"/>
    </row>
    <row r="32" spans="1:13">
      <c r="H32" s="1"/>
      <c r="J32" s="14"/>
      <c r="K32" s="14"/>
      <c r="L32" s="14"/>
    </row>
    <row r="33" spans="8:13">
      <c r="H33" s="1"/>
      <c r="I33" s="1"/>
      <c r="J33" s="14"/>
      <c r="K33" s="14"/>
      <c r="L33" s="14"/>
      <c r="M33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5:E15"/>
    <mergeCell ref="D16:E16"/>
    <mergeCell ref="J12:K12"/>
    <mergeCell ref="D18:E18"/>
    <mergeCell ref="D19:E19"/>
  </mergeCells>
  <pageMargins left="0.59055118110236227" right="0.59055118110236227" top="0.39370078740157483" bottom="0.39370078740157483" header="0" footer="0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2024-09-23T06:55:51Z</cp:lastPrinted>
  <dcterms:created xsi:type="dcterms:W3CDTF">2005-08-15T04:40:30Z</dcterms:created>
  <dcterms:modified xsi:type="dcterms:W3CDTF">2025-05-26T11:32:19Z</dcterms:modified>
</cp:coreProperties>
</file>