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70\org\Оксана документы\1 ДОКУМЕНТИ\8 созыв\60 сесія 19.06.2025\№881 Зміни бюджет 25\"/>
    </mc:Choice>
  </mc:AlternateContent>
  <xr:revisionPtr revIDLastSave="0" documentId="13_ncr:1_{1637337C-5880-400C-B2A2-40158E46412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6" i="19" l="1"/>
  <c r="F146" i="19"/>
  <c r="H112" i="19"/>
  <c r="I112" i="19"/>
  <c r="F112" i="19"/>
  <c r="G104" i="19"/>
  <c r="F104" i="19"/>
  <c r="H84" i="19"/>
  <c r="I84" i="19"/>
  <c r="G85" i="19" l="1"/>
  <c r="F85" i="19"/>
  <c r="H73" i="19"/>
  <c r="I73" i="19"/>
  <c r="G69" i="19"/>
  <c r="H69" i="19"/>
  <c r="I69" i="19"/>
  <c r="F69" i="19"/>
  <c r="H39" i="19"/>
  <c r="I39" i="19"/>
  <c r="H18" i="19" l="1"/>
  <c r="H16" i="19" s="1"/>
  <c r="I18" i="19"/>
  <c r="I16" i="19" s="1"/>
  <c r="G127" i="19" l="1"/>
  <c r="G103" i="19" l="1"/>
  <c r="F103" i="19"/>
  <c r="G107" i="19"/>
  <c r="F107" i="19"/>
  <c r="G102" i="19"/>
  <c r="F102" i="19"/>
  <c r="G106" i="19"/>
  <c r="F106" i="19"/>
  <c r="G105" i="19"/>
  <c r="F105" i="19"/>
  <c r="G108" i="19"/>
  <c r="F108" i="19"/>
  <c r="G113" i="19" l="1"/>
  <c r="G112" i="19" s="1"/>
  <c r="I127" i="19"/>
  <c r="G134" i="19" l="1"/>
  <c r="F134" i="19"/>
  <c r="G34" i="19" l="1"/>
  <c r="G32" i="19" s="1"/>
  <c r="G147" i="19" l="1"/>
  <c r="F147" i="19"/>
  <c r="H125" i="19"/>
  <c r="H83" i="19" s="1"/>
  <c r="I125" i="19"/>
  <c r="I83" i="19" s="1"/>
  <c r="G123" i="19"/>
  <c r="G122" i="19" s="1"/>
  <c r="F123" i="19"/>
  <c r="F122" i="19" s="1"/>
  <c r="G119" i="19"/>
  <c r="G116" i="19" s="1"/>
  <c r="F119" i="19"/>
  <c r="F116" i="19" s="1"/>
  <c r="G92" i="19"/>
  <c r="G84" i="19" s="1"/>
  <c r="F92" i="19"/>
  <c r="F84" i="19" s="1"/>
  <c r="G74" i="19"/>
  <c r="G73" i="19" s="1"/>
  <c r="F74" i="19"/>
  <c r="F73" i="19" s="1"/>
  <c r="G65" i="19" l="1"/>
  <c r="F65" i="19"/>
  <c r="G63" i="19"/>
  <c r="F63" i="19"/>
  <c r="G40" i="19"/>
  <c r="F40" i="19"/>
  <c r="G36" i="19"/>
  <c r="F36" i="19"/>
  <c r="F34" i="19"/>
  <c r="F32" i="19" s="1"/>
  <c r="G30" i="19"/>
  <c r="F30" i="19"/>
  <c r="G23" i="19"/>
  <c r="F23" i="19"/>
  <c r="G19" i="19" l="1"/>
  <c r="G18" i="19" s="1"/>
  <c r="F19" i="19"/>
  <c r="F18" i="19" s="1"/>
  <c r="G126" i="19" l="1"/>
  <c r="G125" i="19" s="1"/>
  <c r="F126" i="19"/>
  <c r="F125" i="19" s="1"/>
  <c r="G67" i="19"/>
  <c r="F67" i="19"/>
  <c r="G46" i="19"/>
  <c r="G45" i="19" s="1"/>
  <c r="F46" i="19"/>
  <c r="F45" i="19" s="1"/>
  <c r="H132" i="19" l="1"/>
  <c r="I132" i="19"/>
  <c r="G130" i="19"/>
  <c r="F130" i="19"/>
  <c r="I80" i="19"/>
  <c r="I79" i="19" s="1"/>
  <c r="H80" i="19"/>
  <c r="H79" i="19" s="1"/>
  <c r="G80" i="19"/>
  <c r="G79" i="19" s="1"/>
  <c r="F80" i="19"/>
  <c r="F79" i="19" s="1"/>
  <c r="I72" i="19"/>
  <c r="H72" i="19"/>
  <c r="G72" i="19"/>
  <c r="F72" i="19"/>
  <c r="H68" i="19"/>
  <c r="I68" i="19"/>
  <c r="G68" i="19"/>
  <c r="F68" i="19"/>
  <c r="G62" i="19"/>
  <c r="F62" i="19"/>
  <c r="F61" i="19" s="1"/>
  <c r="F39" i="19" s="1"/>
  <c r="G37" i="19"/>
  <c r="G16" i="19" s="1"/>
  <c r="F37" i="19"/>
  <c r="F16" i="19" s="1"/>
  <c r="G141" i="19" l="1"/>
  <c r="H143" i="19" l="1"/>
  <c r="H142" i="19" s="1"/>
  <c r="I143" i="19"/>
  <c r="I142" i="19" s="1"/>
  <c r="G145" i="19"/>
  <c r="G143" i="19" s="1"/>
  <c r="F145" i="19"/>
  <c r="H131" i="19"/>
  <c r="G136" i="19"/>
  <c r="F136" i="19"/>
  <c r="I131" i="19"/>
  <c r="F143" i="19" l="1"/>
  <c r="F142" i="19" s="1"/>
  <c r="G142" i="19"/>
  <c r="G132" i="19"/>
  <c r="G131" i="19" s="1"/>
  <c r="F132" i="19"/>
  <c r="F131" i="19" s="1"/>
  <c r="G109" i="19"/>
  <c r="G101" i="19" s="1"/>
  <c r="F109" i="19"/>
  <c r="F101" i="19" s="1"/>
  <c r="I82" i="19"/>
  <c r="H82" i="19"/>
  <c r="G61" i="19"/>
  <c r="G39" i="19" s="1"/>
  <c r="G83" i="19" l="1"/>
  <c r="G82" i="19" s="1"/>
  <c r="G38" i="19"/>
  <c r="F83" i="19" l="1"/>
  <c r="F82" i="19" s="1"/>
  <c r="F38" i="19"/>
  <c r="H38" i="19"/>
  <c r="I38" i="19"/>
  <c r="G15" i="19"/>
  <c r="G149" i="19" s="1"/>
  <c r="I15" i="19" l="1"/>
  <c r="I149" i="19" s="1"/>
  <c r="H15" i="19"/>
  <c r="H149" i="19" s="1"/>
  <c r="F15" i="19" l="1"/>
  <c r="F149" i="19" s="1"/>
</calcChain>
</file>

<file path=xl/sharedStrings.xml><?xml version="1.0" encoding="utf-8"?>
<sst xmlns="http://schemas.openxmlformats.org/spreadsheetml/2006/main" count="346" uniqueCount="276">
  <si>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</si>
  <si>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</si>
  <si>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</si>
  <si>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</si>
  <si>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</si>
  <si>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</si>
  <si>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</si>
  <si>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</si>
  <si>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</si>
  <si>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</si>
  <si>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</si>
  <si>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</si>
  <si>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</si>
  <si>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</si>
  <si>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</si>
  <si>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</si>
  <si>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</si>
  <si>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</si>
  <si>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</si>
  <si>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</si>
  <si>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</si>
  <si>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</si>
  <si>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</si>
  <si>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</si>
  <si>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</si>
  <si>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</si>
  <si>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</si>
  <si>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</si>
  <si>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</si>
  <si>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</si>
  <si>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</si>
  <si>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</si>
  <si>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</si>
  <si>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</si>
  <si>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</si>
  <si>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</si>
  <si>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</si>
  <si>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</si>
  <si>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</si>
  <si>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</si>
  <si>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</si>
  <si>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</si>
  <si>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</si>
  <si>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</si>
  <si>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</si>
  <si>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</si>
  <si>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</si>
  <si>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</si>
  <si>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</si>
  <si>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</si>
  <si>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</si>
  <si>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</si>
  <si>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</si>
  <si>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</si>
  <si>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</si>
  <si>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</si>
  <si>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</si>
  <si>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</si>
  <si>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</si>
  <si>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</si>
  <si>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</si>
  <si>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</si>
  <si>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</si>
  <si>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</si>
  <si>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</si>
  <si>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</si>
  <si>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</si>
  <si>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</si>
  <si>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</si>
  <si>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</si>
  <si>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</si>
  <si>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</si>
  <si>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</si>
  <si>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</si>
  <si>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</si>
  <si>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</si>
  <si>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</si>
  <si>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</si>
  <si>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</si>
  <si>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</si>
  <si>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</si>
  <si>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</si>
  <si>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</si>
  <si>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</si>
  <si>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</si>
  <si>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</si>
  <si>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</si>
  <si>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</si>
  <si>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</si>
  <si>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</si>
  <si>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</si>
  <si>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</si>
  <si>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</si>
  <si>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</si>
  <si>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</si>
  <si>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</si>
  <si>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</si>
  <si>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</si>
  <si>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</si>
  <si>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</si>
  <si>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</si>
  <si>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</si>
  <si>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</si>
  <si>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</si>
  <si>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</si>
  <si>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</si>
  <si>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</si>
  <si>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</si>
  <si>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</si>
  <si>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</si>
  <si>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</si>
  <si>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</si>
  <si>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</si>
  <si>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</si>
  <si>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</si>
  <si>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</si>
  <si>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</si>
  <si>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</si>
  <si>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</si>
  <si>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</si>
  <si>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</si>
  <si>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</si>
  <si>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</si>
  <si>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</si>
  <si>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</si>
  <si>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</si>
  <si>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</si>
  <si>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</si>
  <si>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</si>
  <si>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</si>
  <si>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</si>
  <si>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</si>
  <si>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</si>
  <si>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</si>
  <si>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</si>
  <si>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</si>
  <si>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</si>
  <si>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</si>
  <si>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</si>
  <si>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</si>
  <si>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</si>
  <si>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</si>
  <si>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</si>
  <si>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</si>
  <si>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</si>
  <si>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</si>
  <si>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</si>
  <si>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</si>
  <si>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</si>
  <si>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</si>
  <si>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</si>
  <si>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</si>
  <si>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</si>
  <si>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</si>
  <si>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</si>
  <si>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</si>
  <si>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</si>
  <si>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</si>
  <si>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</si>
  <si>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</si>
  <si>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</si>
  <si>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</si>
  <si>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</si>
  <si>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</si>
  <si>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</si>
  <si>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</si>
  <si>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</si>
  <si>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</si>
  <si>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</si>
  <si>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</si>
  <si>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</si>
  <si>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</si>
  <si>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</si>
  <si>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</si>
  <si>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</si>
  <si>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</si>
  <si>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</si>
  <si>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</si>
  <si>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</si>
  <si>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</si>
  <si>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</si>
  <si>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</si>
  <si>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</si>
  <si>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</si>
  <si>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(роботи з розробки проектно-кошторисної документації, експертизи проекту)</t>
  </si>
  <si>
    <t>Капітальний ремонт харчоблоку в будівлі Чорноморського ліцею № 6 Чорноморської міської ради Одеського району Одеської області, за адресою: Одеська область, Одеський район, м.Чорноморськ, вулиця Спортивна, 3А (роботи з розробки проектно-кошторисної документації, експертизи проекту)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</si>
  <si>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</si>
  <si>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</si>
  <si>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</si>
  <si>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</si>
  <si>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</si>
  <si>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</si>
  <si>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</si>
  <si>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</si>
  <si>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</si>
  <si>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</si>
  <si>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</si>
  <si>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</si>
  <si>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</si>
  <si>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</si>
  <si>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</si>
  <si>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</si>
  <si>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</si>
  <si>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</si>
  <si>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>0210150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</si>
  <si>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</si>
  <si>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</si>
  <si>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</si>
  <si>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</si>
  <si>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</si>
  <si>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</si>
  <si>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</si>
  <si>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</si>
  <si>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</si>
  <si>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</si>
  <si>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</si>
  <si>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</si>
  <si>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</si>
  <si>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</si>
  <si>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</si>
  <si>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</si>
  <si>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</si>
  <si>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</si>
  <si>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</si>
  <si>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</si>
  <si>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</si>
  <si>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</si>
  <si>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</si>
  <si>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</si>
  <si>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</si>
  <si>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</si>
  <si>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</si>
  <si>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</si>
  <si>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</si>
  <si>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</si>
  <si>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</si>
  <si>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</si>
  <si>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</si>
  <si>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</si>
  <si>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Придбання фронтального навантажувача для КП "Чорноморськводоканал"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</si>
  <si>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</si>
  <si>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Встановлення генераторів в Чорноморських ліцеях № 2, № 3, № 4 Чорноморської міської ради Одеського району Одеської області (роботи з розробки проектно-кошторисної документації)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</si>
  <si>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</si>
  <si>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</si>
  <si>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</si>
  <si>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</si>
  <si>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</si>
  <si>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Придбання цифрової мамографічної системи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</si>
  <si>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</si>
  <si>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</si>
  <si>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</si>
  <si>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</si>
  <si>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</si>
  <si>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</si>
  <si>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</si>
  <si>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Олександрівська селищна адміністрація - придбання комп'ютерної техніки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</si>
  <si>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</si>
  <si>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</si>
  <si>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</si>
  <si>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</si>
  <si>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</si>
  <si>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</si>
  <si>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</si>
  <si>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</si>
  <si>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</si>
  <si>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</si>
  <si>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</si>
  <si>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</si>
  <si>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</si>
  <si>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</si>
  <si>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</si>
  <si>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                                                                                        Додаток 7</t>
  </si>
  <si>
    <t xml:space="preserve">Капітальні видатки / Придбання медичного/стоматологічного обладнання та приладдя </t>
  </si>
  <si>
    <t>Реконструкція приміщень першого поверху під аптеку без змін геометричних розмірів фундаментів у плані у закладі охорони здоров'я "Поліклініка №1"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                            м. Чорноморськ, вул. Захисників України, 1 (розробка проектно-кошторисної документації)</t>
  </si>
  <si>
    <t>Нове будівництво (буріння) артезіанської свердловини для водопостачання КНП "Чорноморська лікарня" в м. Чорноморськ (розробка проектно-кошторисної документації)</t>
  </si>
  <si>
    <t xml:space="preserve">                                                                                       від 19.06.2025  № 881 -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</si>
</sst>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20" fillId="0" borderId="0"/>
    <xf numFmtId="0" fontId="1" fillId="0" borderId="0"/>
    <xf numFmtId="0" fontId="25" fillId="0" borderId="0"/>
  </cellStyleXfs>
  <cellXfs count="83">
    <xf numFmtId="0" fontId="0" fillId="0" borderId="0" xfId="0"/>
    <xf numFmtId="4" fontId="3" fillId="2" borderId="0" xfId="0" applyNumberFormat="1" applyFont="1" applyFill="1"/>
    <xf numFmtId="0" fontId="2" fillId="2" borderId="1" xfId="0" applyFont="1" applyFill="1" applyBorder="1"/>
    <xf numFmtId="0" fontId="4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6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0" fontId="3" fillId="2" borderId="6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14" fillId="2" borderId="1" xfId="10" quotePrefix="1" applyFont="1" applyFill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</cellXfs>
  <cellStyles count="13">
    <cellStyle name="Excel Built-in Normal" xfId="9" xr:uid="{00000000-0005-0000-0000-000000000000}"/>
    <cellStyle name="Звичайний" xfId="0" builtinId="0"/>
    <cellStyle name="Обычный 10" xfId="7" xr:uid="{00000000-0005-0000-0000-000002000000}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  <cellStyle name="Обычный 6 2" xfId="11" xr:uid="{00000000-0005-0000-0000-000008000000}"/>
    <cellStyle name="Обычный 7" xfId="8" xr:uid="{00000000-0005-0000-0000-000009000000}"/>
    <cellStyle name="Обычный 9" xfId="10" xr:uid="{00000000-0005-0000-0000-00000A000000}"/>
    <cellStyle name="Обычный 9 2" xfId="12" xr:uid="{00000000-0005-0000-0000-00000B000000}"/>
    <cellStyle name="Обычный_дод 3" xfId="6" xr:uid="{00000000-0005-0000-0000-00000C000000}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2"/>
  <sheetViews>
    <sheetView tabSelected="1" view="pageBreakPreview" zoomScaleNormal="100" zoomScaleSheetLayoutView="100" workbookViewId="0">
      <selection activeCell="A10" sqref="A10:I10"/>
    </sheetView>
  </sheetViews>
  <sheetFormatPr defaultColWidth="9.109375" defaultRowHeight="18"/>
  <cols>
    <col min="1" max="1" width="17.109375" style="12" customWidth="1"/>
    <col min="2" max="2" width="13.33203125" style="5" customWidth="1"/>
    <col min="3" max="3" width="15.33203125" style="5" customWidth="1"/>
    <col min="4" max="4" width="40" style="5" customWidth="1"/>
    <col min="5" max="5" width="70" style="6" customWidth="1"/>
    <col min="6" max="6" width="29.33203125" style="5" customWidth="1"/>
    <col min="7" max="9" width="29.33203125" style="43" hidden="1" customWidth="1"/>
    <col min="10" max="10" width="29.33203125" style="5" customWidth="1"/>
    <col min="11" max="11" width="18" style="5" bestFit="1" customWidth="1"/>
    <col min="12" max="12" width="15.33203125" style="5" bestFit="1" customWidth="1"/>
    <col min="13" max="16384" width="9.109375" style="5"/>
  </cols>
  <sheetData>
    <row r="1" spans="1:11">
      <c r="E1" s="16" t="s">
        <v>271</v>
      </c>
    </row>
    <row r="2" spans="1:11">
      <c r="E2" s="16" t="s">
        <v>14</v>
      </c>
    </row>
    <row r="3" spans="1:11">
      <c r="E3" s="16" t="s">
        <v>275</v>
      </c>
    </row>
    <row r="5" spans="1:11">
      <c r="E5" s="16" t="s">
        <v>39</v>
      </c>
      <c r="F5" s="16"/>
    </row>
    <row r="6" spans="1:11">
      <c r="E6" s="16" t="s">
        <v>14</v>
      </c>
      <c r="F6" s="16"/>
    </row>
    <row r="7" spans="1:11">
      <c r="E7" s="16" t="s">
        <v>40</v>
      </c>
      <c r="F7" s="16"/>
    </row>
    <row r="8" spans="1:11">
      <c r="A8" s="70">
        <v>1558900000</v>
      </c>
      <c r="B8" s="70"/>
    </row>
    <row r="9" spans="1:11">
      <c r="A9" s="71" t="s">
        <v>6</v>
      </c>
      <c r="B9" s="71"/>
      <c r="D9" s="12"/>
    </row>
    <row r="10" spans="1:11" s="3" customFormat="1" ht="45" customHeight="1">
      <c r="A10" s="72" t="s">
        <v>20</v>
      </c>
      <c r="B10" s="72"/>
      <c r="C10" s="72"/>
      <c r="D10" s="72"/>
      <c r="E10" s="72"/>
      <c r="F10" s="72"/>
      <c r="G10" s="72"/>
      <c r="H10" s="72"/>
      <c r="I10" s="72"/>
    </row>
    <row r="11" spans="1:11" s="3" customFormat="1" ht="21">
      <c r="A11" s="7"/>
      <c r="D11" s="8"/>
      <c r="E11" s="9"/>
      <c r="F11" s="8"/>
      <c r="G11" s="44" t="s">
        <v>2</v>
      </c>
      <c r="H11" s="44"/>
      <c r="I11" s="44"/>
    </row>
    <row r="12" spans="1:11" s="16" customFormat="1" ht="15.6" customHeight="1">
      <c r="A12" s="73" t="s">
        <v>3</v>
      </c>
      <c r="B12" s="73" t="s">
        <v>4</v>
      </c>
      <c r="C12" s="73" t="s">
        <v>1</v>
      </c>
      <c r="D12" s="73" t="s">
        <v>5</v>
      </c>
      <c r="E12" s="73" t="s">
        <v>13</v>
      </c>
      <c r="F12" s="73" t="s">
        <v>15</v>
      </c>
      <c r="G12" s="76" t="s">
        <v>10</v>
      </c>
      <c r="H12" s="76"/>
      <c r="I12" s="76"/>
    </row>
    <row r="13" spans="1:11" s="16" customFormat="1" ht="99.6" customHeight="1">
      <c r="A13" s="74"/>
      <c r="B13" s="74"/>
      <c r="C13" s="74"/>
      <c r="D13" s="75"/>
      <c r="E13" s="75"/>
      <c r="F13" s="75"/>
      <c r="G13" s="45" t="s">
        <v>11</v>
      </c>
      <c r="H13" s="45" t="s">
        <v>12</v>
      </c>
      <c r="I13" s="45" t="s">
        <v>111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6" t="s">
        <v>16</v>
      </c>
      <c r="H14" s="46" t="s">
        <v>17</v>
      </c>
      <c r="I14" s="46" t="s">
        <v>18</v>
      </c>
    </row>
    <row r="15" spans="1:11" s="32" customFormat="1" ht="18.75" customHeight="1">
      <c r="A15" s="30" t="s">
        <v>7</v>
      </c>
      <c r="B15" s="30"/>
      <c r="C15" s="30"/>
      <c r="D15" s="79" t="s">
        <v>9</v>
      </c>
      <c r="E15" s="80"/>
      <c r="F15" s="20">
        <f t="shared" ref="F15:I15" si="0">F16</f>
        <v>21768340</v>
      </c>
      <c r="G15" s="47">
        <f>G16</f>
        <v>21768340</v>
      </c>
      <c r="H15" s="47">
        <f t="shared" si="0"/>
        <v>0</v>
      </c>
      <c r="I15" s="47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79" t="s">
        <v>9</v>
      </c>
      <c r="E16" s="80"/>
      <c r="F16" s="20">
        <f>F17+F18+F22+F23+F28+F29+F30+F31+F32+F36+F37</f>
        <v>21768340</v>
      </c>
      <c r="G16" s="20">
        <f t="shared" ref="G16:I16" si="1">G17+G18+G22+G23+G28+G29+G30+G31+G32+G36+G37</f>
        <v>21768340</v>
      </c>
      <c r="H16" s="20">
        <f t="shared" si="1"/>
        <v>0</v>
      </c>
      <c r="I16" s="20">
        <f t="shared" si="1"/>
        <v>0</v>
      </c>
      <c r="J16" s="31"/>
    </row>
    <row r="17" spans="1:10" s="32" customFormat="1" ht="126">
      <c r="A17" s="18" t="s">
        <v>204</v>
      </c>
      <c r="B17" s="18" t="s">
        <v>170</v>
      </c>
      <c r="C17" s="18" t="s">
        <v>165</v>
      </c>
      <c r="D17" s="33" t="s">
        <v>171</v>
      </c>
      <c r="E17" s="33" t="s">
        <v>174</v>
      </c>
      <c r="F17" s="24">
        <v>47000</v>
      </c>
      <c r="G17" s="48">
        <v>47000</v>
      </c>
      <c r="H17" s="48"/>
      <c r="I17" s="48"/>
      <c r="J17" s="55"/>
    </row>
    <row r="18" spans="1:10" s="32" customFormat="1" ht="36">
      <c r="A18" s="18" t="s">
        <v>41</v>
      </c>
      <c r="B18" s="18" t="s">
        <v>42</v>
      </c>
      <c r="C18" s="18" t="s">
        <v>43</v>
      </c>
      <c r="D18" s="33" t="s">
        <v>44</v>
      </c>
      <c r="E18" s="27" t="s">
        <v>25</v>
      </c>
      <c r="F18" s="24">
        <f>F19+F20+F21</f>
        <v>9593140</v>
      </c>
      <c r="G18" s="24">
        <f t="shared" ref="G18:I18" si="2">G19+G20+G21</f>
        <v>9593140</v>
      </c>
      <c r="H18" s="24">
        <f t="shared" si="2"/>
        <v>0</v>
      </c>
      <c r="I18" s="24">
        <f t="shared" si="2"/>
        <v>0</v>
      </c>
      <c r="J18" s="55"/>
    </row>
    <row r="19" spans="1:10" s="32" customFormat="1" ht="160.5" customHeight="1">
      <c r="A19" s="18"/>
      <c r="B19" s="18"/>
      <c r="C19" s="18"/>
      <c r="D19" s="33"/>
      <c r="E19" s="33" t="s">
        <v>186</v>
      </c>
      <c r="F19" s="24">
        <f>2036600-65630</f>
        <v>1970970</v>
      </c>
      <c r="G19" s="48">
        <f>2036600-65630</f>
        <v>1970970</v>
      </c>
      <c r="H19" s="48"/>
      <c r="I19" s="48"/>
      <c r="J19" s="55"/>
    </row>
    <row r="20" spans="1:10" s="32" customFormat="1" ht="72">
      <c r="A20" s="18"/>
      <c r="B20" s="18"/>
      <c r="C20" s="18"/>
      <c r="D20" s="33"/>
      <c r="E20" s="33" t="s">
        <v>205</v>
      </c>
      <c r="F20" s="24">
        <v>1822170</v>
      </c>
      <c r="G20" s="48">
        <v>1822170</v>
      </c>
      <c r="H20" s="48"/>
      <c r="I20" s="48"/>
      <c r="J20" s="55"/>
    </row>
    <row r="21" spans="1:10" s="32" customFormat="1">
      <c r="A21" s="18"/>
      <c r="B21" s="18"/>
      <c r="C21" s="18"/>
      <c r="D21" s="33"/>
      <c r="E21" s="33" t="s">
        <v>247</v>
      </c>
      <c r="F21" s="24">
        <v>5800000</v>
      </c>
      <c r="G21" s="48">
        <v>5800000</v>
      </c>
      <c r="H21" s="48"/>
      <c r="I21" s="48"/>
      <c r="J21" s="55"/>
    </row>
    <row r="22" spans="1:10" s="32" customFormat="1" ht="36">
      <c r="A22" s="18" t="s">
        <v>206</v>
      </c>
      <c r="B22" s="18" t="s">
        <v>207</v>
      </c>
      <c r="C22" s="53" t="s">
        <v>208</v>
      </c>
      <c r="D22" s="23" t="s">
        <v>209</v>
      </c>
      <c r="E22" s="33" t="s">
        <v>272</v>
      </c>
      <c r="F22" s="24">
        <v>962100</v>
      </c>
      <c r="G22" s="48">
        <v>962100</v>
      </c>
      <c r="H22" s="48"/>
      <c r="I22" s="48"/>
      <c r="J22" s="55"/>
    </row>
    <row r="23" spans="1:10" s="32" customFormat="1" ht="72">
      <c r="A23" s="18" t="s">
        <v>45</v>
      </c>
      <c r="B23" s="18" t="s">
        <v>46</v>
      </c>
      <c r="C23" s="18" t="s">
        <v>47</v>
      </c>
      <c r="D23" s="33" t="s">
        <v>48</v>
      </c>
      <c r="E23" s="27" t="s">
        <v>25</v>
      </c>
      <c r="F23" s="24">
        <f>F24+F25+F26+F27</f>
        <v>1763100</v>
      </c>
      <c r="G23" s="24">
        <f>G24+G25+G26+G27</f>
        <v>1763100</v>
      </c>
      <c r="H23" s="48"/>
      <c r="I23" s="48"/>
      <c r="J23" s="31"/>
    </row>
    <row r="24" spans="1:10" s="32" customFormat="1" ht="144">
      <c r="A24" s="18"/>
      <c r="B24" s="18"/>
      <c r="C24" s="18"/>
      <c r="D24" s="33"/>
      <c r="E24" s="33" t="s">
        <v>200</v>
      </c>
      <c r="F24" s="24">
        <v>1426100</v>
      </c>
      <c r="G24" s="48">
        <v>1426100</v>
      </c>
      <c r="H24" s="48"/>
      <c r="I24" s="48"/>
      <c r="J24" s="31"/>
    </row>
    <row r="25" spans="1:10" s="32" customFormat="1">
      <c r="A25" s="18"/>
      <c r="B25" s="18"/>
      <c r="C25" s="18"/>
      <c r="D25" s="33"/>
      <c r="E25" s="33" t="s">
        <v>181</v>
      </c>
      <c r="F25" s="24">
        <v>192000</v>
      </c>
      <c r="G25" s="48">
        <v>192000</v>
      </c>
      <c r="H25" s="48"/>
      <c r="I25" s="48"/>
      <c r="J25" s="31"/>
    </row>
    <row r="26" spans="1:10" s="32" customFormat="1" ht="72">
      <c r="A26" s="18"/>
      <c r="B26" s="18"/>
      <c r="C26" s="18"/>
      <c r="D26" s="33"/>
      <c r="E26" s="33" t="s">
        <v>201</v>
      </c>
      <c r="F26" s="24">
        <v>100000</v>
      </c>
      <c r="G26" s="48">
        <v>100000</v>
      </c>
      <c r="H26" s="48"/>
      <c r="I26" s="48"/>
      <c r="J26" s="31"/>
    </row>
    <row r="27" spans="1:10" s="32" customFormat="1">
      <c r="A27" s="18"/>
      <c r="B27" s="18"/>
      <c r="C27" s="18"/>
      <c r="D27" s="33"/>
      <c r="E27" s="33" t="s">
        <v>248</v>
      </c>
      <c r="F27" s="24">
        <v>45000</v>
      </c>
      <c r="G27" s="48">
        <v>45000</v>
      </c>
      <c r="H27" s="48"/>
      <c r="I27" s="48"/>
      <c r="J27" s="31"/>
    </row>
    <row r="28" spans="1:10" s="32" customFormat="1" ht="144">
      <c r="A28" s="18" t="s">
        <v>249</v>
      </c>
      <c r="B28" s="18" t="s">
        <v>250</v>
      </c>
      <c r="C28" s="26" t="s">
        <v>117</v>
      </c>
      <c r="D28" s="23" t="s">
        <v>251</v>
      </c>
      <c r="E28" s="69" t="s">
        <v>273</v>
      </c>
      <c r="F28" s="24">
        <v>197300</v>
      </c>
      <c r="G28" s="48">
        <v>197300</v>
      </c>
      <c r="H28" s="48"/>
      <c r="I28" s="48"/>
      <c r="J28" s="31"/>
    </row>
    <row r="29" spans="1:10" s="32" customFormat="1" ht="72">
      <c r="A29" s="18" t="s">
        <v>252</v>
      </c>
      <c r="B29" s="18" t="s">
        <v>253</v>
      </c>
      <c r="C29" s="26" t="s">
        <v>24</v>
      </c>
      <c r="D29" s="23" t="s">
        <v>254</v>
      </c>
      <c r="E29" s="69" t="s">
        <v>274</v>
      </c>
      <c r="F29" s="24">
        <v>90000</v>
      </c>
      <c r="G29" s="48">
        <v>90000</v>
      </c>
      <c r="H29" s="48"/>
      <c r="I29" s="48"/>
      <c r="J29" s="31"/>
    </row>
    <row r="30" spans="1:10" ht="72">
      <c r="A30" s="18" t="s">
        <v>21</v>
      </c>
      <c r="B30" s="18" t="s">
        <v>22</v>
      </c>
      <c r="C30" s="26" t="s">
        <v>24</v>
      </c>
      <c r="D30" s="23" t="s">
        <v>23</v>
      </c>
      <c r="E30" s="27" t="s">
        <v>49</v>
      </c>
      <c r="F30" s="24">
        <f>340000-56600</f>
        <v>283400</v>
      </c>
      <c r="G30" s="48">
        <f>340000-56600</f>
        <v>283400</v>
      </c>
      <c r="H30" s="48"/>
      <c r="I30" s="48"/>
    </row>
    <row r="31" spans="1:10" ht="54">
      <c r="A31" s="26" t="s">
        <v>189</v>
      </c>
      <c r="B31" s="26" t="s">
        <v>190</v>
      </c>
      <c r="C31" s="26" t="s">
        <v>24</v>
      </c>
      <c r="D31" s="23" t="s">
        <v>191</v>
      </c>
      <c r="E31" s="27" t="s">
        <v>38</v>
      </c>
      <c r="F31" s="24">
        <v>7000000</v>
      </c>
      <c r="G31" s="48">
        <v>7000000</v>
      </c>
      <c r="H31" s="48"/>
      <c r="I31" s="48"/>
    </row>
    <row r="32" spans="1:10" ht="36">
      <c r="A32" s="18" t="s">
        <v>50</v>
      </c>
      <c r="B32" s="18" t="s">
        <v>51</v>
      </c>
      <c r="C32" s="26" t="s">
        <v>53</v>
      </c>
      <c r="D32" s="23" t="s">
        <v>52</v>
      </c>
      <c r="E32" s="27" t="s">
        <v>25</v>
      </c>
      <c r="F32" s="24">
        <f>F33+F34+F35</f>
        <v>954600</v>
      </c>
      <c r="G32" s="24">
        <f>G33+G34+G35</f>
        <v>954600</v>
      </c>
      <c r="H32" s="48"/>
      <c r="I32" s="48"/>
    </row>
    <row r="33" spans="1:11" ht="36">
      <c r="A33" s="18"/>
      <c r="B33" s="18"/>
      <c r="C33" s="26"/>
      <c r="D33" s="23"/>
      <c r="E33" s="27" t="s">
        <v>54</v>
      </c>
      <c r="F33" s="24">
        <v>534000</v>
      </c>
      <c r="G33" s="48">
        <v>534000</v>
      </c>
      <c r="H33" s="48"/>
      <c r="I33" s="48"/>
    </row>
    <row r="34" spans="1:11" ht="36">
      <c r="A34" s="18"/>
      <c r="B34" s="18"/>
      <c r="C34" s="26"/>
      <c r="D34" s="23"/>
      <c r="E34" s="27" t="s">
        <v>144</v>
      </c>
      <c r="F34" s="24">
        <f>191600+40180+159820</f>
        <v>391600</v>
      </c>
      <c r="G34" s="48">
        <f>191600+40180+159820</f>
        <v>391600</v>
      </c>
      <c r="H34" s="48"/>
      <c r="I34" s="48"/>
    </row>
    <row r="35" spans="1:11" ht="36">
      <c r="A35" s="18"/>
      <c r="B35" s="18"/>
      <c r="C35" s="26"/>
      <c r="D35" s="23"/>
      <c r="E35" s="27" t="s">
        <v>255</v>
      </c>
      <c r="F35" s="24">
        <v>29000</v>
      </c>
      <c r="G35" s="48">
        <v>29000</v>
      </c>
      <c r="H35" s="48"/>
      <c r="I35" s="48"/>
    </row>
    <row r="36" spans="1:11" ht="36">
      <c r="A36" s="53" t="s">
        <v>177</v>
      </c>
      <c r="B36" s="53" t="s">
        <v>178</v>
      </c>
      <c r="C36" s="53" t="s">
        <v>62</v>
      </c>
      <c r="D36" s="23" t="s">
        <v>179</v>
      </c>
      <c r="E36" s="27" t="s">
        <v>174</v>
      </c>
      <c r="F36" s="24">
        <f>514000+307000</f>
        <v>821000</v>
      </c>
      <c r="G36" s="48">
        <f>514000+307000</f>
        <v>821000</v>
      </c>
      <c r="H36" s="48"/>
      <c r="I36" s="48"/>
    </row>
    <row r="37" spans="1:11" ht="36">
      <c r="A37" s="18" t="s">
        <v>60</v>
      </c>
      <c r="B37" s="18" t="s">
        <v>61</v>
      </c>
      <c r="C37" s="26" t="s">
        <v>62</v>
      </c>
      <c r="D37" s="23" t="s">
        <v>63</v>
      </c>
      <c r="E37" s="27" t="s">
        <v>64</v>
      </c>
      <c r="F37" s="24">
        <f>200500-22800-121000</f>
        <v>56700</v>
      </c>
      <c r="G37" s="48">
        <f>200500-22800-121000</f>
        <v>56700</v>
      </c>
      <c r="H37" s="48"/>
      <c r="I37" s="48"/>
    </row>
    <row r="38" spans="1:11" s="32" customFormat="1" ht="18.75" customHeight="1">
      <c r="A38" s="30" t="s">
        <v>26</v>
      </c>
      <c r="B38" s="30"/>
      <c r="C38" s="30"/>
      <c r="D38" s="79" t="s">
        <v>37</v>
      </c>
      <c r="E38" s="80"/>
      <c r="F38" s="20">
        <f t="shared" ref="F38:I38" si="3">F39</f>
        <v>20708676</v>
      </c>
      <c r="G38" s="47">
        <f>G39</f>
        <v>20708676</v>
      </c>
      <c r="H38" s="47">
        <f t="shared" si="3"/>
        <v>0</v>
      </c>
      <c r="I38" s="47">
        <f t="shared" si="3"/>
        <v>0</v>
      </c>
      <c r="J38" s="31"/>
      <c r="K38" s="31"/>
    </row>
    <row r="39" spans="1:11" s="32" customFormat="1" ht="18.75" customHeight="1">
      <c r="A39" s="30" t="s">
        <v>27</v>
      </c>
      <c r="B39" s="18"/>
      <c r="C39" s="18"/>
      <c r="D39" s="79" t="s">
        <v>37</v>
      </c>
      <c r="E39" s="80"/>
      <c r="F39" s="20">
        <f>F40+F45+F52+F53+F54+F55+F56+F57+F58+F59+F60+F61</f>
        <v>20708676</v>
      </c>
      <c r="G39" s="20">
        <f t="shared" ref="G39:I39" si="4">G40+G45+G52+G53+G54+G55+G56+G57+G58+G59+G60+G61</f>
        <v>20708676</v>
      </c>
      <c r="H39" s="20">
        <f t="shared" si="4"/>
        <v>0</v>
      </c>
      <c r="I39" s="20">
        <f t="shared" si="4"/>
        <v>0</v>
      </c>
      <c r="J39" s="31"/>
    </row>
    <row r="40" spans="1:11">
      <c r="A40" s="18" t="s">
        <v>55</v>
      </c>
      <c r="B40" s="18" t="s">
        <v>56</v>
      </c>
      <c r="C40" s="28" t="s">
        <v>58</v>
      </c>
      <c r="D40" s="23" t="s">
        <v>57</v>
      </c>
      <c r="E40" s="27" t="s">
        <v>25</v>
      </c>
      <c r="F40" s="24">
        <f>F41+F42+F43+F44</f>
        <v>2350037</v>
      </c>
      <c r="G40" s="24">
        <f>G41+G42+G43+G44</f>
        <v>2350037</v>
      </c>
      <c r="H40" s="48"/>
      <c r="I40" s="48"/>
    </row>
    <row r="41" spans="1:11" ht="72">
      <c r="A41" s="18"/>
      <c r="B41" s="18"/>
      <c r="C41" s="28"/>
      <c r="D41" s="23"/>
      <c r="E41" s="29" t="s">
        <v>59</v>
      </c>
      <c r="F41" s="24">
        <v>1073037</v>
      </c>
      <c r="G41" s="48">
        <v>1073037</v>
      </c>
      <c r="H41" s="48"/>
      <c r="I41" s="48"/>
    </row>
    <row r="42" spans="1:11" ht="36">
      <c r="A42" s="18"/>
      <c r="B42" s="18"/>
      <c r="C42" s="28"/>
      <c r="D42" s="23"/>
      <c r="E42" s="27" t="s">
        <v>145</v>
      </c>
      <c r="F42" s="24">
        <v>700000</v>
      </c>
      <c r="G42" s="48">
        <v>700000</v>
      </c>
      <c r="H42" s="48"/>
      <c r="I42" s="48"/>
    </row>
    <row r="43" spans="1:11" ht="36">
      <c r="A43" s="18"/>
      <c r="B43" s="18"/>
      <c r="C43" s="28"/>
      <c r="D43" s="23"/>
      <c r="E43" s="27" t="s">
        <v>210</v>
      </c>
      <c r="F43" s="24">
        <v>500000</v>
      </c>
      <c r="G43" s="48">
        <v>500000</v>
      </c>
      <c r="H43" s="48"/>
      <c r="I43" s="48"/>
    </row>
    <row r="44" spans="1:11">
      <c r="A44" s="18"/>
      <c r="B44" s="18"/>
      <c r="C44" s="28"/>
      <c r="D44" s="23"/>
      <c r="E44" s="27" t="s">
        <v>211</v>
      </c>
      <c r="F44" s="24">
        <v>77000</v>
      </c>
      <c r="G44" s="48">
        <v>77000</v>
      </c>
      <c r="H44" s="48"/>
      <c r="I44" s="48"/>
    </row>
    <row r="45" spans="1:11" ht="72">
      <c r="A45" s="18" t="s">
        <v>28</v>
      </c>
      <c r="B45" s="18" t="s">
        <v>29</v>
      </c>
      <c r="C45" s="28" t="s">
        <v>30</v>
      </c>
      <c r="D45" s="23" t="s">
        <v>31</v>
      </c>
      <c r="E45" s="27" t="s">
        <v>25</v>
      </c>
      <c r="F45" s="24">
        <f>SUM(F46:F51)</f>
        <v>2862250</v>
      </c>
      <c r="G45" s="24">
        <f>SUM(G46:G51)</f>
        <v>2862250</v>
      </c>
      <c r="H45" s="48"/>
      <c r="I45" s="48"/>
    </row>
    <row r="46" spans="1:11" ht="108">
      <c r="A46" s="18"/>
      <c r="B46" s="18"/>
      <c r="C46" s="28"/>
      <c r="D46" s="23"/>
      <c r="E46" s="27" t="s">
        <v>185</v>
      </c>
      <c r="F46" s="24">
        <f>526625</f>
        <v>526625</v>
      </c>
      <c r="G46" s="48">
        <f>526625</f>
        <v>526625</v>
      </c>
      <c r="H46" s="48"/>
      <c r="I46" s="48"/>
    </row>
    <row r="47" spans="1:11" ht="117.75" customHeight="1">
      <c r="A47" s="18"/>
      <c r="B47" s="18"/>
      <c r="C47" s="28"/>
      <c r="D47" s="23"/>
      <c r="E47" s="27" t="s">
        <v>184</v>
      </c>
      <c r="F47" s="24">
        <v>526625</v>
      </c>
      <c r="G47" s="48">
        <v>526625</v>
      </c>
      <c r="H47" s="48"/>
      <c r="I47" s="48"/>
    </row>
    <row r="48" spans="1:11" ht="36">
      <c r="A48" s="18"/>
      <c r="B48" s="18"/>
      <c r="C48" s="28"/>
      <c r="D48" s="23"/>
      <c r="E48" s="27" t="s">
        <v>145</v>
      </c>
      <c r="F48" s="24">
        <v>800000</v>
      </c>
      <c r="G48" s="48">
        <v>800000</v>
      </c>
      <c r="H48" s="48"/>
      <c r="I48" s="48"/>
    </row>
    <row r="49" spans="1:9" ht="83.25" customHeight="1">
      <c r="A49" s="18"/>
      <c r="B49" s="18"/>
      <c r="C49" s="28"/>
      <c r="D49" s="23"/>
      <c r="E49" s="27" t="s">
        <v>241</v>
      </c>
      <c r="F49" s="24">
        <v>600000</v>
      </c>
      <c r="G49" s="48">
        <v>600000</v>
      </c>
      <c r="H49" s="48"/>
      <c r="I49" s="48"/>
    </row>
    <row r="50" spans="1:9" ht="63" customHeight="1">
      <c r="A50" s="18"/>
      <c r="B50" s="18"/>
      <c r="C50" s="28"/>
      <c r="D50" s="23"/>
      <c r="E50" s="27" t="s">
        <v>212</v>
      </c>
      <c r="F50" s="24">
        <v>400000</v>
      </c>
      <c r="G50" s="48">
        <v>400000</v>
      </c>
      <c r="H50" s="48"/>
      <c r="I50" s="48"/>
    </row>
    <row r="51" spans="1:9">
      <c r="A51" s="18"/>
      <c r="B51" s="18"/>
      <c r="C51" s="28"/>
      <c r="D51" s="23"/>
      <c r="E51" s="27" t="s">
        <v>211</v>
      </c>
      <c r="F51" s="24">
        <v>9000</v>
      </c>
      <c r="G51" s="48">
        <v>9000</v>
      </c>
      <c r="H51" s="48"/>
      <c r="I51" s="48"/>
    </row>
    <row r="52" spans="1:9" ht="126">
      <c r="A52" s="18" t="s">
        <v>213</v>
      </c>
      <c r="B52" s="18" t="s">
        <v>216</v>
      </c>
      <c r="C52" s="53" t="s">
        <v>214</v>
      </c>
      <c r="D52" s="23" t="s">
        <v>215</v>
      </c>
      <c r="E52" s="27" t="s">
        <v>211</v>
      </c>
      <c r="F52" s="24">
        <v>9100</v>
      </c>
      <c r="G52" s="48">
        <v>9100</v>
      </c>
      <c r="H52" s="48"/>
      <c r="I52" s="48"/>
    </row>
    <row r="53" spans="1:9" ht="72">
      <c r="A53" s="18" t="s">
        <v>217</v>
      </c>
      <c r="B53" s="18" t="s">
        <v>218</v>
      </c>
      <c r="C53" s="53" t="s">
        <v>219</v>
      </c>
      <c r="D53" s="23" t="s">
        <v>220</v>
      </c>
      <c r="E53" s="27" t="s">
        <v>211</v>
      </c>
      <c r="F53" s="24">
        <v>4000</v>
      </c>
      <c r="G53" s="48">
        <v>4000</v>
      </c>
      <c r="H53" s="48"/>
      <c r="I53" s="48"/>
    </row>
    <row r="54" spans="1:9" ht="108">
      <c r="A54" s="18" t="s">
        <v>221</v>
      </c>
      <c r="B54" s="18" t="s">
        <v>222</v>
      </c>
      <c r="C54" s="26" t="s">
        <v>67</v>
      </c>
      <c r="D54" s="23" t="s">
        <v>223</v>
      </c>
      <c r="E54" s="27" t="s">
        <v>224</v>
      </c>
      <c r="F54" s="24">
        <v>1400000</v>
      </c>
      <c r="G54" s="48">
        <v>1400000</v>
      </c>
      <c r="H54" s="48"/>
      <c r="I54" s="48"/>
    </row>
    <row r="55" spans="1:9" ht="65.400000000000006" customHeight="1">
      <c r="A55" s="18" t="s">
        <v>69</v>
      </c>
      <c r="B55" s="18" t="s">
        <v>65</v>
      </c>
      <c r="C55" s="34" t="s">
        <v>67</v>
      </c>
      <c r="D55" s="81" t="s">
        <v>66</v>
      </c>
      <c r="E55" s="81"/>
      <c r="F55" s="24">
        <v>1304329</v>
      </c>
      <c r="G55" s="48">
        <v>1304329</v>
      </c>
      <c r="H55" s="48"/>
      <c r="I55" s="48"/>
    </row>
    <row r="56" spans="1:9" ht="78" customHeight="1">
      <c r="A56" s="18" t="s">
        <v>70</v>
      </c>
      <c r="B56" s="18" t="s">
        <v>71</v>
      </c>
      <c r="C56" s="34" t="s">
        <v>67</v>
      </c>
      <c r="D56" s="77" t="s">
        <v>68</v>
      </c>
      <c r="E56" s="78"/>
      <c r="F56" s="24">
        <v>3043200</v>
      </c>
      <c r="G56" s="48">
        <v>3043200</v>
      </c>
      <c r="H56" s="48"/>
      <c r="I56" s="48"/>
    </row>
    <row r="57" spans="1:9" ht="96.6" customHeight="1">
      <c r="A57" s="26" t="s">
        <v>192</v>
      </c>
      <c r="B57" s="26" t="s">
        <v>193</v>
      </c>
      <c r="C57" s="26" t="s">
        <v>67</v>
      </c>
      <c r="D57" s="77" t="s">
        <v>194</v>
      </c>
      <c r="E57" s="78"/>
      <c r="F57" s="24">
        <v>50000</v>
      </c>
      <c r="G57" s="48">
        <v>50000</v>
      </c>
      <c r="H57" s="48"/>
      <c r="I57" s="48"/>
    </row>
    <row r="58" spans="1:9" ht="96.6" customHeight="1">
      <c r="A58" s="26" t="s">
        <v>256</v>
      </c>
      <c r="B58" s="26" t="s">
        <v>257</v>
      </c>
      <c r="C58" s="26" t="s">
        <v>67</v>
      </c>
      <c r="D58" s="77" t="s">
        <v>258</v>
      </c>
      <c r="E58" s="78"/>
      <c r="F58" s="24">
        <v>50000</v>
      </c>
      <c r="G58" s="48">
        <v>50000</v>
      </c>
      <c r="H58" s="48"/>
      <c r="I58" s="48"/>
    </row>
    <row r="59" spans="1:9" ht="96.6" customHeight="1">
      <c r="A59" s="26" t="s">
        <v>259</v>
      </c>
      <c r="B59" s="26" t="s">
        <v>260</v>
      </c>
      <c r="C59" s="26" t="s">
        <v>67</v>
      </c>
      <c r="D59" s="77" t="s">
        <v>261</v>
      </c>
      <c r="E59" s="78"/>
      <c r="F59" s="24">
        <v>1500000</v>
      </c>
      <c r="G59" s="48">
        <v>1500000</v>
      </c>
      <c r="H59" s="48"/>
      <c r="I59" s="48"/>
    </row>
    <row r="60" spans="1:9" ht="96.6" customHeight="1">
      <c r="A60" s="26" t="s">
        <v>242</v>
      </c>
      <c r="B60" s="26" t="s">
        <v>243</v>
      </c>
      <c r="C60" s="28" t="s">
        <v>244</v>
      </c>
      <c r="D60" s="68" t="s">
        <v>245</v>
      </c>
      <c r="E60" s="67" t="s">
        <v>246</v>
      </c>
      <c r="F60" s="24">
        <v>310000</v>
      </c>
      <c r="G60" s="48">
        <v>310000</v>
      </c>
      <c r="H60" s="48"/>
      <c r="I60" s="48"/>
    </row>
    <row r="61" spans="1:9" ht="54">
      <c r="A61" s="18" t="s">
        <v>33</v>
      </c>
      <c r="B61" s="18" t="s">
        <v>36</v>
      </c>
      <c r="C61" s="26" t="s">
        <v>34</v>
      </c>
      <c r="D61" s="23" t="s">
        <v>35</v>
      </c>
      <c r="E61" s="29" t="s">
        <v>25</v>
      </c>
      <c r="F61" s="24">
        <f>SUM(F62:F67)</f>
        <v>7825760</v>
      </c>
      <c r="G61" s="48">
        <f>SUM(G62:G67)</f>
        <v>7825760</v>
      </c>
      <c r="H61" s="48"/>
      <c r="I61" s="48"/>
    </row>
    <row r="62" spans="1:9" ht="90">
      <c r="A62" s="18"/>
      <c r="B62" s="18"/>
      <c r="C62" s="26"/>
      <c r="D62" s="23"/>
      <c r="E62" s="59" t="s">
        <v>202</v>
      </c>
      <c r="F62" s="24">
        <f>200000+200000</f>
        <v>400000</v>
      </c>
      <c r="G62" s="48">
        <f>200000+200000</f>
        <v>400000</v>
      </c>
      <c r="H62" s="48"/>
      <c r="I62" s="48"/>
    </row>
    <row r="63" spans="1:9" ht="108">
      <c r="A63" s="18"/>
      <c r="B63" s="18"/>
      <c r="C63" s="26"/>
      <c r="D63" s="23"/>
      <c r="E63" s="35" t="s">
        <v>72</v>
      </c>
      <c r="F63" s="24">
        <f>2800119+100000</f>
        <v>2900119</v>
      </c>
      <c r="G63" s="48">
        <f>2800119+100000</f>
        <v>2900119</v>
      </c>
      <c r="H63" s="48"/>
      <c r="I63" s="48"/>
    </row>
    <row r="64" spans="1:9" ht="90">
      <c r="A64" s="18"/>
      <c r="B64" s="18"/>
      <c r="C64" s="26"/>
      <c r="D64" s="23"/>
      <c r="E64" s="35" t="s">
        <v>73</v>
      </c>
      <c r="F64" s="24">
        <v>1194216</v>
      </c>
      <c r="G64" s="48">
        <v>1194216</v>
      </c>
      <c r="H64" s="48"/>
      <c r="I64" s="48"/>
    </row>
    <row r="65" spans="1:11" ht="90">
      <c r="A65" s="18"/>
      <c r="B65" s="18"/>
      <c r="C65" s="26"/>
      <c r="D65" s="23"/>
      <c r="E65" s="35" t="s">
        <v>188</v>
      </c>
      <c r="F65" s="24">
        <f>1400315-211300+180000</f>
        <v>1369015</v>
      </c>
      <c r="G65" s="48">
        <f>1400315-211300+180000</f>
        <v>1369015</v>
      </c>
      <c r="H65" s="48"/>
      <c r="I65" s="48"/>
    </row>
    <row r="66" spans="1:11" ht="72">
      <c r="A66" s="18"/>
      <c r="B66" s="18"/>
      <c r="C66" s="26"/>
      <c r="D66" s="23"/>
      <c r="E66" s="58" t="s">
        <v>225</v>
      </c>
      <c r="F66" s="24">
        <v>500000</v>
      </c>
      <c r="G66" s="48">
        <v>500000</v>
      </c>
      <c r="H66" s="48"/>
      <c r="I66" s="48"/>
    </row>
    <row r="67" spans="1:11" ht="108">
      <c r="A67" s="18"/>
      <c r="B67" s="18"/>
      <c r="C67" s="26"/>
      <c r="D67" s="23"/>
      <c r="E67" s="35" t="s">
        <v>187</v>
      </c>
      <c r="F67" s="24">
        <f>1500000-37590</f>
        <v>1462410</v>
      </c>
      <c r="G67" s="48">
        <f>1500000-37590</f>
        <v>1462410</v>
      </c>
      <c r="H67" s="48"/>
      <c r="I67" s="48"/>
    </row>
    <row r="68" spans="1:11" s="32" customFormat="1" ht="38.4" customHeight="1">
      <c r="A68" s="30" t="s">
        <v>146</v>
      </c>
      <c r="B68" s="30"/>
      <c r="C68" s="30"/>
      <c r="D68" s="79" t="s">
        <v>148</v>
      </c>
      <c r="E68" s="80"/>
      <c r="F68" s="20">
        <f t="shared" ref="F68:I68" si="5">F69</f>
        <v>7640299</v>
      </c>
      <c r="G68" s="47">
        <f>G69</f>
        <v>7640299</v>
      </c>
      <c r="H68" s="47">
        <f t="shared" si="5"/>
        <v>0</v>
      </c>
      <c r="I68" s="47">
        <f t="shared" si="5"/>
        <v>0</v>
      </c>
      <c r="J68" s="31"/>
      <c r="K68" s="31"/>
    </row>
    <row r="69" spans="1:11" s="32" customFormat="1" ht="40.200000000000003" customHeight="1">
      <c r="A69" s="30" t="s">
        <v>147</v>
      </c>
      <c r="B69" s="18"/>
      <c r="C69" s="18"/>
      <c r="D69" s="79" t="s">
        <v>148</v>
      </c>
      <c r="E69" s="80"/>
      <c r="F69" s="20">
        <f>F70+F71</f>
        <v>7640299</v>
      </c>
      <c r="G69" s="20">
        <f t="shared" ref="G69:I69" si="6">G70+G71</f>
        <v>7640299</v>
      </c>
      <c r="H69" s="20">
        <f t="shared" si="6"/>
        <v>0</v>
      </c>
      <c r="I69" s="20">
        <f t="shared" si="6"/>
        <v>0</v>
      </c>
      <c r="J69" s="31"/>
    </row>
    <row r="70" spans="1:11" ht="144">
      <c r="A70" s="53" t="s">
        <v>149</v>
      </c>
      <c r="B70" s="53" t="s">
        <v>150</v>
      </c>
      <c r="C70" s="53" t="s">
        <v>151</v>
      </c>
      <c r="D70" s="23" t="s">
        <v>152</v>
      </c>
      <c r="E70" s="52" t="s">
        <v>183</v>
      </c>
      <c r="F70" s="37">
        <v>991625</v>
      </c>
      <c r="G70" s="48">
        <v>991625</v>
      </c>
      <c r="H70" s="48"/>
      <c r="I70" s="48"/>
    </row>
    <row r="71" spans="1:11" ht="205.2" customHeight="1">
      <c r="A71" s="26" t="s">
        <v>262</v>
      </c>
      <c r="B71" s="53">
        <v>3225</v>
      </c>
      <c r="C71" s="53">
        <v>1060</v>
      </c>
      <c r="D71" s="77" t="s">
        <v>263</v>
      </c>
      <c r="E71" s="78"/>
      <c r="F71" s="37">
        <v>6648674</v>
      </c>
      <c r="G71" s="48">
        <v>6648674</v>
      </c>
      <c r="H71" s="48"/>
      <c r="I71" s="48"/>
    </row>
    <row r="72" spans="1:11" s="32" customFormat="1" ht="38.4" customHeight="1">
      <c r="A72" s="30" t="s">
        <v>153</v>
      </c>
      <c r="B72" s="30"/>
      <c r="C72" s="30"/>
      <c r="D72" s="79" t="s">
        <v>155</v>
      </c>
      <c r="E72" s="80"/>
      <c r="F72" s="20">
        <f t="shared" ref="F72:I72" si="7">F73</f>
        <v>500100</v>
      </c>
      <c r="G72" s="47">
        <f>G73</f>
        <v>500100</v>
      </c>
      <c r="H72" s="47">
        <f t="shared" si="7"/>
        <v>0</v>
      </c>
      <c r="I72" s="47">
        <f t="shared" si="7"/>
        <v>0</v>
      </c>
      <c r="J72" s="31"/>
      <c r="K72" s="31"/>
    </row>
    <row r="73" spans="1:11" s="32" customFormat="1" ht="40.200000000000003" customHeight="1">
      <c r="A73" s="30" t="s">
        <v>154</v>
      </c>
      <c r="B73" s="18"/>
      <c r="C73" s="18"/>
      <c r="D73" s="79" t="s">
        <v>155</v>
      </c>
      <c r="E73" s="80"/>
      <c r="F73" s="20">
        <f>F74+F78</f>
        <v>500100</v>
      </c>
      <c r="G73" s="20">
        <f t="shared" ref="G73:I73" si="8">G74+G78</f>
        <v>500100</v>
      </c>
      <c r="H73" s="20">
        <f t="shared" si="8"/>
        <v>0</v>
      </c>
      <c r="I73" s="20">
        <f t="shared" si="8"/>
        <v>0</v>
      </c>
      <c r="J73" s="31"/>
    </row>
    <row r="74" spans="1:11" ht="72">
      <c r="A74" s="53" t="s">
        <v>156</v>
      </c>
      <c r="B74" s="53" t="s">
        <v>157</v>
      </c>
      <c r="C74" s="53" t="s">
        <v>158</v>
      </c>
      <c r="D74" s="23" t="s">
        <v>159</v>
      </c>
      <c r="E74" s="52" t="s">
        <v>25</v>
      </c>
      <c r="F74" s="37">
        <f>F75+F76+F77</f>
        <v>420100</v>
      </c>
      <c r="G74" s="37">
        <f>G75+G76+G77</f>
        <v>420100</v>
      </c>
      <c r="H74" s="48"/>
      <c r="I74" s="48"/>
    </row>
    <row r="75" spans="1:11">
      <c r="A75" s="53"/>
      <c r="B75" s="53"/>
      <c r="C75" s="53"/>
      <c r="D75" s="23"/>
      <c r="E75" s="58" t="s">
        <v>175</v>
      </c>
      <c r="F75" s="37">
        <v>200000</v>
      </c>
      <c r="G75" s="48">
        <v>200000</v>
      </c>
      <c r="H75" s="48"/>
      <c r="I75" s="48"/>
    </row>
    <row r="76" spans="1:11">
      <c r="A76" s="53"/>
      <c r="B76" s="53"/>
      <c r="C76" s="53"/>
      <c r="D76" s="23"/>
      <c r="E76" s="58" t="s">
        <v>174</v>
      </c>
      <c r="F76" s="37">
        <v>30000</v>
      </c>
      <c r="G76" s="48">
        <v>30000</v>
      </c>
      <c r="H76" s="48"/>
      <c r="I76" s="48"/>
    </row>
    <row r="77" spans="1:11">
      <c r="A77" s="53"/>
      <c r="B77" s="53"/>
      <c r="C77" s="53"/>
      <c r="D77" s="23"/>
      <c r="E77" s="58" t="s">
        <v>264</v>
      </c>
      <c r="F77" s="37">
        <v>190100</v>
      </c>
      <c r="G77" s="48">
        <v>190100</v>
      </c>
      <c r="H77" s="48"/>
      <c r="I77" s="48"/>
    </row>
    <row r="78" spans="1:11" ht="36">
      <c r="A78" s="18" t="s">
        <v>265</v>
      </c>
      <c r="B78" s="18" t="s">
        <v>51</v>
      </c>
      <c r="C78" s="26" t="s">
        <v>53</v>
      </c>
      <c r="D78" s="23" t="s">
        <v>52</v>
      </c>
      <c r="E78" s="27" t="s">
        <v>266</v>
      </c>
      <c r="F78" s="37">
        <v>80000</v>
      </c>
      <c r="G78" s="48">
        <v>80000</v>
      </c>
      <c r="H78" s="48"/>
      <c r="I78" s="48"/>
    </row>
    <row r="79" spans="1:11" s="32" customFormat="1" ht="38.4" customHeight="1">
      <c r="A79" s="30" t="s">
        <v>160</v>
      </c>
      <c r="B79" s="30"/>
      <c r="C79" s="30"/>
      <c r="D79" s="82" t="s">
        <v>162</v>
      </c>
      <c r="E79" s="82"/>
      <c r="F79" s="20">
        <f t="shared" ref="F79:I79" si="9">F80</f>
        <v>35000</v>
      </c>
      <c r="G79" s="47">
        <f>G80</f>
        <v>35000</v>
      </c>
      <c r="H79" s="47">
        <f t="shared" si="9"/>
        <v>0</v>
      </c>
      <c r="I79" s="47">
        <f t="shared" si="9"/>
        <v>0</v>
      </c>
      <c r="J79" s="31"/>
      <c r="K79" s="31"/>
    </row>
    <row r="80" spans="1:11" s="32" customFormat="1" ht="40.200000000000003" customHeight="1">
      <c r="A80" s="30" t="s">
        <v>161</v>
      </c>
      <c r="B80" s="18"/>
      <c r="C80" s="18"/>
      <c r="D80" s="79" t="s">
        <v>162</v>
      </c>
      <c r="E80" s="80"/>
      <c r="F80" s="20">
        <f>F81</f>
        <v>35000</v>
      </c>
      <c r="G80" s="47">
        <f>G81</f>
        <v>35000</v>
      </c>
      <c r="H80" s="47">
        <f>H81</f>
        <v>0</v>
      </c>
      <c r="I80" s="47">
        <f>I81</f>
        <v>0</v>
      </c>
      <c r="J80" s="31"/>
    </row>
    <row r="81" spans="1:11" ht="72">
      <c r="A81" s="53" t="s">
        <v>163</v>
      </c>
      <c r="B81" s="53" t="s">
        <v>164</v>
      </c>
      <c r="C81" s="53" t="s">
        <v>165</v>
      </c>
      <c r="D81" s="23" t="s">
        <v>166</v>
      </c>
      <c r="E81" s="52" t="s">
        <v>167</v>
      </c>
      <c r="F81" s="37">
        <v>35000</v>
      </c>
      <c r="G81" s="48">
        <v>35000</v>
      </c>
      <c r="H81" s="48"/>
      <c r="I81" s="48"/>
    </row>
    <row r="82" spans="1:11" s="32" customFormat="1" ht="38.4" customHeight="1">
      <c r="A82" s="30" t="s">
        <v>74</v>
      </c>
      <c r="B82" s="30"/>
      <c r="C82" s="30"/>
      <c r="D82" s="79" t="s">
        <v>121</v>
      </c>
      <c r="E82" s="80"/>
      <c r="F82" s="20">
        <f t="shared" ref="F82:I82" si="10">F83</f>
        <v>24533909</v>
      </c>
      <c r="G82" s="47">
        <f>G83</f>
        <v>24363909</v>
      </c>
      <c r="H82" s="47">
        <f t="shared" si="10"/>
        <v>0</v>
      </c>
      <c r="I82" s="47">
        <f t="shared" si="10"/>
        <v>170000</v>
      </c>
      <c r="J82" s="31"/>
      <c r="K82" s="31"/>
    </row>
    <row r="83" spans="1:11" s="32" customFormat="1" ht="40.200000000000003" customHeight="1">
      <c r="A83" s="30" t="s">
        <v>75</v>
      </c>
      <c r="B83" s="18"/>
      <c r="C83" s="18"/>
      <c r="D83" s="79" t="s">
        <v>121</v>
      </c>
      <c r="E83" s="80"/>
      <c r="F83" s="20">
        <f>F84+F101+F111+F112+F116+F121+F122+F125+F129+F130</f>
        <v>24533909</v>
      </c>
      <c r="G83" s="20">
        <f t="shared" ref="G83:I83" si="11">G84+G101+G111+G112+G116+G121+G122+G125+G129+G130</f>
        <v>24363909</v>
      </c>
      <c r="H83" s="20">
        <f t="shared" si="11"/>
        <v>0</v>
      </c>
      <c r="I83" s="20">
        <f t="shared" si="11"/>
        <v>170000</v>
      </c>
      <c r="J83" s="31"/>
    </row>
    <row r="84" spans="1:11" ht="36">
      <c r="A84" s="18" t="s">
        <v>76</v>
      </c>
      <c r="B84" s="18" t="s">
        <v>77</v>
      </c>
      <c r="C84" s="26" t="s">
        <v>79</v>
      </c>
      <c r="D84" s="23" t="s">
        <v>78</v>
      </c>
      <c r="E84" s="29" t="s">
        <v>25</v>
      </c>
      <c r="F84" s="24">
        <f>F85+F86+F87+F88+F89+F90+F91+F92</f>
        <v>5323187.75</v>
      </c>
      <c r="G84" s="24">
        <f t="shared" ref="G84:I84" si="12">G85+G86+G87+G88+G89+G90+G91+G92</f>
        <v>5323187.75</v>
      </c>
      <c r="H84" s="24">
        <f t="shared" si="12"/>
        <v>0</v>
      </c>
      <c r="I84" s="24">
        <f t="shared" si="12"/>
        <v>0</v>
      </c>
    </row>
    <row r="85" spans="1:11" ht="161.4">
      <c r="A85" s="18"/>
      <c r="B85" s="18"/>
      <c r="C85" s="26"/>
      <c r="D85" s="23"/>
      <c r="E85" s="56" t="s">
        <v>169</v>
      </c>
      <c r="F85" s="24">
        <f>43200+27908-6487.25</f>
        <v>64620.75</v>
      </c>
      <c r="G85" s="48">
        <f>43200+27908-6487.25</f>
        <v>64620.75</v>
      </c>
      <c r="H85" s="48"/>
      <c r="I85" s="48"/>
    </row>
    <row r="86" spans="1:11" ht="72">
      <c r="A86" s="18"/>
      <c r="B86" s="18"/>
      <c r="C86" s="26"/>
      <c r="D86" s="23"/>
      <c r="E86" s="56" t="s">
        <v>180</v>
      </c>
      <c r="F86" s="24">
        <v>600000</v>
      </c>
      <c r="G86" s="48">
        <v>600000</v>
      </c>
      <c r="H86" s="48"/>
      <c r="I86" s="48"/>
    </row>
    <row r="87" spans="1:11" ht="54">
      <c r="A87" s="18"/>
      <c r="B87" s="18"/>
      <c r="C87" s="26"/>
      <c r="D87" s="23"/>
      <c r="E87" s="57" t="s">
        <v>168</v>
      </c>
      <c r="F87" s="24">
        <v>94300</v>
      </c>
      <c r="G87" s="48">
        <v>94300</v>
      </c>
      <c r="H87" s="48"/>
      <c r="I87" s="48"/>
    </row>
    <row r="88" spans="1:11" ht="54">
      <c r="A88" s="18"/>
      <c r="B88" s="18"/>
      <c r="C88" s="26"/>
      <c r="D88" s="23"/>
      <c r="E88" s="57" t="s">
        <v>226</v>
      </c>
      <c r="F88" s="60">
        <v>878000</v>
      </c>
      <c r="G88" s="60">
        <v>878000</v>
      </c>
      <c r="H88" s="48"/>
      <c r="I88" s="48"/>
    </row>
    <row r="89" spans="1:11" ht="54">
      <c r="A89" s="18"/>
      <c r="B89" s="18"/>
      <c r="C89" s="26"/>
      <c r="D89" s="23"/>
      <c r="E89" s="57" t="s">
        <v>227</v>
      </c>
      <c r="F89" s="60">
        <v>522000</v>
      </c>
      <c r="G89" s="60">
        <v>522000</v>
      </c>
      <c r="H89" s="48"/>
      <c r="I89" s="48"/>
    </row>
    <row r="90" spans="1:11" ht="54">
      <c r="A90" s="18"/>
      <c r="B90" s="18"/>
      <c r="C90" s="26"/>
      <c r="D90" s="23"/>
      <c r="E90" s="57" t="s">
        <v>267</v>
      </c>
      <c r="F90" s="60">
        <v>35100</v>
      </c>
      <c r="G90" s="60">
        <v>35100</v>
      </c>
      <c r="H90" s="48"/>
      <c r="I90" s="48"/>
    </row>
    <row r="91" spans="1:11" ht="54">
      <c r="A91" s="18"/>
      <c r="B91" s="18"/>
      <c r="C91" s="26"/>
      <c r="D91" s="23"/>
      <c r="E91" s="57" t="s">
        <v>268</v>
      </c>
      <c r="F91" s="60">
        <v>56150</v>
      </c>
      <c r="G91" s="60">
        <v>56150</v>
      </c>
      <c r="H91" s="48"/>
      <c r="I91" s="48"/>
    </row>
    <row r="92" spans="1:11" ht="90">
      <c r="A92" s="18"/>
      <c r="B92" s="18"/>
      <c r="C92" s="26"/>
      <c r="D92" s="23"/>
      <c r="E92" s="57" t="s">
        <v>83</v>
      </c>
      <c r="F92" s="37">
        <f>SUM(F93:F100)</f>
        <v>3073017</v>
      </c>
      <c r="G92" s="37">
        <f>SUM(G93:G100)</f>
        <v>3073017</v>
      </c>
      <c r="H92" s="48"/>
      <c r="I92" s="48"/>
    </row>
    <row r="93" spans="1:11" ht="54">
      <c r="A93" s="18"/>
      <c r="B93" s="18"/>
      <c r="C93" s="26"/>
      <c r="D93" s="23"/>
      <c r="E93" s="62" t="s">
        <v>229</v>
      </c>
      <c r="F93" s="63">
        <v>153000</v>
      </c>
      <c r="G93" s="63">
        <v>153000</v>
      </c>
      <c r="H93" s="48"/>
      <c r="I93" s="48"/>
    </row>
    <row r="94" spans="1:11" ht="54">
      <c r="A94" s="18"/>
      <c r="B94" s="18"/>
      <c r="C94" s="26"/>
      <c r="D94" s="23"/>
      <c r="E94" s="62" t="s">
        <v>228</v>
      </c>
      <c r="F94" s="63">
        <v>225000</v>
      </c>
      <c r="G94" s="63">
        <v>225000</v>
      </c>
      <c r="H94" s="48"/>
      <c r="I94" s="48"/>
    </row>
    <row r="95" spans="1:11" ht="54">
      <c r="A95" s="18"/>
      <c r="B95" s="18"/>
      <c r="C95" s="26"/>
      <c r="D95" s="23"/>
      <c r="E95" s="38" t="s">
        <v>82</v>
      </c>
      <c r="F95" s="39">
        <v>45000</v>
      </c>
      <c r="G95" s="49">
        <v>45000</v>
      </c>
      <c r="H95" s="48"/>
      <c r="I95" s="48"/>
    </row>
    <row r="96" spans="1:11" ht="54">
      <c r="A96" s="18"/>
      <c r="B96" s="18"/>
      <c r="C96" s="26"/>
      <c r="D96" s="23"/>
      <c r="E96" s="38" t="s">
        <v>81</v>
      </c>
      <c r="F96" s="39">
        <v>36894</v>
      </c>
      <c r="G96" s="49">
        <v>36894</v>
      </c>
      <c r="H96" s="48"/>
      <c r="I96" s="48"/>
    </row>
    <row r="97" spans="1:9" ht="54">
      <c r="A97" s="18"/>
      <c r="B97" s="18"/>
      <c r="C97" s="26"/>
      <c r="D97" s="23"/>
      <c r="E97" s="62" t="s">
        <v>232</v>
      </c>
      <c r="F97" s="63">
        <v>450000</v>
      </c>
      <c r="G97" s="63">
        <v>450000</v>
      </c>
      <c r="H97" s="48"/>
      <c r="I97" s="48"/>
    </row>
    <row r="98" spans="1:9" ht="54">
      <c r="A98" s="18"/>
      <c r="B98" s="18"/>
      <c r="C98" s="26"/>
      <c r="D98" s="23"/>
      <c r="E98" s="62" t="s">
        <v>230</v>
      </c>
      <c r="F98" s="63">
        <v>450000</v>
      </c>
      <c r="G98" s="63">
        <v>450000</v>
      </c>
      <c r="H98" s="48"/>
      <c r="I98" s="48"/>
    </row>
    <row r="99" spans="1:9" ht="72">
      <c r="A99" s="18"/>
      <c r="B99" s="18"/>
      <c r="C99" s="26"/>
      <c r="D99" s="23"/>
      <c r="E99" s="62" t="s">
        <v>231</v>
      </c>
      <c r="F99" s="63">
        <v>135000</v>
      </c>
      <c r="G99" s="63">
        <v>135000</v>
      </c>
      <c r="H99" s="48"/>
      <c r="I99" s="48"/>
    </row>
    <row r="100" spans="1:9" ht="72">
      <c r="A100" s="18"/>
      <c r="B100" s="18"/>
      <c r="C100" s="26"/>
      <c r="D100" s="23"/>
      <c r="E100" s="38" t="s">
        <v>80</v>
      </c>
      <c r="F100" s="39">
        <v>1578123</v>
      </c>
      <c r="G100" s="49">
        <v>1578123</v>
      </c>
      <c r="H100" s="48"/>
      <c r="I100" s="48"/>
    </row>
    <row r="101" spans="1:9" ht="36">
      <c r="A101" s="18" t="s">
        <v>84</v>
      </c>
      <c r="B101" s="18" t="s">
        <v>85</v>
      </c>
      <c r="C101" s="26" t="s">
        <v>87</v>
      </c>
      <c r="D101" s="23" t="s">
        <v>86</v>
      </c>
      <c r="E101" s="29" t="s">
        <v>25</v>
      </c>
      <c r="F101" s="24">
        <f>SUM(F102:F109)</f>
        <v>6899790.25</v>
      </c>
      <c r="G101" s="48">
        <f>SUM(G102:G109)</f>
        <v>6899790.25</v>
      </c>
      <c r="H101" s="48"/>
      <c r="I101" s="48"/>
    </row>
    <row r="102" spans="1:9" ht="36">
      <c r="A102" s="18"/>
      <c r="B102" s="18"/>
      <c r="C102" s="26"/>
      <c r="D102" s="23"/>
      <c r="E102" s="36" t="s">
        <v>92</v>
      </c>
      <c r="F102" s="39">
        <f>1503280-51935.79</f>
        <v>1451344.21</v>
      </c>
      <c r="G102" s="49">
        <f>1503280-51935.79</f>
        <v>1451344.21</v>
      </c>
      <c r="H102" s="48"/>
      <c r="I102" s="48"/>
    </row>
    <row r="103" spans="1:9" ht="54">
      <c r="A103" s="18"/>
      <c r="B103" s="18"/>
      <c r="C103" s="26"/>
      <c r="D103" s="23"/>
      <c r="E103" s="36" t="s">
        <v>94</v>
      </c>
      <c r="F103" s="39">
        <f>1444546-43160.86</f>
        <v>1401385.14</v>
      </c>
      <c r="G103" s="49">
        <f>1444546-43160.86</f>
        <v>1401385.14</v>
      </c>
      <c r="H103" s="48"/>
      <c r="I103" s="48"/>
    </row>
    <row r="104" spans="1:9" ht="54">
      <c r="A104" s="18"/>
      <c r="B104" s="18"/>
      <c r="C104" s="26"/>
      <c r="D104" s="23"/>
      <c r="E104" s="36" t="s">
        <v>233</v>
      </c>
      <c r="F104" s="39">
        <f>1448646+41354+6487.25</f>
        <v>1496487.25</v>
      </c>
      <c r="G104" s="49">
        <f>1448646+41354+6487.25</f>
        <v>1496487.25</v>
      </c>
      <c r="H104" s="48"/>
      <c r="I104" s="48"/>
    </row>
    <row r="105" spans="1:9" ht="54">
      <c r="A105" s="18"/>
      <c r="B105" s="18"/>
      <c r="C105" s="26"/>
      <c r="D105" s="23"/>
      <c r="E105" s="36" t="s">
        <v>90</v>
      </c>
      <c r="F105" s="39">
        <f>286470-40195.96</f>
        <v>246274.04</v>
      </c>
      <c r="G105" s="49">
        <f>286470-40195.96</f>
        <v>246274.04</v>
      </c>
      <c r="H105" s="48"/>
      <c r="I105" s="48"/>
    </row>
    <row r="106" spans="1:9" ht="54">
      <c r="A106" s="18"/>
      <c r="B106" s="18"/>
      <c r="C106" s="26"/>
      <c r="D106" s="23"/>
      <c r="E106" s="36" t="s">
        <v>91</v>
      </c>
      <c r="F106" s="39">
        <f>122370-38372.01</f>
        <v>83997.989999999991</v>
      </c>
      <c r="G106" s="49">
        <f>122370-38372.01</f>
        <v>83997.989999999991</v>
      </c>
      <c r="H106" s="48"/>
      <c r="I106" s="48"/>
    </row>
    <row r="107" spans="1:9" ht="36">
      <c r="A107" s="18"/>
      <c r="B107" s="18"/>
      <c r="C107" s="26"/>
      <c r="D107" s="23"/>
      <c r="E107" s="36" t="s">
        <v>93</v>
      </c>
      <c r="F107" s="39">
        <f>314517-94371.64+0.63</f>
        <v>220145.99</v>
      </c>
      <c r="G107" s="49">
        <f>314517-94371.64+0.63</f>
        <v>220145.99</v>
      </c>
      <c r="H107" s="48"/>
      <c r="I107" s="48"/>
    </row>
    <row r="108" spans="1:9" ht="36">
      <c r="A108" s="18"/>
      <c r="B108" s="18"/>
      <c r="C108" s="26"/>
      <c r="D108" s="23"/>
      <c r="E108" s="36" t="s">
        <v>89</v>
      </c>
      <c r="F108" s="39">
        <f>296125-95302.37</f>
        <v>200822.63</v>
      </c>
      <c r="G108" s="49">
        <f>296125-95302.37</f>
        <v>200822.63</v>
      </c>
      <c r="H108" s="48"/>
      <c r="I108" s="48"/>
    </row>
    <row r="109" spans="1:9" ht="90">
      <c r="A109" s="18"/>
      <c r="B109" s="18"/>
      <c r="C109" s="26"/>
      <c r="D109" s="23"/>
      <c r="E109" s="36" t="s">
        <v>83</v>
      </c>
      <c r="F109" s="24">
        <f>F110</f>
        <v>1799333</v>
      </c>
      <c r="G109" s="48">
        <f>G110</f>
        <v>1799333</v>
      </c>
      <c r="H109" s="48"/>
      <c r="I109" s="48"/>
    </row>
    <row r="110" spans="1:9" ht="72">
      <c r="A110" s="18"/>
      <c r="B110" s="18"/>
      <c r="C110" s="26"/>
      <c r="D110" s="23"/>
      <c r="E110" s="38" t="s">
        <v>88</v>
      </c>
      <c r="F110" s="39">
        <v>1799333</v>
      </c>
      <c r="G110" s="49">
        <v>1799333</v>
      </c>
      <c r="H110" s="48"/>
      <c r="I110" s="48"/>
    </row>
    <row r="111" spans="1:9" ht="90">
      <c r="A111" s="18" t="s">
        <v>95</v>
      </c>
      <c r="B111" s="18" t="s">
        <v>96</v>
      </c>
      <c r="C111" s="26" t="s">
        <v>87</v>
      </c>
      <c r="D111" s="23" t="s">
        <v>97</v>
      </c>
      <c r="E111" s="29" t="s">
        <v>98</v>
      </c>
      <c r="F111" s="24">
        <v>1095000</v>
      </c>
      <c r="G111" s="48">
        <v>1095000</v>
      </c>
      <c r="H111" s="48"/>
      <c r="I111" s="48"/>
    </row>
    <row r="112" spans="1:9" ht="36">
      <c r="A112" s="18" t="s">
        <v>99</v>
      </c>
      <c r="B112" s="18" t="s">
        <v>100</v>
      </c>
      <c r="C112" s="26" t="s">
        <v>87</v>
      </c>
      <c r="D112" s="23" t="s">
        <v>101</v>
      </c>
      <c r="E112" s="29" t="s">
        <v>25</v>
      </c>
      <c r="F112" s="24">
        <f>F113+F114+F115</f>
        <v>1125500</v>
      </c>
      <c r="G112" s="24">
        <f t="shared" ref="G112:I112" si="13">G113+G114+G115</f>
        <v>955500</v>
      </c>
      <c r="H112" s="24">
        <f t="shared" si="13"/>
        <v>0</v>
      </c>
      <c r="I112" s="24">
        <f t="shared" si="13"/>
        <v>170000</v>
      </c>
    </row>
    <row r="113" spans="1:9" ht="36">
      <c r="A113" s="18"/>
      <c r="B113" s="18"/>
      <c r="C113" s="26"/>
      <c r="D113" s="23"/>
      <c r="E113" s="29" t="s">
        <v>102</v>
      </c>
      <c r="F113" s="24">
        <v>839500</v>
      </c>
      <c r="G113" s="48">
        <f>839500-170000</f>
        <v>669500</v>
      </c>
      <c r="H113" s="48"/>
      <c r="I113" s="48">
        <v>170000</v>
      </c>
    </row>
    <row r="114" spans="1:9" ht="36">
      <c r="A114" s="18"/>
      <c r="B114" s="18"/>
      <c r="C114" s="26"/>
      <c r="D114" s="23"/>
      <c r="E114" s="29" t="s">
        <v>176</v>
      </c>
      <c r="F114" s="24">
        <v>252000</v>
      </c>
      <c r="G114" s="48">
        <v>252000</v>
      </c>
      <c r="H114" s="48"/>
      <c r="I114" s="48"/>
    </row>
    <row r="115" spans="1:9" ht="90">
      <c r="A115" s="18"/>
      <c r="B115" s="18"/>
      <c r="C115" s="26"/>
      <c r="D115" s="23"/>
      <c r="E115" s="29" t="s">
        <v>269</v>
      </c>
      <c r="F115" s="24">
        <v>34000</v>
      </c>
      <c r="G115" s="48">
        <v>34000</v>
      </c>
      <c r="H115" s="48"/>
      <c r="I115" s="48"/>
    </row>
    <row r="116" spans="1:9" ht="36">
      <c r="A116" s="53">
        <v>1216091</v>
      </c>
      <c r="B116" s="53">
        <v>6091</v>
      </c>
      <c r="C116" s="26" t="s">
        <v>32</v>
      </c>
      <c r="D116" s="23" t="s">
        <v>124</v>
      </c>
      <c r="E116" s="27" t="s">
        <v>25</v>
      </c>
      <c r="F116" s="24">
        <f>SUM(F117:F119)</f>
        <v>6571000</v>
      </c>
      <c r="G116" s="24">
        <f>SUM(G117:G119)</f>
        <v>6571000</v>
      </c>
      <c r="H116" s="48"/>
      <c r="I116" s="48"/>
    </row>
    <row r="117" spans="1:9" ht="54">
      <c r="A117" s="18"/>
      <c r="B117" s="18"/>
      <c r="C117" s="26"/>
      <c r="D117" s="23"/>
      <c r="E117" s="27" t="s">
        <v>198</v>
      </c>
      <c r="F117" s="24">
        <v>5800000</v>
      </c>
      <c r="G117" s="48">
        <v>5800000</v>
      </c>
      <c r="H117" s="48"/>
      <c r="I117" s="48"/>
    </row>
    <row r="118" spans="1:9" ht="54">
      <c r="A118" s="18"/>
      <c r="B118" s="18"/>
      <c r="C118" s="26"/>
      <c r="D118" s="23"/>
      <c r="E118" s="27" t="s">
        <v>199</v>
      </c>
      <c r="F118" s="24">
        <v>600000</v>
      </c>
      <c r="G118" s="48">
        <v>600000</v>
      </c>
      <c r="H118" s="48"/>
      <c r="I118" s="48"/>
    </row>
    <row r="119" spans="1:9" ht="90">
      <c r="A119" s="18"/>
      <c r="B119" s="18"/>
      <c r="C119" s="26"/>
      <c r="D119" s="23"/>
      <c r="E119" s="36" t="s">
        <v>83</v>
      </c>
      <c r="F119" s="24">
        <f>F120</f>
        <v>171000</v>
      </c>
      <c r="G119" s="24">
        <f>G120</f>
        <v>171000</v>
      </c>
      <c r="H119" s="48"/>
      <c r="I119" s="48"/>
    </row>
    <row r="120" spans="1:9" ht="72">
      <c r="A120" s="18"/>
      <c r="B120" s="18"/>
      <c r="C120" s="26"/>
      <c r="D120" s="23"/>
      <c r="E120" s="62" t="s">
        <v>270</v>
      </c>
      <c r="F120" s="64">
        <v>171000</v>
      </c>
      <c r="G120" s="49">
        <v>171000</v>
      </c>
      <c r="H120" s="49"/>
      <c r="I120" s="49"/>
    </row>
    <row r="121" spans="1:9" ht="36">
      <c r="A121" s="18" t="s">
        <v>103</v>
      </c>
      <c r="B121" s="18" t="s">
        <v>51</v>
      </c>
      <c r="C121" s="26" t="s">
        <v>53</v>
      </c>
      <c r="D121" s="23" t="s">
        <v>52</v>
      </c>
      <c r="E121" s="27" t="s">
        <v>104</v>
      </c>
      <c r="F121" s="24">
        <v>36000</v>
      </c>
      <c r="G121" s="48">
        <v>36000</v>
      </c>
      <c r="H121" s="48"/>
      <c r="I121" s="48"/>
    </row>
    <row r="122" spans="1:9">
      <c r="A122" s="18" t="s">
        <v>234</v>
      </c>
      <c r="B122" s="18" t="s">
        <v>235</v>
      </c>
      <c r="C122" s="26" t="s">
        <v>236</v>
      </c>
      <c r="D122" s="23" t="s">
        <v>237</v>
      </c>
      <c r="E122" s="36" t="s">
        <v>25</v>
      </c>
      <c r="F122" s="24">
        <f>F123</f>
        <v>360000</v>
      </c>
      <c r="G122" s="24">
        <f>G123</f>
        <v>360000</v>
      </c>
      <c r="H122" s="48"/>
      <c r="I122" s="48"/>
    </row>
    <row r="123" spans="1:9" ht="90">
      <c r="A123" s="18"/>
      <c r="B123" s="18"/>
      <c r="C123" s="26"/>
      <c r="D123" s="23"/>
      <c r="E123" s="36" t="s">
        <v>83</v>
      </c>
      <c r="F123" s="24">
        <f>F124</f>
        <v>360000</v>
      </c>
      <c r="G123" s="24">
        <f>G124</f>
        <v>360000</v>
      </c>
      <c r="H123" s="48"/>
      <c r="I123" s="48"/>
    </row>
    <row r="124" spans="1:9" ht="46.8">
      <c r="A124" s="18"/>
      <c r="B124" s="18"/>
      <c r="C124" s="26"/>
      <c r="D124" s="23"/>
      <c r="E124" s="61" t="s">
        <v>238</v>
      </c>
      <c r="F124" s="64">
        <v>360000</v>
      </c>
      <c r="G124" s="49">
        <v>360000</v>
      </c>
      <c r="H124" s="48"/>
      <c r="I124" s="48"/>
    </row>
    <row r="125" spans="1:9" ht="36">
      <c r="A125" s="18" t="s">
        <v>105</v>
      </c>
      <c r="B125" s="18" t="s">
        <v>106</v>
      </c>
      <c r="C125" s="26" t="s">
        <v>108</v>
      </c>
      <c r="D125" s="23" t="s">
        <v>107</v>
      </c>
      <c r="E125" s="29" t="s">
        <v>25</v>
      </c>
      <c r="F125" s="24">
        <f>SUM(F126:F128)</f>
        <v>2650510</v>
      </c>
      <c r="G125" s="24">
        <f t="shared" ref="G125:I125" si="14">SUM(G126:G128)</f>
        <v>2650510</v>
      </c>
      <c r="H125" s="24">
        <f t="shared" si="14"/>
        <v>0</v>
      </c>
      <c r="I125" s="24">
        <f t="shared" si="14"/>
        <v>0</v>
      </c>
    </row>
    <row r="126" spans="1:9" ht="36">
      <c r="A126" s="18"/>
      <c r="B126" s="18"/>
      <c r="C126" s="26"/>
      <c r="D126" s="23"/>
      <c r="E126" s="41" t="s">
        <v>110</v>
      </c>
      <c r="F126" s="24">
        <f>600000-9490</f>
        <v>590510</v>
      </c>
      <c r="G126" s="48">
        <f>600000-9490</f>
        <v>590510</v>
      </c>
      <c r="H126" s="48"/>
      <c r="I126" s="48"/>
    </row>
    <row r="127" spans="1:9">
      <c r="A127" s="18"/>
      <c r="B127" s="18"/>
      <c r="C127" s="26"/>
      <c r="D127" s="23"/>
      <c r="E127" s="40" t="s">
        <v>109</v>
      </c>
      <c r="F127" s="24">
        <v>1460000</v>
      </c>
      <c r="G127" s="48">
        <f>1290000+170000</f>
        <v>1460000</v>
      </c>
      <c r="H127" s="48"/>
      <c r="I127" s="66">
        <f>170000-170000</f>
        <v>0</v>
      </c>
    </row>
    <row r="128" spans="1:9" ht="36">
      <c r="A128" s="18"/>
      <c r="B128" s="18"/>
      <c r="C128" s="26"/>
      <c r="D128" s="23"/>
      <c r="E128" s="65" t="s">
        <v>239</v>
      </c>
      <c r="F128" s="24">
        <v>600000</v>
      </c>
      <c r="G128" s="48">
        <v>600000</v>
      </c>
      <c r="H128" s="48"/>
      <c r="I128" s="48"/>
    </row>
    <row r="129" spans="1:11" ht="108">
      <c r="A129" s="18" t="s">
        <v>112</v>
      </c>
      <c r="B129" s="18" t="s">
        <v>36</v>
      </c>
      <c r="C129" s="26" t="s">
        <v>34</v>
      </c>
      <c r="D129" s="23" t="s">
        <v>35</v>
      </c>
      <c r="E129" s="29" t="s">
        <v>113</v>
      </c>
      <c r="F129" s="24">
        <v>378921</v>
      </c>
      <c r="G129" s="48">
        <v>378921</v>
      </c>
      <c r="H129" s="48"/>
      <c r="I129" s="48"/>
    </row>
    <row r="130" spans="1:11" ht="36">
      <c r="A130" s="18" t="s">
        <v>143</v>
      </c>
      <c r="B130" s="18" t="s">
        <v>61</v>
      </c>
      <c r="C130" s="26" t="s">
        <v>62</v>
      </c>
      <c r="D130" s="23" t="s">
        <v>63</v>
      </c>
      <c r="E130" s="27" t="s">
        <v>64</v>
      </c>
      <c r="F130" s="24">
        <f>200000-106000</f>
        <v>94000</v>
      </c>
      <c r="G130" s="48">
        <f>200000-106000</f>
        <v>94000</v>
      </c>
      <c r="H130" s="48"/>
      <c r="I130" s="48"/>
    </row>
    <row r="131" spans="1:11" s="32" customFormat="1" ht="38.4" customHeight="1">
      <c r="A131" s="30" t="s">
        <v>118</v>
      </c>
      <c r="B131" s="30"/>
      <c r="C131" s="30"/>
      <c r="D131" s="79" t="s">
        <v>120</v>
      </c>
      <c r="E131" s="80"/>
      <c r="F131" s="20">
        <f t="shared" ref="F131:I131" si="15">F132</f>
        <v>30549136</v>
      </c>
      <c r="G131" s="47">
        <f>G132</f>
        <v>29726836</v>
      </c>
      <c r="H131" s="47">
        <f t="shared" si="15"/>
        <v>336300</v>
      </c>
      <c r="I131" s="47">
        <f t="shared" si="15"/>
        <v>486000</v>
      </c>
      <c r="J131" s="31"/>
      <c r="K131" s="31"/>
    </row>
    <row r="132" spans="1:11" s="32" customFormat="1" ht="40.200000000000003" customHeight="1">
      <c r="A132" s="30" t="s">
        <v>119</v>
      </c>
      <c r="B132" s="18"/>
      <c r="C132" s="18"/>
      <c r="D132" s="79" t="s">
        <v>120</v>
      </c>
      <c r="E132" s="80"/>
      <c r="F132" s="20">
        <f>F133+F134+F135+F136+F140+F141</f>
        <v>30549136</v>
      </c>
      <c r="G132" s="20">
        <f t="shared" ref="G132:I132" si="16">G133+G134+G135+G136+G140+G141</f>
        <v>29726836</v>
      </c>
      <c r="H132" s="20">
        <f t="shared" si="16"/>
        <v>336300</v>
      </c>
      <c r="I132" s="20">
        <f t="shared" si="16"/>
        <v>486000</v>
      </c>
      <c r="J132" s="31"/>
    </row>
    <row r="133" spans="1:11" s="32" customFormat="1" ht="126">
      <c r="A133" s="53">
        <v>1510150</v>
      </c>
      <c r="B133" s="26" t="s">
        <v>170</v>
      </c>
      <c r="C133" s="26" t="s">
        <v>165</v>
      </c>
      <c r="D133" s="23" t="s">
        <v>171</v>
      </c>
      <c r="E133" s="54" t="s">
        <v>182</v>
      </c>
      <c r="F133" s="24">
        <v>590000</v>
      </c>
      <c r="G133" s="48">
        <v>590000</v>
      </c>
      <c r="H133" s="48"/>
      <c r="I133" s="48"/>
      <c r="J133" s="31"/>
    </row>
    <row r="134" spans="1:11" ht="126">
      <c r="A134" s="18" t="s">
        <v>115</v>
      </c>
      <c r="B134" s="18" t="s">
        <v>116</v>
      </c>
      <c r="C134" s="26" t="s">
        <v>117</v>
      </c>
      <c r="D134" s="23" t="s">
        <v>114</v>
      </c>
      <c r="E134" s="29" t="s">
        <v>240</v>
      </c>
      <c r="F134" s="24">
        <f>550000+2000000</f>
        <v>2550000</v>
      </c>
      <c r="G134" s="48">
        <f>550000+2000000</f>
        <v>2550000</v>
      </c>
      <c r="H134" s="48"/>
      <c r="I134" s="48"/>
    </row>
    <row r="135" spans="1:11" ht="54">
      <c r="A135" s="53">
        <v>1516015</v>
      </c>
      <c r="B135" s="26" t="s">
        <v>85</v>
      </c>
      <c r="C135" s="26" t="s">
        <v>87</v>
      </c>
      <c r="D135" s="23" t="s">
        <v>86</v>
      </c>
      <c r="E135" s="29" t="s">
        <v>172</v>
      </c>
      <c r="F135" s="24">
        <v>486000</v>
      </c>
      <c r="G135" s="48"/>
      <c r="H135" s="48"/>
      <c r="I135" s="48">
        <v>486000</v>
      </c>
    </row>
    <row r="136" spans="1:11" ht="36">
      <c r="A136" s="18" t="s">
        <v>122</v>
      </c>
      <c r="B136" s="18" t="s">
        <v>123</v>
      </c>
      <c r="C136" s="26" t="s">
        <v>32</v>
      </c>
      <c r="D136" s="23" t="s">
        <v>124</v>
      </c>
      <c r="E136" s="29" t="s">
        <v>25</v>
      </c>
      <c r="F136" s="24">
        <f>SUM(F137:F139)</f>
        <v>5211248</v>
      </c>
      <c r="G136" s="48">
        <f>SUM(G137:G139)</f>
        <v>5211248</v>
      </c>
      <c r="H136" s="48"/>
      <c r="I136" s="48"/>
    </row>
    <row r="137" spans="1:11" ht="72">
      <c r="A137" s="18"/>
      <c r="B137" s="18"/>
      <c r="C137" s="26"/>
      <c r="D137" s="23"/>
      <c r="E137" s="42" t="s">
        <v>125</v>
      </c>
      <c r="F137" s="24">
        <v>4148102</v>
      </c>
      <c r="G137" s="48">
        <v>4148102</v>
      </c>
      <c r="H137" s="48"/>
      <c r="I137" s="48"/>
    </row>
    <row r="138" spans="1:11" ht="54">
      <c r="A138" s="18"/>
      <c r="B138" s="18"/>
      <c r="C138" s="26"/>
      <c r="D138" s="23"/>
      <c r="E138" s="42" t="s">
        <v>126</v>
      </c>
      <c r="F138" s="24">
        <v>926970</v>
      </c>
      <c r="G138" s="48">
        <v>926970</v>
      </c>
      <c r="H138" s="48"/>
      <c r="I138" s="48"/>
    </row>
    <row r="139" spans="1:11" ht="54">
      <c r="A139" s="18"/>
      <c r="B139" s="18"/>
      <c r="C139" s="26"/>
      <c r="D139" s="23"/>
      <c r="E139" s="42" t="s">
        <v>127</v>
      </c>
      <c r="F139" s="24">
        <v>136176</v>
      </c>
      <c r="G139" s="48">
        <v>136176</v>
      </c>
      <c r="H139" s="48"/>
      <c r="I139" s="48"/>
    </row>
    <row r="140" spans="1:11" ht="54">
      <c r="A140" s="18" t="s">
        <v>128</v>
      </c>
      <c r="B140" s="18" t="s">
        <v>129</v>
      </c>
      <c r="C140" s="26" t="s">
        <v>108</v>
      </c>
      <c r="D140" s="23" t="s">
        <v>130</v>
      </c>
      <c r="E140" s="29" t="s">
        <v>131</v>
      </c>
      <c r="F140" s="24">
        <v>19920588</v>
      </c>
      <c r="G140" s="48">
        <v>19920588</v>
      </c>
      <c r="H140" s="48"/>
      <c r="I140" s="48"/>
    </row>
    <row r="141" spans="1:11" ht="90">
      <c r="A141" s="18" t="s">
        <v>132</v>
      </c>
      <c r="B141" s="18" t="s">
        <v>36</v>
      </c>
      <c r="C141" s="26" t="s">
        <v>34</v>
      </c>
      <c r="D141" s="23" t="s">
        <v>35</v>
      </c>
      <c r="E141" s="29" t="s">
        <v>133</v>
      </c>
      <c r="F141" s="24">
        <v>1791300</v>
      </c>
      <c r="G141" s="48">
        <f>1791300-336300</f>
        <v>1455000</v>
      </c>
      <c r="H141" s="48">
        <v>336300</v>
      </c>
      <c r="I141" s="48"/>
    </row>
    <row r="142" spans="1:11" s="32" customFormat="1" ht="38.4" customHeight="1">
      <c r="A142" s="30" t="s">
        <v>134</v>
      </c>
      <c r="B142" s="30"/>
      <c r="C142" s="30"/>
      <c r="D142" s="79" t="s">
        <v>136</v>
      </c>
      <c r="E142" s="80"/>
      <c r="F142" s="20">
        <f t="shared" ref="F142:I142" si="17">F143</f>
        <v>31850382</v>
      </c>
      <c r="G142" s="47">
        <f>G143</f>
        <v>31850382</v>
      </c>
      <c r="H142" s="47">
        <f t="shared" si="17"/>
        <v>0</v>
      </c>
      <c r="I142" s="47">
        <f t="shared" si="17"/>
        <v>0</v>
      </c>
      <c r="J142" s="31"/>
      <c r="K142" s="31"/>
    </row>
    <row r="143" spans="1:11" s="32" customFormat="1" ht="40.200000000000003" customHeight="1">
      <c r="A143" s="30" t="s">
        <v>135</v>
      </c>
      <c r="B143" s="18"/>
      <c r="C143" s="18"/>
      <c r="D143" s="79" t="s">
        <v>136</v>
      </c>
      <c r="E143" s="80"/>
      <c r="F143" s="20">
        <f>F144+F145</f>
        <v>31850382</v>
      </c>
      <c r="G143" s="20">
        <f>G144+G145</f>
        <v>31850382</v>
      </c>
      <c r="H143" s="47">
        <f>H145</f>
        <v>0</v>
      </c>
      <c r="I143" s="47">
        <f>I145</f>
        <v>0</v>
      </c>
      <c r="J143" s="31"/>
    </row>
    <row r="144" spans="1:11" s="32" customFormat="1" ht="100.5" customHeight="1">
      <c r="A144" s="53" t="s">
        <v>195</v>
      </c>
      <c r="B144" s="53" t="s">
        <v>196</v>
      </c>
      <c r="C144" s="53" t="s">
        <v>140</v>
      </c>
      <c r="D144" s="23" t="s">
        <v>197</v>
      </c>
      <c r="E144" s="54" t="s">
        <v>203</v>
      </c>
      <c r="F144" s="24">
        <v>1041300</v>
      </c>
      <c r="G144" s="48">
        <v>1041300</v>
      </c>
      <c r="H144" s="47"/>
      <c r="I144" s="47"/>
      <c r="J144" s="31"/>
    </row>
    <row r="145" spans="1:9" ht="72">
      <c r="A145" s="18" t="s">
        <v>138</v>
      </c>
      <c r="B145" s="18" t="s">
        <v>139</v>
      </c>
      <c r="C145" s="26" t="s">
        <v>140</v>
      </c>
      <c r="D145" s="23" t="s">
        <v>137</v>
      </c>
      <c r="E145" s="29" t="s">
        <v>25</v>
      </c>
      <c r="F145" s="24">
        <f>F146+F147+F148</f>
        <v>30809082</v>
      </c>
      <c r="G145" s="24">
        <f>G146+G147+G148</f>
        <v>30809082</v>
      </c>
      <c r="H145" s="48"/>
      <c r="I145" s="48"/>
    </row>
    <row r="146" spans="1:9" ht="72">
      <c r="A146" s="18"/>
      <c r="B146" s="18"/>
      <c r="C146" s="26"/>
      <c r="D146" s="23"/>
      <c r="E146" s="29" t="s">
        <v>141</v>
      </c>
      <c r="F146" s="24">
        <f>6810000+5874082+6000000+2000000+4300000-2000000+5500000</f>
        <v>28484082</v>
      </c>
      <c r="G146" s="24">
        <f>6810000+5874082+6000000+2000000+4300000-2000000+5500000</f>
        <v>28484082</v>
      </c>
      <c r="H146" s="48"/>
      <c r="I146" s="48"/>
    </row>
    <row r="147" spans="1:9" ht="36">
      <c r="A147" s="18"/>
      <c r="B147" s="18"/>
      <c r="C147" s="26"/>
      <c r="D147" s="23"/>
      <c r="E147" s="29" t="s">
        <v>142</v>
      </c>
      <c r="F147" s="24">
        <f>1000000+130000-100000</f>
        <v>1030000</v>
      </c>
      <c r="G147" s="24">
        <f>1000000+130000-100000</f>
        <v>1030000</v>
      </c>
      <c r="H147" s="48"/>
      <c r="I147" s="48"/>
    </row>
    <row r="148" spans="1:9" ht="36">
      <c r="A148" s="18"/>
      <c r="B148" s="18"/>
      <c r="C148" s="26"/>
      <c r="D148" s="23"/>
      <c r="E148" s="29" t="s">
        <v>173</v>
      </c>
      <c r="F148" s="24">
        <v>1295000</v>
      </c>
      <c r="G148" s="24">
        <v>1295000</v>
      </c>
      <c r="H148" s="48"/>
      <c r="I148" s="48"/>
    </row>
    <row r="149" spans="1:9">
      <c r="A149" s="22"/>
      <c r="B149" s="17"/>
      <c r="C149" s="17"/>
      <c r="D149" s="2"/>
      <c r="E149" s="13" t="s">
        <v>0</v>
      </c>
      <c r="F149" s="25">
        <f>F15+F38+F68+F72+F79+F82+F131+F142</f>
        <v>137585842</v>
      </c>
      <c r="G149" s="25">
        <f t="shared" ref="G149:I149" si="18">G15+G38+G68+G72+G79+G82+G131+G142</f>
        <v>136593542</v>
      </c>
      <c r="H149" s="25">
        <f t="shared" si="18"/>
        <v>336300</v>
      </c>
      <c r="I149" s="25">
        <f t="shared" si="18"/>
        <v>656000</v>
      </c>
    </row>
    <row r="150" spans="1:9" s="19" customFormat="1">
      <c r="A150" s="5"/>
      <c r="B150" s="4"/>
      <c r="C150" s="4"/>
      <c r="D150" s="5"/>
      <c r="E150" s="14"/>
      <c r="F150" s="15"/>
      <c r="G150" s="50"/>
      <c r="H150" s="50"/>
      <c r="I150" s="50"/>
    </row>
    <row r="151" spans="1:9">
      <c r="A151" s="21"/>
      <c r="B151" s="19" t="s">
        <v>19</v>
      </c>
      <c r="C151" s="19"/>
      <c r="D151" s="19"/>
      <c r="E151" s="19"/>
      <c r="F151" s="19"/>
    </row>
    <row r="152" spans="1:9">
      <c r="F152" s="1"/>
      <c r="G152" s="51"/>
      <c r="H152" s="51"/>
      <c r="I152" s="51"/>
    </row>
  </sheetData>
  <mergeCells count="32">
    <mergeCell ref="D132:E132"/>
    <mergeCell ref="D142:E142"/>
    <mergeCell ref="D143:E143"/>
    <mergeCell ref="D55:E55"/>
    <mergeCell ref="D56:E56"/>
    <mergeCell ref="D82:E82"/>
    <mergeCell ref="D83:E83"/>
    <mergeCell ref="D131:E131"/>
    <mergeCell ref="D68:E68"/>
    <mergeCell ref="D69:E69"/>
    <mergeCell ref="D72:E72"/>
    <mergeCell ref="D73:E73"/>
    <mergeCell ref="D79:E79"/>
    <mergeCell ref="D80:E80"/>
    <mergeCell ref="D57:E57"/>
    <mergeCell ref="D58:E58"/>
    <mergeCell ref="D59:E59"/>
    <mergeCell ref="D71:E71"/>
    <mergeCell ref="D38:E38"/>
    <mergeCell ref="D39:E39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</mergeCells>
  <pageMargins left="0.19685039370078741" right="0.19685039370078741" top="0.59055118110236227" bottom="0.59055118110236227" header="0" footer="0"/>
  <pageSetup paperSize="9" scale="54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Ilya-408</cp:lastModifiedBy>
  <cp:lastPrinted>2024-12-16T11:30:49Z</cp:lastPrinted>
  <dcterms:created xsi:type="dcterms:W3CDTF">2005-08-15T04:40:30Z</dcterms:created>
  <dcterms:modified xsi:type="dcterms:W3CDTF">2025-06-19T07:14:04Z</dcterms:modified>
</cp:coreProperties>
</file>