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8_НАСТУПНЕ\"/>
    </mc:Choice>
  </mc:AlternateContent>
  <bookViews>
    <workbookView xWindow="-108" yWindow="-108" windowWidth="23256" windowHeight="12576" firstSheet="1" activeTab="1"/>
  </bookViews>
  <sheets>
    <sheet name="Лист1" sheetId="13" state="hidden" r:id="rId1"/>
    <sheet name="2025" sheetId="20" r:id="rId2"/>
  </sheets>
  <definedNames>
    <definedName name="_xlnm.Print_Titles" localSheetId="1">'2025'!$12:$14</definedName>
    <definedName name="_xlnm.Print_Area" localSheetId="1">'2025'!$A$1:$M$30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20" l="1"/>
  <c r="I24" i="20"/>
  <c r="H24" i="20"/>
  <c r="H25" i="20" l="1"/>
  <c r="H23" i="20"/>
  <c r="H26" i="20"/>
  <c r="H22" i="20"/>
  <c r="J23" i="20" l="1"/>
  <c r="I23" i="20"/>
  <c r="H16" i="20" l="1"/>
  <c r="I16" i="20"/>
  <c r="J16" i="20"/>
  <c r="K16" i="20"/>
  <c r="L16" i="20"/>
  <c r="G16" i="20"/>
  <c r="J27" i="20" l="1"/>
  <c r="I27" i="20"/>
  <c r="H27" i="20"/>
  <c r="M24" i="20"/>
  <c r="M26" i="20"/>
  <c r="K21" i="20" l="1"/>
  <c r="L21" i="20"/>
  <c r="G23" i="20" l="1"/>
  <c r="G21" i="20" s="1"/>
  <c r="G20" i="20" s="1"/>
  <c r="J22" i="20" l="1"/>
  <c r="J21" i="20" s="1"/>
  <c r="I22" i="20"/>
  <c r="I21" i="20" s="1"/>
  <c r="H21" i="20" l="1"/>
  <c r="M22" i="20"/>
  <c r="J25" i="20"/>
  <c r="M25" i="20" l="1"/>
  <c r="M27" i="20"/>
  <c r="M23" i="20"/>
  <c r="I25" i="20"/>
  <c r="I20" i="20" l="1"/>
  <c r="H20" i="20"/>
  <c r="J20" i="20"/>
  <c r="J19" i="20" s="1"/>
  <c r="K20" i="20"/>
  <c r="K19" i="20" s="1"/>
  <c r="L20" i="20"/>
  <c r="L19" i="20" s="1"/>
  <c r="G19" i="20"/>
  <c r="I19" i="20" l="1"/>
  <c r="H19" i="20"/>
  <c r="J18" i="20"/>
  <c r="I18" i="20"/>
  <c r="I15" i="20" l="1"/>
  <c r="I28" i="20" s="1"/>
  <c r="G15" i="20"/>
  <c r="G28" i="20" s="1"/>
  <c r="H18" i="20"/>
  <c r="H15" i="20" s="1"/>
  <c r="H28" i="20" s="1"/>
  <c r="M28" i="20" l="1"/>
  <c r="L15" i="20"/>
  <c r="L28" i="20" s="1"/>
  <c r="K15" i="20" l="1"/>
  <c r="K28" i="20" s="1"/>
  <c r="J15" i="20" l="1"/>
  <c r="J28" i="20" s="1"/>
</calcChain>
</file>

<file path=xl/sharedStrings.xml><?xml version="1.0" encoding="utf-8"?>
<sst xmlns="http://schemas.openxmlformats.org/spreadsheetml/2006/main" count="77" uniqueCount="69">
  <si>
    <t>ВСЬОГО</t>
  </si>
  <si>
    <t>капітальні видатки за рахунок коштів, що передаються із загального фонду до бюджету розвитку (спеціального фонду)</t>
  </si>
  <si>
    <t>з них</t>
  </si>
  <si>
    <t>Код Функціональної класифікації видатків та кредитування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</si>
  <si>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</si>
  <si>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</si>
  <si>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</si>
  <si>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9.1</t>
  </si>
  <si>
    <t>(код бюджету)</t>
  </si>
  <si>
    <t>ОБСЯГИ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</si>
  <si>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</si>
  <si>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</si>
  <si>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</si>
  <si>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0200000</t>
  </si>
  <si>
    <t>0210000</t>
  </si>
  <si>
    <t>Виконавчий комітет Чорноморської  міської ради  Одеського району Одеської області</t>
  </si>
  <si>
    <t>0217640</t>
  </si>
  <si>
    <t>7640</t>
  </si>
  <si>
    <t>0470</t>
  </si>
  <si>
    <t>9,2</t>
  </si>
  <si>
    <t xml:space="preserve">Начальник фінансового управління </t>
  </si>
  <si>
    <t>Ольга ЯКОВЕНКО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</si>
  <si>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м.Чорноморськ, вул. Віталія Шума, 4 А</t>
  </si>
  <si>
    <t>Заходи з енергозбереження</t>
  </si>
  <si>
    <t>2023-2025</t>
  </si>
  <si>
    <t xml:space="preserve">Обсяг капітальних вкладень місцевого бюджету всього, гривень </t>
  </si>
  <si>
    <t xml:space="preserve">до  рішення Чорноморської міської ради </t>
  </si>
  <si>
    <t>за рахунок доходів/субвенцій СФ</t>
  </si>
  <si>
    <t>9.3</t>
  </si>
  <si>
    <t>за рахунок залишку коштів БР/субвенцій</t>
  </si>
  <si>
    <t>капітальних вкладень бюджету Чорноморської міської територіальної громади  у розрізі інвестиційних проектів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</si>
  <si>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</si>
  <si>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</si>
  <si>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Додаток 5</t>
  </si>
  <si>
    <t>"Додаток 6</t>
  </si>
  <si>
    <t>від  23.12.2024 № 754 - VIII"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</si>
  <si>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</si>
  <si>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</si>
  <si>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</si>
  <si>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1511300</t>
  </si>
  <si>
    <t>1300</t>
  </si>
  <si>
    <t>0990</t>
  </si>
  <si>
    <t>Будівництво освітніх установ та закладів</t>
  </si>
  <si>
    <t>Капітальні видатки разом, в т.ч.:</t>
  </si>
  <si>
    <t>Нове будівництво захисної споруди цивільного захисту подвійного призначення Чорноморського економіко - правового ліцею № 1 Чорноморської міської ради Одеського району Одеської області  за адресою: м.Чорноморськ, пров.Шкільний, 8</t>
  </si>
  <si>
    <t>1516091</t>
  </si>
  <si>
    <t>6091</t>
  </si>
  <si>
    <t>0640</t>
  </si>
  <si>
    <t>Будівництво об'єктів житлово-комунального господарства</t>
  </si>
  <si>
    <t>1517368</t>
  </si>
  <si>
    <t>7368</t>
  </si>
  <si>
    <t>Виконання інвестиційних проектів за рахунок субвенцій з інших бюджетів</t>
  </si>
  <si>
    <t>0490</t>
  </si>
  <si>
    <t>1518110</t>
  </si>
  <si>
    <t>8110</t>
  </si>
  <si>
    <t xml:space="preserve"> 
Заходи із запобігання та ліквідації надзвичайних ситуацій та наслідків стихійного лиха</t>
  </si>
  <si>
    <t>0320</t>
  </si>
  <si>
    <t>Реконструкція приміщення сховища в будівлі за адресою:Одеська обл., Одеський район, м. Чорноморськ, вул.1Травня2/198-Н</t>
  </si>
  <si>
    <t>2023-2026</t>
  </si>
  <si>
    <t>2021-2026</t>
  </si>
  <si>
    <t>від                    2025 №          - VIII</t>
  </si>
  <si>
    <t>0217330</t>
  </si>
  <si>
    <t>7330</t>
  </si>
  <si>
    <t>0443</t>
  </si>
  <si>
    <t>Будівництво інших об'єктів комунальної власності</t>
  </si>
  <si>
    <t>Нове будівництво (буріння) артезіанської свердловини для водопостачання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м.Чорноморськ, вул.Віталія Шума, 4 (розробка проектно-кошторисної документації)</t>
  </si>
  <si>
    <t>Нове будівництво захисної споруди цивільного захисту подвійного призначення Чорноморського ліцею №3 Чорноморської міської ради Одеського району Одеської області за адресою: м.Чорноморськ, вул.Паркова, 10-А, Коригування</t>
  </si>
  <si>
    <t>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адресою: м.Чорноморськ, с.Бурлача Балка, вул.Інститутська, 22. Коригування</t>
  </si>
  <si>
    <t>Будівництво будівлі з улаштуванням  газопоршневої когенераційної установки (джерела резервного живлення) потужністю понад 1 мВт  на території котельні Комунального підприємства "Чорноморськтеплоенерго" Чорноморської міської ради Одеського району Одеської області за адресою : Одеська область, Одеський район, м.Чорноморськ, вул. Садова, 1. Коригування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</si>
</sst>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\-#,##0.00\ "/>
  </numFmts>
  <fonts count="17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Arim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5" fillId="0" borderId="0"/>
    <xf numFmtId="0" fontId="16" fillId="0" borderId="0"/>
  </cellStyleXfs>
  <cellXfs count="59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49" fontId="2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1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1" fillId="2" borderId="1" xfId="6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9"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9" xfId="8"/>
    <cellStyle name="Обычный_дод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="60" zoomScaleNormal="100" workbookViewId="0">
      <pane xSplit="5" ySplit="11" topLeftCell="F24" activePane="bottomRight" state="frozen"/>
      <selection pane="topRight" activeCell="F1" sqref="F1"/>
      <selection pane="bottomLeft" activeCell="A16" sqref="A16"/>
      <selection pane="bottomRight" activeCell="H35" sqref="H35"/>
    </sheetView>
  </sheetViews>
  <sheetFormatPr defaultColWidth="9.109375" defaultRowHeight="18"/>
  <cols>
    <col min="1" max="1" width="17.109375" style="23" customWidth="1"/>
    <col min="2" max="2" width="13.33203125" style="23" customWidth="1"/>
    <col min="3" max="3" width="15.33203125" style="23" customWidth="1"/>
    <col min="4" max="4" width="40" style="4" customWidth="1"/>
    <col min="5" max="5" width="78.33203125" style="5" customWidth="1"/>
    <col min="6" max="6" width="16.33203125" style="5" customWidth="1"/>
    <col min="7" max="7" width="21.33203125" style="5" customWidth="1"/>
    <col min="8" max="8" width="19.33203125" style="4" customWidth="1"/>
    <col min="9" max="9" width="28.6640625" style="4" customWidth="1"/>
    <col min="10" max="12" width="28.6640625" style="12" hidden="1" customWidth="1"/>
    <col min="13" max="13" width="28.6640625" style="4" customWidth="1"/>
    <col min="14" max="14" width="18.33203125" style="4" bestFit="1" customWidth="1"/>
    <col min="15" max="15" width="18" style="4" bestFit="1" customWidth="1"/>
    <col min="16" max="16" width="15.33203125" style="4" bestFit="1" customWidth="1"/>
    <col min="17" max="16384" width="9.109375" style="4"/>
  </cols>
  <sheetData>
    <row r="1" spans="1:13">
      <c r="H1" s="8" t="s">
        <v>33</v>
      </c>
    </row>
    <row r="2" spans="1:13">
      <c r="H2" s="8" t="s">
        <v>26</v>
      </c>
    </row>
    <row r="3" spans="1:13">
      <c r="H3" s="8" t="s">
        <v>60</v>
      </c>
    </row>
    <row r="4" spans="1:13" ht="7.95" customHeight="1"/>
    <row r="5" spans="1:13">
      <c r="H5" s="8" t="s">
        <v>34</v>
      </c>
    </row>
    <row r="6" spans="1:13">
      <c r="H6" s="8" t="s">
        <v>26</v>
      </c>
    </row>
    <row r="7" spans="1:13">
      <c r="H7" s="8" t="s">
        <v>35</v>
      </c>
    </row>
    <row r="8" spans="1:13" s="3" customFormat="1" ht="21">
      <c r="A8" s="52" t="s">
        <v>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s="3" customFormat="1" ht="21">
      <c r="A9" s="52" t="s">
        <v>30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s="3" customFormat="1" ht="21">
      <c r="A10" s="55">
        <v>1558900000</v>
      </c>
      <c r="B10" s="55"/>
      <c r="C10" s="19"/>
      <c r="D10" s="19"/>
      <c r="E10" s="19"/>
      <c r="F10" s="19"/>
      <c r="G10" s="19"/>
      <c r="H10" s="19"/>
      <c r="I10" s="19"/>
      <c r="J10" s="28"/>
      <c r="K10" s="28"/>
      <c r="L10" s="28"/>
      <c r="M10" s="19"/>
    </row>
    <row r="11" spans="1:13" s="3" customFormat="1" ht="21">
      <c r="A11" s="56" t="s">
        <v>8</v>
      </c>
      <c r="B11" s="56"/>
      <c r="C11" s="19"/>
      <c r="D11" s="19"/>
      <c r="E11" s="19"/>
      <c r="F11" s="19"/>
      <c r="G11" s="19"/>
      <c r="H11" s="19"/>
      <c r="I11" s="19"/>
      <c r="J11" s="28"/>
      <c r="K11" s="28"/>
      <c r="L11" s="28"/>
      <c r="M11" s="19"/>
    </row>
    <row r="12" spans="1:13" s="9" customFormat="1" ht="15.6">
      <c r="A12" s="53" t="s">
        <v>4</v>
      </c>
      <c r="B12" s="53" t="s">
        <v>5</v>
      </c>
      <c r="C12" s="53" t="s">
        <v>3</v>
      </c>
      <c r="D12" s="53" t="s">
        <v>6</v>
      </c>
      <c r="E12" s="53" t="s">
        <v>10</v>
      </c>
      <c r="F12" s="53" t="s">
        <v>11</v>
      </c>
      <c r="G12" s="53" t="s">
        <v>12</v>
      </c>
      <c r="H12" s="53" t="s">
        <v>25</v>
      </c>
      <c r="I12" s="53" t="s">
        <v>31</v>
      </c>
      <c r="J12" s="58" t="s">
        <v>2</v>
      </c>
      <c r="K12" s="58"/>
      <c r="L12" s="44"/>
      <c r="M12" s="53" t="s">
        <v>32</v>
      </c>
    </row>
    <row r="13" spans="1:13" s="9" customFormat="1" ht="91.2" customHeight="1">
      <c r="A13" s="54"/>
      <c r="B13" s="54"/>
      <c r="C13" s="54"/>
      <c r="D13" s="53"/>
      <c r="E13" s="53"/>
      <c r="F13" s="53"/>
      <c r="G13" s="53"/>
      <c r="H13" s="53"/>
      <c r="I13" s="53"/>
      <c r="J13" s="44" t="s">
        <v>1</v>
      </c>
      <c r="K13" s="13" t="s">
        <v>29</v>
      </c>
      <c r="L13" s="13" t="s">
        <v>27</v>
      </c>
      <c r="M13" s="53"/>
    </row>
    <row r="14" spans="1:13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13" t="s">
        <v>7</v>
      </c>
      <c r="K14" s="13" t="s">
        <v>19</v>
      </c>
      <c r="L14" s="13" t="s">
        <v>28</v>
      </c>
      <c r="M14" s="6">
        <v>10</v>
      </c>
    </row>
    <row r="15" spans="1:13" ht="30.6" customHeight="1">
      <c r="A15" s="21" t="s">
        <v>13</v>
      </c>
      <c r="B15" s="21"/>
      <c r="C15" s="21"/>
      <c r="D15" s="57" t="s">
        <v>15</v>
      </c>
      <c r="E15" s="57"/>
      <c r="F15" s="6"/>
      <c r="G15" s="30">
        <f>G16</f>
        <v>4562181</v>
      </c>
      <c r="H15" s="30">
        <f t="shared" ref="H15:I15" si="0">H16</f>
        <v>2020000</v>
      </c>
      <c r="I15" s="30">
        <f t="shared" si="0"/>
        <v>1590000</v>
      </c>
      <c r="J15" s="29">
        <f t="shared" ref="J15:L19" si="1">J16</f>
        <v>1590000</v>
      </c>
      <c r="K15" s="29">
        <f t="shared" si="1"/>
        <v>0</v>
      </c>
      <c r="L15" s="29">
        <f t="shared" si="1"/>
        <v>0</v>
      </c>
      <c r="M15" s="10"/>
    </row>
    <row r="16" spans="1:13" ht="30.6" customHeight="1">
      <c r="A16" s="21" t="s">
        <v>14</v>
      </c>
      <c r="B16" s="11"/>
      <c r="C16" s="11"/>
      <c r="D16" s="57" t="s">
        <v>15</v>
      </c>
      <c r="E16" s="57"/>
      <c r="F16" s="6"/>
      <c r="G16" s="30">
        <f>G17+G18</f>
        <v>4562181</v>
      </c>
      <c r="H16" s="30">
        <f t="shared" ref="H16:L16" si="2">H17+H18</f>
        <v>2020000</v>
      </c>
      <c r="I16" s="30">
        <f t="shared" si="2"/>
        <v>1590000</v>
      </c>
      <c r="J16" s="30">
        <f t="shared" si="2"/>
        <v>1590000</v>
      </c>
      <c r="K16" s="30">
        <f t="shared" si="2"/>
        <v>0</v>
      </c>
      <c r="L16" s="30">
        <f t="shared" si="2"/>
        <v>0</v>
      </c>
      <c r="M16" s="10"/>
    </row>
    <row r="17" spans="1:13" ht="108">
      <c r="A17" s="11" t="s">
        <v>61</v>
      </c>
      <c r="B17" s="11" t="s">
        <v>62</v>
      </c>
      <c r="C17" s="22" t="s">
        <v>63</v>
      </c>
      <c r="D17" s="20" t="s">
        <v>64</v>
      </c>
      <c r="E17" s="27" t="s">
        <v>65</v>
      </c>
      <c r="F17" s="6">
        <v>2025</v>
      </c>
      <c r="G17" s="31"/>
      <c r="H17" s="31">
        <v>90000</v>
      </c>
      <c r="I17" s="31">
        <v>90000</v>
      </c>
      <c r="J17" s="33">
        <v>90000</v>
      </c>
      <c r="K17" s="33"/>
      <c r="L17" s="33"/>
      <c r="M17" s="10"/>
    </row>
    <row r="18" spans="1:13" ht="72">
      <c r="A18" s="11" t="s">
        <v>16</v>
      </c>
      <c r="B18" s="11" t="s">
        <v>17</v>
      </c>
      <c r="C18" s="22" t="s">
        <v>18</v>
      </c>
      <c r="D18" s="20" t="s">
        <v>23</v>
      </c>
      <c r="E18" s="27" t="s">
        <v>22</v>
      </c>
      <c r="F18" s="6" t="s">
        <v>24</v>
      </c>
      <c r="G18" s="31">
        <v>4562181</v>
      </c>
      <c r="H18" s="31">
        <f>70000+1680000+180000</f>
        <v>1930000</v>
      </c>
      <c r="I18" s="31">
        <f>1000000+500000</f>
        <v>1500000</v>
      </c>
      <c r="J18" s="33">
        <f>1000000+500000</f>
        <v>1500000</v>
      </c>
      <c r="K18" s="33"/>
      <c r="L18" s="33"/>
      <c r="M18" s="10">
        <v>1</v>
      </c>
    </row>
    <row r="19" spans="1:13" ht="44.7" customHeight="1">
      <c r="A19" s="21" t="s">
        <v>36</v>
      </c>
      <c r="B19" s="21"/>
      <c r="C19" s="21"/>
      <c r="D19" s="57" t="s">
        <v>38</v>
      </c>
      <c r="E19" s="57"/>
      <c r="F19" s="6"/>
      <c r="G19" s="30">
        <f>G20</f>
        <v>295556126.13</v>
      </c>
      <c r="H19" s="30">
        <f t="shared" ref="H19:I19" si="3">H20</f>
        <v>159984912.44999999</v>
      </c>
      <c r="I19" s="30">
        <f t="shared" si="3"/>
        <v>133715427.63</v>
      </c>
      <c r="J19" s="29">
        <f t="shared" si="1"/>
        <v>117309700.00999999</v>
      </c>
      <c r="K19" s="29">
        <f t="shared" si="1"/>
        <v>15815727.619999999</v>
      </c>
      <c r="L19" s="29">
        <f t="shared" si="1"/>
        <v>590000</v>
      </c>
      <c r="M19" s="10"/>
    </row>
    <row r="20" spans="1:13" ht="44.7" customHeight="1">
      <c r="A20" s="21" t="s">
        <v>37</v>
      </c>
      <c r="B20" s="11"/>
      <c r="C20" s="11"/>
      <c r="D20" s="57" t="s">
        <v>38</v>
      </c>
      <c r="E20" s="57"/>
      <c r="F20" s="6"/>
      <c r="G20" s="30">
        <f>G21+G25+G26+G27</f>
        <v>295556126.13</v>
      </c>
      <c r="H20" s="30">
        <f t="shared" ref="H20:L20" si="4">H21+H25+H26+H27</f>
        <v>159984912.44999999</v>
      </c>
      <c r="I20" s="30">
        <f>I21+I25+I26+I27</f>
        <v>133715427.63</v>
      </c>
      <c r="J20" s="48">
        <f t="shared" si="4"/>
        <v>117309700.00999999</v>
      </c>
      <c r="K20" s="48">
        <f t="shared" si="4"/>
        <v>15815727.619999999</v>
      </c>
      <c r="L20" s="48">
        <f t="shared" si="4"/>
        <v>590000</v>
      </c>
      <c r="M20" s="10"/>
    </row>
    <row r="21" spans="1:13" ht="36">
      <c r="A21" s="11" t="s">
        <v>39</v>
      </c>
      <c r="B21" s="11" t="s">
        <v>40</v>
      </c>
      <c r="C21" s="22" t="s">
        <v>41</v>
      </c>
      <c r="D21" s="20" t="s">
        <v>42</v>
      </c>
      <c r="E21" s="27" t="s">
        <v>43</v>
      </c>
      <c r="F21" s="6"/>
      <c r="G21" s="31">
        <f>SUM(G22:G23)</f>
        <v>155264621</v>
      </c>
      <c r="H21" s="31">
        <f t="shared" ref="H21:L21" si="5">SUM(H22:H24)</f>
        <v>96502080.209999993</v>
      </c>
      <c r="I21" s="31">
        <f t="shared" si="5"/>
        <v>92684716</v>
      </c>
      <c r="J21" s="31">
        <f t="shared" si="5"/>
        <v>92684716</v>
      </c>
      <c r="K21" s="31">
        <f t="shared" si="5"/>
        <v>0</v>
      </c>
      <c r="L21" s="31">
        <f t="shared" si="5"/>
        <v>0</v>
      </c>
      <c r="M21" s="10"/>
    </row>
    <row r="22" spans="1:13" ht="72">
      <c r="A22" s="11"/>
      <c r="B22" s="11"/>
      <c r="C22" s="22"/>
      <c r="D22" s="20"/>
      <c r="E22" s="45" t="s">
        <v>66</v>
      </c>
      <c r="F22" s="6" t="s">
        <v>24</v>
      </c>
      <c r="G22" s="31">
        <v>102462362</v>
      </c>
      <c r="H22" s="31">
        <f>1124857.78+80000+83518800+100000</f>
        <v>84823657.780000001</v>
      </c>
      <c r="I22" s="46">
        <f>83518800+100000</f>
        <v>83618800</v>
      </c>
      <c r="J22" s="49">
        <f>83518800+100000</f>
        <v>83618800</v>
      </c>
      <c r="K22" s="33"/>
      <c r="L22" s="33"/>
      <c r="M22" s="10">
        <f t="shared" ref="M22:M27" si="6">H22/G22</f>
        <v>0.82785186798641242</v>
      </c>
    </row>
    <row r="23" spans="1:13" ht="72">
      <c r="A23" s="11"/>
      <c r="B23" s="11"/>
      <c r="C23" s="22"/>
      <c r="D23" s="20"/>
      <c r="E23" s="45" t="s">
        <v>44</v>
      </c>
      <c r="F23" s="6" t="s">
        <v>58</v>
      </c>
      <c r="G23" s="31">
        <f>52802259</f>
        <v>52802259</v>
      </c>
      <c r="H23" s="31">
        <f>1168253.38+250000+3500000-250000-34084-3000000-70000</f>
        <v>1564169.38</v>
      </c>
      <c r="I23" s="46">
        <f>3500000-250000-34084-3000000-70000</f>
        <v>145916</v>
      </c>
      <c r="J23" s="49">
        <f>3500000-250000-34084-3000000-70000</f>
        <v>145916</v>
      </c>
      <c r="K23" s="33"/>
      <c r="L23" s="33"/>
      <c r="M23" s="10">
        <f t="shared" si="6"/>
        <v>2.9623152676100467E-2</v>
      </c>
    </row>
    <row r="24" spans="1:13" ht="72">
      <c r="A24" s="11"/>
      <c r="B24" s="11"/>
      <c r="C24" s="22"/>
      <c r="D24" s="20"/>
      <c r="E24" s="27" t="s">
        <v>67</v>
      </c>
      <c r="F24" s="6" t="s">
        <v>58</v>
      </c>
      <c r="G24" s="31">
        <v>35571884.130000003</v>
      </c>
      <c r="H24" s="31">
        <f>944253.05+250000+100000+20000+5800000+3000000</f>
        <v>10114253.050000001</v>
      </c>
      <c r="I24" s="46">
        <f>100000+20000+5800000+3000000</f>
        <v>8920000</v>
      </c>
      <c r="J24" s="49">
        <f>100000+20000+5800000+3000000</f>
        <v>8920000</v>
      </c>
      <c r="K24" s="33"/>
      <c r="L24" s="33"/>
      <c r="M24" s="10">
        <f t="shared" si="6"/>
        <v>0.28433278971214282</v>
      </c>
    </row>
    <row r="25" spans="1:13" ht="108">
      <c r="A25" s="11" t="s">
        <v>45</v>
      </c>
      <c r="B25" s="11" t="s">
        <v>46</v>
      </c>
      <c r="C25" s="22" t="s">
        <v>47</v>
      </c>
      <c r="D25" s="20" t="s">
        <v>48</v>
      </c>
      <c r="E25" s="27" t="s">
        <v>68</v>
      </c>
      <c r="F25" s="6" t="s">
        <v>58</v>
      </c>
      <c r="G25" s="31">
        <v>71059907</v>
      </c>
      <c r="H25" s="31">
        <f>1850012+8018617.24+966398.99+14033601.01+10981383</f>
        <v>35850012.240000002</v>
      </c>
      <c r="I25" s="46">
        <f>14033601.01+10981383</f>
        <v>25014984.009999998</v>
      </c>
      <c r="J25" s="33">
        <f>14033601.01+10981383-590000</f>
        <v>24424984.009999998</v>
      </c>
      <c r="K25" s="33"/>
      <c r="L25" s="33">
        <v>590000</v>
      </c>
      <c r="M25" s="10">
        <f t="shared" si="6"/>
        <v>0.50450406922148094</v>
      </c>
    </row>
    <row r="26" spans="1:13" ht="72">
      <c r="A26" s="11" t="s">
        <v>49</v>
      </c>
      <c r="B26" s="11" t="s">
        <v>50</v>
      </c>
      <c r="C26" s="22" t="s">
        <v>52</v>
      </c>
      <c r="D26" s="20" t="s">
        <v>51</v>
      </c>
      <c r="E26" s="27" t="s">
        <v>67</v>
      </c>
      <c r="F26" s="6" t="s">
        <v>58</v>
      </c>
      <c r="G26" s="31">
        <v>35571884.130000003</v>
      </c>
      <c r="H26" s="31">
        <f>10675714.38+15815727.62</f>
        <v>26491442</v>
      </c>
      <c r="I26" s="46">
        <v>15815727.619999999</v>
      </c>
      <c r="J26" s="33"/>
      <c r="K26" s="49">
        <v>15815727.619999999</v>
      </c>
      <c r="L26" s="33"/>
      <c r="M26" s="10">
        <f>H26/G26</f>
        <v>0.74472979567753916</v>
      </c>
    </row>
    <row r="27" spans="1:13" ht="72">
      <c r="A27" s="11" t="s">
        <v>53</v>
      </c>
      <c r="B27" s="11" t="s">
        <v>54</v>
      </c>
      <c r="C27" s="22" t="s">
        <v>56</v>
      </c>
      <c r="D27" s="20" t="s">
        <v>55</v>
      </c>
      <c r="E27" s="27" t="s">
        <v>57</v>
      </c>
      <c r="F27" s="6" t="s">
        <v>59</v>
      </c>
      <c r="G27" s="31">
        <v>33659714</v>
      </c>
      <c r="H27" s="31">
        <f>329482+611896+5000000-2000000-2800000</f>
        <v>1141378</v>
      </c>
      <c r="I27" s="46">
        <f>5000000-2000000-2800000</f>
        <v>200000</v>
      </c>
      <c r="J27" s="33">
        <f>5000000-2000000-2800000</f>
        <v>200000</v>
      </c>
      <c r="K27" s="33"/>
      <c r="L27" s="33"/>
      <c r="M27" s="10">
        <f t="shared" si="6"/>
        <v>3.3909319609786347E-2</v>
      </c>
    </row>
    <row r="28" spans="1:13">
      <c r="A28" s="18"/>
      <c r="B28" s="11"/>
      <c r="C28" s="11"/>
      <c r="D28" s="2"/>
      <c r="E28" s="7" t="s">
        <v>0</v>
      </c>
      <c r="F28" s="6"/>
      <c r="G28" s="47">
        <f>G15+G19</f>
        <v>300118307.13</v>
      </c>
      <c r="H28" s="47">
        <f t="shared" ref="H28:L28" si="7">H15+H19</f>
        <v>162004912.44999999</v>
      </c>
      <c r="I28" s="47">
        <f t="shared" si="7"/>
        <v>135305427.63</v>
      </c>
      <c r="J28" s="32">
        <f t="shared" si="7"/>
        <v>118899700.00999999</v>
      </c>
      <c r="K28" s="32">
        <f t="shared" si="7"/>
        <v>15815727.619999999</v>
      </c>
      <c r="L28" s="48">
        <f t="shared" si="7"/>
        <v>590000</v>
      </c>
      <c r="M28" s="51">
        <f t="shared" ref="M28" si="8">H28/G28</f>
        <v>0.53980349949070427</v>
      </c>
    </row>
    <row r="29" spans="1:13">
      <c r="A29" s="34"/>
      <c r="B29" s="35"/>
      <c r="C29" s="35"/>
      <c r="D29" s="36"/>
      <c r="E29" s="37"/>
      <c r="F29" s="38"/>
      <c r="G29" s="39"/>
      <c r="H29" s="39"/>
      <c r="I29" s="40"/>
      <c r="J29" s="41"/>
      <c r="K29" s="41"/>
      <c r="L29" s="41"/>
      <c r="M29" s="42"/>
    </row>
    <row r="30" spans="1:13" s="15" customFormat="1">
      <c r="A30" s="25"/>
      <c r="B30" s="26"/>
      <c r="C30" s="24"/>
      <c r="D30" s="15" t="s">
        <v>20</v>
      </c>
      <c r="F30" s="16" t="s">
        <v>21</v>
      </c>
      <c r="G30" s="17"/>
      <c r="H30" s="16"/>
      <c r="J30" s="12"/>
      <c r="K30" s="12"/>
      <c r="L30" s="12"/>
    </row>
    <row r="31" spans="1:13">
      <c r="A31" s="26"/>
      <c r="I31" s="1"/>
      <c r="J31" s="14"/>
      <c r="K31" s="14"/>
      <c r="L31" s="14"/>
    </row>
    <row r="32" spans="1:13">
      <c r="G32" s="43"/>
      <c r="H32" s="43"/>
      <c r="I32" s="43"/>
      <c r="J32" s="50"/>
      <c r="K32" s="50"/>
      <c r="L32" s="50"/>
    </row>
    <row r="33" spans="8:13">
      <c r="H33" s="1"/>
      <c r="J33" s="14"/>
      <c r="K33" s="14"/>
      <c r="L33" s="14"/>
    </row>
    <row r="34" spans="8:13">
      <c r="H34" s="1"/>
      <c r="I34" s="1"/>
      <c r="J34" s="14"/>
      <c r="K34" s="14"/>
      <c r="L34" s="14"/>
      <c r="M34" s="1"/>
    </row>
  </sheetData>
  <mergeCells count="19">
    <mergeCell ref="D15:E15"/>
    <mergeCell ref="D16:E16"/>
    <mergeCell ref="J12:K12"/>
    <mergeCell ref="D19:E19"/>
    <mergeCell ref="D20:E20"/>
    <mergeCell ref="A8:M8"/>
    <mergeCell ref="A12:A13"/>
    <mergeCell ref="B12:B13"/>
    <mergeCell ref="C12:C13"/>
    <mergeCell ref="D12:D13"/>
    <mergeCell ref="E12:E13"/>
    <mergeCell ref="F12:F13"/>
    <mergeCell ref="G12:G13"/>
    <mergeCell ref="A9:M9"/>
    <mergeCell ref="A10:B10"/>
    <mergeCell ref="A11:B11"/>
    <mergeCell ref="H12:H13"/>
    <mergeCell ref="I12:I13"/>
    <mergeCell ref="M12:M13"/>
  </mergeCells>
  <pageMargins left="0.59055118110236227" right="0.59055118110236227" top="0.19685039370078741" bottom="0.19685039370078741" header="0" footer="0"/>
  <pageSetup paperSize="9" scale="4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2025-08-02T21:16:17Z</cp:lastPrinted>
  <dcterms:created xsi:type="dcterms:W3CDTF">2005-08-15T04:40:30Z</dcterms:created>
  <dcterms:modified xsi:type="dcterms:W3CDTF">2025-08-07T06:52:51Z</dcterms:modified>
</cp:coreProperties>
</file>