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HARE\0-Старые данные\SHARE\Бюджет 2025\УТОЧНЕННЯ\8_НАСТУПНЕ\"/>
    </mc:Choice>
  </mc:AlternateContent>
  <bookViews>
    <workbookView xWindow="-108" yWindow="-108" windowWidth="23256" windowHeight="12576"/>
  </bookViews>
  <sheets>
    <sheet name="Аркуш1" sheetId="1" r:id="rId1"/>
  </sheets>
  <externalReferences>
    <externalReference r:id="rId2"/>
    <externalReference r:id="rId3"/>
  </externalReferences>
  <definedNames>
    <definedName name="_xlnm.Print_Titles" localSheetId="0">Аркуш1!$4:$5</definedName>
    <definedName name="_xlnm.Print_Area" localSheetId="0">Аркуш1!$A$1:$L$155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3" i="1" l="1"/>
  <c r="F37" i="1"/>
  <c r="M148" i="1" l="1"/>
  <c r="G157" i="1" l="1"/>
  <c r="F138" i="1" l="1"/>
  <c r="G138" i="1"/>
  <c r="H138" i="1"/>
  <c r="I138" i="1"/>
  <c r="J138" i="1"/>
  <c r="K138" i="1"/>
  <c r="L138" i="1"/>
  <c r="E138" i="1"/>
  <c r="D142" i="1"/>
  <c r="D141" i="1"/>
  <c r="E141" i="1"/>
  <c r="E15" i="1" l="1"/>
  <c r="E13" i="1"/>
  <c r="G126" i="1" l="1"/>
  <c r="H126" i="1"/>
  <c r="I126" i="1"/>
  <c r="J126" i="1"/>
  <c r="K126" i="1"/>
  <c r="L126" i="1"/>
  <c r="E126" i="1"/>
  <c r="D129" i="1"/>
  <c r="D130" i="1"/>
  <c r="E129" i="1"/>
  <c r="F132" i="1"/>
  <c r="D157" i="1" l="1"/>
  <c r="D128" i="1" l="1"/>
  <c r="F127" i="1"/>
  <c r="D127" i="1" s="1"/>
  <c r="F7" i="1"/>
  <c r="E7" i="1"/>
  <c r="D13" i="1"/>
  <c r="D137" i="1"/>
  <c r="F136" i="1"/>
  <c r="D136" i="1" s="1"/>
  <c r="D132" i="1"/>
  <c r="D133" i="1"/>
  <c r="F131" i="1" l="1"/>
  <c r="F126" i="1" s="1"/>
  <c r="D131" i="1" l="1"/>
  <c r="G104" i="1" l="1"/>
  <c r="H104" i="1"/>
  <c r="J104" i="1"/>
  <c r="K104" i="1"/>
  <c r="I118" i="1"/>
  <c r="I117" i="1" s="1"/>
  <c r="I104" i="1" s="1"/>
  <c r="D113" i="1" l="1"/>
  <c r="F112" i="1"/>
  <c r="D112" i="1" s="1"/>
  <c r="D107" i="1"/>
  <c r="F106" i="1"/>
  <c r="F105" i="1" s="1"/>
  <c r="D106" i="1" l="1"/>
  <c r="D105" i="1"/>
  <c r="F111" i="1"/>
  <c r="D111" i="1" s="1"/>
  <c r="F84" i="1" l="1"/>
  <c r="G84" i="1"/>
  <c r="H84" i="1"/>
  <c r="I84" i="1"/>
  <c r="J84" i="1"/>
  <c r="K84" i="1"/>
  <c r="L84" i="1"/>
  <c r="D88" i="1"/>
  <c r="E87" i="1"/>
  <c r="D87" i="1"/>
  <c r="G6" i="1"/>
  <c r="H6" i="1"/>
  <c r="J6" i="1"/>
  <c r="K6" i="1"/>
  <c r="L6" i="1"/>
  <c r="D29" i="1"/>
  <c r="E28" i="1"/>
  <c r="D28" i="1" s="1"/>
  <c r="E14" i="1" l="1"/>
  <c r="D15" i="1"/>
  <c r="D16" i="1"/>
  <c r="D12" i="1"/>
  <c r="H48" i="1" l="1"/>
  <c r="I48" i="1"/>
  <c r="J48" i="1"/>
  <c r="K48" i="1"/>
  <c r="L48" i="1"/>
  <c r="F46" i="1" l="1"/>
  <c r="F45" i="1" s="1"/>
  <c r="F134" i="1" l="1"/>
  <c r="D109" i="1"/>
  <c r="D110" i="1"/>
  <c r="E108" i="1"/>
  <c r="L121" i="1"/>
  <c r="D123" i="1"/>
  <c r="K144" i="1"/>
  <c r="K143" i="1" s="1"/>
  <c r="J144" i="1"/>
  <c r="D145" i="1"/>
  <c r="E139" i="1"/>
  <c r="D140" i="1"/>
  <c r="D135" i="1"/>
  <c r="D125" i="1"/>
  <c r="D122" i="1"/>
  <c r="D116" i="1"/>
  <c r="D115" i="1"/>
  <c r="K101" i="1"/>
  <c r="K91" i="1"/>
  <c r="K89" i="1"/>
  <c r="F114" i="1"/>
  <c r="F104" i="1" s="1"/>
  <c r="E124" i="1"/>
  <c r="D124" i="1" s="1"/>
  <c r="F101" i="1"/>
  <c r="G101" i="1"/>
  <c r="H101" i="1"/>
  <c r="I101" i="1"/>
  <c r="J101" i="1"/>
  <c r="L101" i="1"/>
  <c r="E101" i="1"/>
  <c r="F91" i="1"/>
  <c r="G91" i="1"/>
  <c r="H91" i="1"/>
  <c r="I91" i="1"/>
  <c r="J91" i="1"/>
  <c r="L91" i="1"/>
  <c r="D94" i="1"/>
  <c r="D96" i="1"/>
  <c r="D97" i="1"/>
  <c r="D99" i="1"/>
  <c r="D100" i="1"/>
  <c r="E98" i="1"/>
  <c r="D98" i="1" s="1"/>
  <c r="E95" i="1"/>
  <c r="D95" i="1" s="1"/>
  <c r="E93" i="1"/>
  <c r="E92" i="1" s="1"/>
  <c r="F89" i="1"/>
  <c r="G89" i="1"/>
  <c r="H89" i="1"/>
  <c r="I89" i="1"/>
  <c r="J89" i="1"/>
  <c r="L89" i="1"/>
  <c r="E89" i="1"/>
  <c r="D90" i="1"/>
  <c r="E84" i="1"/>
  <c r="G66" i="1"/>
  <c r="D66" i="1" s="1"/>
  <c r="G64" i="1"/>
  <c r="D73" i="1"/>
  <c r="D65" i="1"/>
  <c r="D67" i="1"/>
  <c r="F79" i="1"/>
  <c r="E79" i="1"/>
  <c r="D81" i="1"/>
  <c r="D82" i="1"/>
  <c r="D83" i="1"/>
  <c r="D80" i="1"/>
  <c r="F74" i="1"/>
  <c r="D75" i="1"/>
  <c r="D71" i="1"/>
  <c r="D69" i="1"/>
  <c r="F54" i="1"/>
  <c r="E54" i="1"/>
  <c r="D56" i="1"/>
  <c r="D57" i="1"/>
  <c r="D58" i="1"/>
  <c r="D59" i="1"/>
  <c r="D60" i="1"/>
  <c r="D61" i="1"/>
  <c r="D62" i="1"/>
  <c r="D63" i="1"/>
  <c r="D55" i="1"/>
  <c r="F49" i="1"/>
  <c r="D52" i="1"/>
  <c r="D53" i="1"/>
  <c r="D50" i="1"/>
  <c r="E51" i="1"/>
  <c r="E49" i="1" s="1"/>
  <c r="E78" i="1"/>
  <c r="D78" i="1" s="1"/>
  <c r="E45" i="1"/>
  <c r="D45" i="1" s="1"/>
  <c r="D47" i="1"/>
  <c r="D46" i="1"/>
  <c r="F48" i="1" l="1"/>
  <c r="D64" i="1"/>
  <c r="G48" i="1"/>
  <c r="D121" i="1"/>
  <c r="L104" i="1"/>
  <c r="D108" i="1"/>
  <c r="E104" i="1"/>
  <c r="K147" i="1"/>
  <c r="K149" i="1" s="1"/>
  <c r="E91" i="1"/>
  <c r="D93" i="1"/>
  <c r="D92" i="1"/>
  <c r="D89" i="1"/>
  <c r="D51" i="1"/>
  <c r="E77" i="1"/>
  <c r="K152" i="1" l="1"/>
  <c r="K151" i="1" s="1"/>
  <c r="D44" i="1" l="1"/>
  <c r="E38" i="1"/>
  <c r="D38" i="1" s="1"/>
  <c r="D40" i="1"/>
  <c r="D39" i="1"/>
  <c r="D22" i="1"/>
  <c r="D24" i="1"/>
  <c r="D21" i="1"/>
  <c r="E23" i="1"/>
  <c r="D23" i="1" s="1"/>
  <c r="D33" i="1"/>
  <c r="D34" i="1"/>
  <c r="F32" i="1"/>
  <c r="D32" i="1" s="1"/>
  <c r="F25" i="1"/>
  <c r="D27" i="1"/>
  <c r="D26" i="1"/>
  <c r="E17" i="1"/>
  <c r="D17" i="1" l="1"/>
  <c r="E20" i="1"/>
  <c r="D19" i="1"/>
  <c r="D18" i="1"/>
  <c r="D14" i="1"/>
  <c r="D8" i="1"/>
  <c r="D11" i="1"/>
  <c r="E31" i="1"/>
  <c r="D31" i="1" s="1"/>
  <c r="D9" i="1"/>
  <c r="D10" i="1"/>
  <c r="F35" i="1"/>
  <c r="F6" i="1" s="1"/>
  <c r="E35" i="1"/>
  <c r="D37" i="1"/>
  <c r="D36" i="1"/>
  <c r="D7" i="1" l="1"/>
  <c r="D103" i="1" l="1"/>
  <c r="D74" i="1" l="1"/>
  <c r="E68" i="1"/>
  <c r="D68" i="1" l="1"/>
  <c r="F147" i="1" l="1"/>
  <c r="G147" i="1"/>
  <c r="H147" i="1"/>
  <c r="H153" i="1" l="1"/>
  <c r="H151" i="1" s="1"/>
  <c r="H149" i="1"/>
  <c r="E70" i="1" l="1"/>
  <c r="E48" i="1" s="1"/>
  <c r="D48" i="1" l="1"/>
  <c r="D54" i="1"/>
  <c r="D42" i="1"/>
  <c r="I41" i="1" l="1"/>
  <c r="I6" i="1" l="1"/>
  <c r="I147" i="1" s="1"/>
  <c r="G156" i="1" s="1"/>
  <c r="G158" i="1" s="1"/>
  <c r="G153" i="1"/>
  <c r="G151" i="1" s="1"/>
  <c r="G148" i="1"/>
  <c r="D41" i="1"/>
  <c r="I153" i="1" l="1"/>
  <c r="I151" i="1" s="1"/>
  <c r="I150" i="1"/>
  <c r="D20" i="1"/>
  <c r="F152" i="1" l="1"/>
  <c r="F151" i="1" s="1"/>
  <c r="D85" i="1"/>
  <c r="D25" i="1" l="1"/>
  <c r="D79" i="1"/>
  <c r="D70" i="1"/>
  <c r="D146" i="1" l="1"/>
  <c r="D86" i="1" l="1"/>
  <c r="D84" i="1"/>
  <c r="D72" i="1"/>
  <c r="D77" i="1"/>
  <c r="E43" i="1"/>
  <c r="D43" i="1" s="1"/>
  <c r="E30" i="1"/>
  <c r="E6" i="1" s="1"/>
  <c r="E147" i="1" l="1"/>
  <c r="E156" i="1" s="1"/>
  <c r="D102" i="1"/>
  <c r="D91" i="1"/>
  <c r="D30" i="1"/>
  <c r="D35" i="1"/>
  <c r="D49" i="1"/>
  <c r="D126" i="1"/>
  <c r="D134" i="1"/>
  <c r="D101" i="1" l="1"/>
  <c r="E152" i="1"/>
  <c r="D114" i="1"/>
  <c r="E151" i="1" l="1"/>
  <c r="D153" i="1"/>
  <c r="J143" i="1" l="1"/>
  <c r="L143" i="1"/>
  <c r="L147" i="1" l="1"/>
  <c r="L150" i="1" s="1"/>
  <c r="D150" i="1" s="1"/>
  <c r="J147" i="1"/>
  <c r="D144" i="1"/>
  <c r="J152" i="1" l="1"/>
  <c r="J151" i="1" s="1"/>
  <c r="J156" i="1"/>
  <c r="J158" i="1" s="1"/>
  <c r="L152" i="1"/>
  <c r="D147" i="1"/>
  <c r="L151" i="1" l="1"/>
  <c r="D151" i="1" s="1"/>
  <c r="D158" i="1" s="1"/>
  <c r="D152" i="1"/>
  <c r="D139" i="1"/>
  <c r="J148" i="1" l="1"/>
  <c r="D138" i="1"/>
  <c r="D143" i="1" l="1"/>
  <c r="D104" i="1" l="1"/>
  <c r="E148" i="1" l="1"/>
  <c r="D148" i="1" s="1"/>
  <c r="F149" i="1"/>
  <c r="D6" i="1"/>
  <c r="D149" i="1" l="1"/>
  <c r="M149" i="1" s="1"/>
  <c r="M147" i="1" s="1"/>
</calcChain>
</file>

<file path=xl/sharedStrings.xml><?xml version="1.0" encoding="utf-8"?>
<sst xmlns="http://schemas.openxmlformats.org/spreadsheetml/2006/main" count="293" uniqueCount="247">
  <si>
    <t>1.</t>
  </si>
  <si>
    <t>Виконавчий комітет</t>
  </si>
  <si>
    <t>2.</t>
  </si>
  <si>
    <t>Управління освіти</t>
  </si>
  <si>
    <t>3.</t>
  </si>
  <si>
    <t>Фінансове управління</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</si>
  <si>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</si>
  <si>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4.</t>
  </si>
  <si>
    <t>РАЗОМ пропозиції на уточнення</t>
  </si>
  <si>
    <t>РАЗОМ</t>
  </si>
  <si>
    <t>№</t>
  </si>
  <si>
    <t>1.1.</t>
  </si>
  <si>
    <t>2.1.</t>
  </si>
  <si>
    <t>3.1.</t>
  </si>
  <si>
    <t>Відділ комунального господарства та благоустрою</t>
  </si>
  <si>
    <t>4.1.</t>
  </si>
  <si>
    <t xml:space="preserve"> </t>
  </si>
  <si>
    <t>Додаток до висновку</t>
  </si>
  <si>
    <t>Перерозподіл коштів</t>
  </si>
  <si>
    <t>ЗФ</t>
  </si>
  <si>
    <t>Передача коштів ЗФ до БР</t>
  </si>
  <si>
    <t>Субвенція з місцевого бюджету державному бюджету на виконання програм соціально-економічного розвитку регіонів</t>
  </si>
  <si>
    <t>Начальник фінансового управління</t>
  </si>
  <si>
    <t>Ольга ЯКОВЕНКО</t>
  </si>
  <si>
    <t>Пропозиції  щодо внесення змін до видаткової частини бюджету Чорноморської міської територіальної громади на 2025 рік</t>
  </si>
  <si>
    <t>в т.ч. загальний фонд</t>
  </si>
  <si>
    <t xml:space="preserve">         спеціальний фонд (БР)</t>
  </si>
  <si>
    <t>Організація благоустрою населених пунктів</t>
  </si>
  <si>
    <t>6030</t>
  </si>
  <si>
    <t>1.2.</t>
  </si>
  <si>
    <t>1.3.</t>
  </si>
  <si>
    <t>1.4.</t>
  </si>
  <si>
    <t>1.5.</t>
  </si>
  <si>
    <t>Надання дошкільної освіти</t>
  </si>
  <si>
    <t>2.2.</t>
  </si>
  <si>
    <t>2.3.</t>
  </si>
  <si>
    <t>2.4.</t>
  </si>
  <si>
    <t>Управління соціальної політики</t>
  </si>
  <si>
    <t>5.</t>
  </si>
  <si>
    <t>5.1.</t>
  </si>
  <si>
    <t>6.</t>
  </si>
  <si>
    <t>Управління капітального будівництва</t>
  </si>
  <si>
    <t>6.1.</t>
  </si>
  <si>
    <t>6.2.</t>
  </si>
  <si>
    <t>7.</t>
  </si>
  <si>
    <t>7.1.</t>
  </si>
  <si>
    <t>7.2.</t>
  </si>
  <si>
    <t xml:space="preserve">Субвенція з місцевого бюджету державному бюджету на виконання програм соціально-економічного розвитку регіонів / резерв коштів </t>
  </si>
  <si>
    <t>Забезпечення діяльності інших закладів у сфері освіти</t>
  </si>
  <si>
    <t>2.5.</t>
  </si>
  <si>
    <t>2.6.</t>
  </si>
  <si>
    <t>1.6.</t>
  </si>
  <si>
    <t>3.2.</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</si>
  <si>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</si>
  <si>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Розподіл джерел фінансування:</t>
  </si>
  <si>
    <t>за рахунок коштів бюджету Чорноморської міської територіальної громади</t>
  </si>
  <si>
    <t>СФ (ЦФ)</t>
  </si>
  <si>
    <t>Первинна медична допомога населенню, що надається центрами первинної медичної (медико-санітарної) допомоги</t>
  </si>
  <si>
    <t>Муніципальні формування з охорони громадського порядку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</si>
  <si>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</si>
  <si>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Надання загальної середньої освіти закладами загальної середньої освіти за рахунок коштів місцевого бюджету</t>
  </si>
  <si>
    <t>8110</t>
  </si>
  <si>
    <t>Заходи із запобігання та ліквідації надзвичайних ситуацій та наслідків стихійного лиха</t>
  </si>
  <si>
    <t>Відділ молоді та спорту</t>
  </si>
  <si>
    <t>За рахунок субвенцій та цільових надходжень</t>
  </si>
  <si>
    <t>за рахунок субвенцій та цільових надходжень</t>
  </si>
  <si>
    <t>5.2.</t>
  </si>
  <si>
    <t>2.7.</t>
  </si>
  <si>
    <t>2.8.</t>
  </si>
  <si>
    <t>2.9.</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</si>
  <si>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 уточнення суми за курсом НБУ станом на 04.07.2025р.)</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</si>
  <si>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</si>
  <si>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</si>
  <si>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Інша діяльність у сфері державного управління</t>
  </si>
  <si>
    <t>0180</t>
  </si>
  <si>
    <t>Розроблення комплексних планів просторового розвитку територій територіальних громад</t>
  </si>
  <si>
    <t>Послуги з організації проведення  Стратегічної сесії з формування та громадського обговорення завдання на розроблення Комплексного плану просторового розвитку території Чорноморської міської територіальної громади Одеського району Одеської області</t>
  </si>
  <si>
    <t>Розроблення комплексного плану просторового розвитку території Чорноморської міської територіальної громади</t>
  </si>
  <si>
    <t>№8426 від 16.07.25</t>
  </si>
  <si>
    <t>Придбання меблів (уточнення вартості)</t>
  </si>
  <si>
    <t>№7825 від 01.07.25</t>
  </si>
  <si>
    <t>№8356 від 15.07.25</t>
  </si>
  <si>
    <t>Бурлачобалківська с/а / придбання бензину</t>
  </si>
  <si>
    <t>Бурлачобалківська с/а / поточний ремонт приміщень адміністрації з переобладнанням туалетної кімнати з урахуванням потреб осіб з інвалідністю та інших маломобільних груп населення</t>
  </si>
  <si>
    <t>Бурлачобалківська с/а / прибирання снігу, поточний ремонт доріг, поточний ремонт і технічне обслуговування насосів зливної каналізації, очищення та спорожнення стічних канав</t>
  </si>
  <si>
    <t>№8602 від 22.07.25</t>
  </si>
  <si>
    <t>Малодолинська с/а / поточний ремонт приміщення адміністрації для можливості реалізації проєкту програми "Поліцейський офіцер громади" на території села Малодолинське</t>
  </si>
  <si>
    <t>Багатопрофільна стаціонарна медична допомога населенню</t>
  </si>
  <si>
    <t>Послуги по  зносу (демонтажу) труби котельної КНП "Чорноморська лікарня" за адресою: Одеська область, Одеський район, м.Чорноморськ, вул.Віталія Шума, 4</t>
  </si>
  <si>
    <t>Поточний ремонт приміщення котельної КНП "Чорноморська лікарня" Чорноморської міської ради Одеського району Одеської області за адресою: Одеська область, Одеській район, м.Чорноморськ, вул.Віталія Шума, 4 літ."Д" з проведенням демонтажу димової труби</t>
  </si>
  <si>
    <t>№8067 від 08.07.25</t>
  </si>
  <si>
    <t>№8496 від 18.07.25</t>
  </si>
  <si>
    <r>
      <t>Інша діяльність у сфері державного управління /</t>
    </r>
    <r>
      <rPr>
        <i/>
        <sz val="12"/>
        <color theme="1"/>
        <rFont val="Times New Roman"/>
        <family val="1"/>
        <charset val="204"/>
      </rPr>
      <t xml:space="preserve"> економія коштів</t>
    </r>
  </si>
  <si>
    <t>Будівництво закладів охорони здоров'я</t>
  </si>
  <si>
    <t>Реконструкція приміщень першого поверху під аптеку без змін геометричних розмірів фундаментів у плані у закладі охорони здоров'я "Поліклініка №1"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(розробка проектно-кошторисної документації)</t>
  </si>
  <si>
    <t>№7782 від 30.06.25</t>
  </si>
  <si>
    <t>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"Чорноиморська лікарня" Чорноморської міської ради Одеського району Одеської області за адресою: Одеська область, Одеський район, м.Чорноморськ, вул.Захисників України, 1</t>
  </si>
  <si>
    <t>Будівництво інших об'єктів комунальної власності</t>
  </si>
  <si>
    <t>Нове будівництво (буріння) артезіанської свердловини для водопостачання КНП "Чорноморська лікарня" в м. Чорноморськ (розробка проектно-кошторисної документації)</t>
  </si>
  <si>
    <t>№8546 від 21.07.25</t>
  </si>
  <si>
    <t>Розробка проектно-кошторисної документації по об'єкту: "Нове будівництво (буріння) артезіанської свердловини для водопостачання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м.Чорноморськ, вул.Віталія Шума, 4</t>
  </si>
  <si>
    <t>Придбання кондиціонерів</t>
  </si>
  <si>
    <t>Придбання фірмового одягу</t>
  </si>
  <si>
    <t>Оплата послуг (крім комунальних)</t>
  </si>
  <si>
    <t>Послуги з монтажу кондиціонерів</t>
  </si>
  <si>
    <t>№8770 від 25.07.25</t>
  </si>
  <si>
    <t>Реалізація Національної програми інформатизації</t>
  </si>
  <si>
    <t>КНП "Чорноморський міський центр первинної медико-санітарної допомоги" Чорноморської міської ради Одеського району Одеської області</t>
  </si>
  <si>
    <t>КУ "Муніципальна варта" Чорноморської міської ради Одеського району Одеської області - придбання відеореєстраторів та комп'ютерного обладнання</t>
  </si>
  <si>
    <t>Предмети, матеріали, обладнання та інвентар</t>
  </si>
  <si>
    <t>Інші заходи громадського порядку та безпеки</t>
  </si>
  <si>
    <t>Придбання комплекту обладнання для проведення модернізації Інтегрованої системи відеоспостереження та відеоаналітики міста Чорноморська</t>
  </si>
  <si>
    <t>№8557 від 21.07.25</t>
  </si>
  <si>
    <t>розр.</t>
  </si>
  <si>
    <t>1.7.</t>
  </si>
  <si>
    <t>1.8.</t>
  </si>
  <si>
    <t>1.9.</t>
  </si>
  <si>
    <t>1.10.</t>
  </si>
  <si>
    <t>1.11.</t>
  </si>
  <si>
    <t>1.12.</t>
  </si>
  <si>
    <t>Завершальні будівельні роботи - поточний ремонт приміщень (коридори, групи, кабінети, сходи, майстерні, заміна дверей), альтанок, фасаду будівлі, покрівлі, дитячого майданчика, майданчику для сушки білизни</t>
  </si>
  <si>
    <t>Придбання води питної</t>
  </si>
  <si>
    <t>Послуги електропостачання</t>
  </si>
  <si>
    <t>Продукти харчування</t>
  </si>
  <si>
    <t>Послуги з харчування</t>
  </si>
  <si>
    <t>Проведення робіт з гідравлвічного випробування системи водопостачання та теплопостачання</t>
  </si>
  <si>
    <t>Оплата праці з нарахуваннями</t>
  </si>
  <si>
    <t>Придбання шкільних меблів для укриття Бурлачобалківської гімназії</t>
  </si>
  <si>
    <t>Придбання будівельних матеріалів для організації ремонтних робіт з відновлення інфраструктури пришкільного стадіону Чорноморського ліцею № 6</t>
  </si>
  <si>
    <t>Придбання посуду для шкільних їдалень</t>
  </si>
  <si>
    <t>Придбання меблів шкільних та обладнання для оснащення осередків захисту України в Чорноморських ліцеях №2 та №4</t>
  </si>
  <si>
    <t>Підвищення кваліфікації, перепідготовка кадрів закладами післядипломної освіти</t>
  </si>
  <si>
    <t>Витрати на відрядження з курсової перепідготовки педагогічних працівників</t>
  </si>
  <si>
    <t>Капітальний ремонт приміщень (осередку Захисту України) Чорноморського ліцею № 2 Чорноморської міської ради Одеського району Одеської області, розташованого за адресою: Одеська область, Одеський район, місто Чорноморськ, проспект Миру, 17А</t>
  </si>
  <si>
    <t>Капітальний ремонт приміщень (кабінету хімії) Чорноморського ліцею № 3 Чорноморської міської ради Одеського району Одеської області, розташованого за адресою: Одеська область, Одеський район, місто Чорноморськ, вулиця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</si>
  <si>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</si>
  <si>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</si>
  <si>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м.Чорноморськ, вулиця Зелена, 2</t>
  </si>
  <si>
    <t xml:space="preserve">Придбання шаф холодильних для облаштування приміщень харчоблоків </t>
  </si>
  <si>
    <t>№8703 від 24.07.25</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</si>
  <si>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</si>
  <si>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</si>
  <si>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</si>
  <si>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r>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 /</t>
    </r>
    <r>
      <rPr>
        <sz val="12"/>
        <color theme="1"/>
        <rFont val="Times New Roman"/>
        <family val="1"/>
        <charset val="204"/>
      </rPr>
      <t xml:space="preserve"> розп.ООД(В)А від 15.07.2025 № 659/А-2015</t>
    </r>
  </si>
  <si>
    <t>2.10.</t>
  </si>
  <si>
    <t>2.11.</t>
  </si>
  <si>
    <t>Пост.КМУ від 14.07.25 № 819</t>
  </si>
  <si>
    <t>Оплата праці з нарахуваннями педагогічним працівникам (комунальні заклади загальної середньої освіти) - вересень-грудень 2025р.</t>
  </si>
  <si>
    <t>Оплата праці з нарахуваннями педагогічним працівникам - вересень-грудень 2025р.</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</si>
  <si>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</si>
  <si>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Служба у справах дітей</t>
  </si>
  <si>
    <t>Відділ культури</t>
  </si>
  <si>
    <t>Надання спеціалізованої освіти мистецькими школами</t>
  </si>
  <si>
    <t>№8763 від 25.07.25</t>
  </si>
  <si>
    <t>Виплата муніципальної адресної допомоги працівникам</t>
  </si>
  <si>
    <t>Забезпечення діяльності бібліотек</t>
  </si>
  <si>
    <t>Забезпечення діяльності музеїв i виставок</t>
  </si>
  <si>
    <t>Послуги охорони Музею образотворчих мистецтв ім.О.Білого м.Чорноморська Одеського району Одеської області та виставкової зали музею Управлінням поліції охорони в Одеській області Національної поліції України на період воєнного стану</t>
  </si>
  <si>
    <t>Інші заходи в галузі культури і мистецтва</t>
  </si>
  <si>
    <t>5.3.</t>
  </si>
  <si>
    <t>5.4.</t>
  </si>
  <si>
    <r>
      <t xml:space="preserve">Проведення навчально-тренувальних зборів і змагань з олімпійських видів спорту / </t>
    </r>
    <r>
      <rPr>
        <i/>
        <sz val="12"/>
        <color theme="1"/>
        <rFont val="Times New Roman"/>
        <family val="1"/>
        <charset val="204"/>
      </rPr>
      <t>організація та проведення міських спортивних змагань</t>
    </r>
  </si>
  <si>
    <t>7670</t>
  </si>
  <si>
    <t>Внески до статутного капіталу суб'єктів господарювання</t>
  </si>
  <si>
    <t>№7812 від 01.07.25</t>
  </si>
  <si>
    <t>Придбання фронтального навантажувача (оплата першого траншу) для КП "Чорноморськводоканал"</t>
  </si>
  <si>
    <t>Придбання тракторного самоскидного причепа ТСП-16 для КП "Чорноморськводоканал"</t>
  </si>
  <si>
    <t>Природоохоронні заходи за рахунок цільових фондів</t>
  </si>
  <si>
    <t>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t>
  </si>
  <si>
    <t>ріш.ВК від 18.07.25 № 283</t>
  </si>
  <si>
    <t>КП "Чорноморськводоканал" - для оплати оренди 4-х дозуючих установок дознезаражування на водопровідних насосних станціях  (селище Олександрівка – 2 установки, село Малодолинське – 1 установка, село Бурлача Балка – 1 установка)</t>
  </si>
  <si>
    <t xml:space="preserve">за рахунок залишку коштів </t>
  </si>
  <si>
    <t>СФ (ФОНПС)</t>
  </si>
  <si>
    <t>7.3.</t>
  </si>
  <si>
    <t>8.</t>
  </si>
  <si>
    <t>8.1.</t>
  </si>
  <si>
    <t>Будівництво об'єктів житлово-комунального господарства / 
КП "Чорноморськводоканал":</t>
  </si>
  <si>
    <t>Реконструкція напірного каналізаційного колектору за адресою: Одеська область, Одеський район, м.Чорноморськ, від вул.Космонавтів, 59Г в с.Малодолинське до вул.Світла, 51 в смт.Олександрівка</t>
  </si>
  <si>
    <t>9.</t>
  </si>
  <si>
    <t>Рішення виконавчого комітету Чорноморської міської ради Одеського району Одеської області від 18.07.2025 № 283 "Про виділення коштів з резервного фонду бюджету Чорноморської міської територіальної громади на безповоротній основі Комунальному підприємству "Чорноморськводоканал" Чорноморської міської ради Одеського району Одеської області</t>
  </si>
  <si>
    <t xml:space="preserve">Резервний фонд місцевого бюджету </t>
  </si>
  <si>
    <t>№3560 від 15.07.25</t>
  </si>
  <si>
    <t xml:space="preserve">         спеціальний фонд (ЦФ, ФОНПС)</t>
  </si>
  <si>
    <t>6013</t>
  </si>
  <si>
    <t>Забезпечення діяльності водопровідно-каналізаційного господарства</t>
  </si>
  <si>
    <t>№8784 від 26.07.25</t>
  </si>
  <si>
    <t>Охорона водних ресурсів / Поточний ремонт камери на каналізаційному напірному колекторі за адресою: Одеська область, Одеський район, с.Молодіжне, на розі вул.Дукова та вул.Богдана Хмельницького</t>
  </si>
  <si>
    <t>Охорона водних ресурсів / Поточний ремонт камери на каналізаційному напірному колекторі в районі КОС м.Чорноморська  за адресою: Одеська область, Одеський район, Дальницька сільрада, комплект будівель і споруд № 2 (за межами населеного пункту)</t>
  </si>
  <si>
    <t>Поточний ремонт РЧВ 2000 м3 за адресою: Одеська область, Одеський район, м.Чорноморськ, вул.Транспортна, 11</t>
  </si>
  <si>
    <t>7.4.</t>
  </si>
  <si>
    <t>Встановлення насосних станцій (5 од)</t>
  </si>
  <si>
    <t>№8850 від 29.07.25</t>
  </si>
  <si>
    <t>№8558 від 21.07.25
№8850 від 29.07.25</t>
  </si>
  <si>
    <t>2.12.</t>
  </si>
  <si>
    <r>
      <t>Здійснення доплат педагогічним працівникам закладів загальної середньої освіти за рахунок субвенції з державного бюджету місцевим бюджетам /</t>
    </r>
    <r>
      <rPr>
        <sz val="12"/>
        <color theme="1"/>
        <rFont val="Times New Roman"/>
        <family val="1"/>
        <charset val="204"/>
      </rPr>
      <t xml:space="preserve"> постанова КМУ від 25.07.2025 № 913</t>
    </r>
  </si>
  <si>
    <r>
      <t xml:space="preserve">Проведення навчально-тренувальних зборів і змагань з неолімпійських видів спорту </t>
    </r>
    <r>
      <rPr>
        <sz val="12"/>
        <color theme="1"/>
        <rFont val="Times New Roman"/>
        <family val="1"/>
        <charset val="204"/>
      </rPr>
      <t xml:space="preserve">/ </t>
    </r>
    <r>
      <rPr>
        <i/>
        <sz val="12"/>
        <color theme="1"/>
        <rFont val="Times New Roman"/>
        <family val="1"/>
        <charset val="204"/>
      </rPr>
      <t>організація та проведення міських спортивних змагань</t>
    </r>
  </si>
  <si>
    <t>Придбання пального</t>
  </si>
  <si>
    <t>Економія коштів</t>
  </si>
  <si>
    <t>Судовий збір</t>
  </si>
  <si>
    <t>Інші заходи у сфері соціального захисту і соціального забезпечення</t>
  </si>
  <si>
    <t>Надання одноразової матеріальної допомоги громадянам на лікування та особам, які знаходяться в скрутному становищі на вирішення життєво-важливих проблем</t>
  </si>
  <si>
    <t>№8973 від 31.07.25</t>
  </si>
  <si>
    <t>1.13.</t>
  </si>
  <si>
    <t>3.3.</t>
  </si>
  <si>
    <t>6011</t>
  </si>
  <si>
    <t>Експлуатація та технічне обслуговування житлового фонду</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</si>
  <si>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</si>
  <si>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Забезпечення надійної та безперебійної експлуатації ліфтів</t>
  </si>
  <si>
    <t>Капітальний ремонт (заміна) ліфту у 3му під'їзді житлового будинку за адресою: Одеська область, Одеський район, м. Чорноморськ, пр. Миру, 30 (ОСББ "Мирний 30") - Програма ОСББ</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</si>
  <si>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</si>
  <si>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в т.ч. за об'єктами:</t>
  </si>
  <si>
    <t>7.5.</t>
  </si>
  <si>
    <t>7.6.</t>
  </si>
  <si>
    <t>7.7.</t>
  </si>
  <si>
    <t>Будівництво освітніх установ та закладів</t>
  </si>
  <si>
    <t>Нове будівництво захисної споруди цивільного захисту подвійного призначення Чорноморського економіко - правового ліцею № 1 Чорноморської міської ради Одеського району Одеської області  за адресою: м.Чорноморськ, пров.Шкільний, 8</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</si>
  <si>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м.Чорноморськ, с.Бурлача Балка, вул.Інститутська, 22</t>
  </si>
  <si>
    <t>Реконструкція приміщення сховища в будівлі за адресою:Одеська обл., Одеський район, м. Чорноморськ, вул.1Травня2/198-Н</t>
  </si>
  <si>
    <t>№8699 від 24.07.25</t>
  </si>
  <si>
    <t>8.2.</t>
  </si>
  <si>
    <t>8.3.</t>
  </si>
  <si>
    <r>
      <t>Матеріально-технічна підтримка військової частини А4638</t>
    </r>
    <r>
      <rPr>
        <sz val="12"/>
        <color theme="1"/>
        <rFont val="Times New Roman"/>
        <family val="1"/>
        <charset val="204"/>
      </rPr>
      <t/>
    </r>
  </si>
  <si>
    <t>8.4.</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</si>
  <si>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разом, в т.ч.:</t>
  </si>
  <si>
    <t>6091</t>
  </si>
  <si>
    <t>Надання одноразової матеріальної допомоги громадянам на лікування та особам, які знаходяться в скрутному становищі на вирішення життєво-важливих проблем (перерозподіл видатків на УСП в зв'язку із збільшенням виплат матеріальної допомоги через УСП)</t>
  </si>
  <si>
    <t>На придбання пально-мастильних матеріалів для посилення громадської безпеки та охорони об'єктів, що забезпечують життєдіяльність населення Чорноморської міської територіальної громади, із залученням  громадських формувань на період воєнного стану</t>
  </si>
  <si>
    <t>№8996 від 31.07.25</t>
  </si>
  <si>
    <t>№8952 від 31.07.25</t>
  </si>
  <si>
    <t>№9008 від 01.08.25</t>
  </si>
  <si>
    <t>Оплата комунальних послуг / економія коштів по електроенергії</t>
  </si>
  <si>
    <t>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 Одеська область, м.Чорноморськ, проспект Миру, 33</t>
  </si>
  <si>
    <t>№7090 від 16.06.25
№9071 від 04.08.25</t>
  </si>
  <si>
    <t>0160</t>
  </si>
  <si>
    <t>Керівництво і управління у відповідній сфері у містах (місті Києві), селищах, селах, територіальних громадах</t>
  </si>
  <si>
    <t>№9071 від 04.08.25</t>
  </si>
  <si>
    <t>Оплата судового збору</t>
  </si>
  <si>
    <t>8.5.</t>
  </si>
  <si>
    <t>№9089 від 04.08.25</t>
  </si>
  <si>
    <t>Інші субвенції з місцевого бюджету</t>
  </si>
  <si>
    <t>9.1.</t>
  </si>
  <si>
    <t>9.2.</t>
  </si>
  <si>
    <t>9.3.</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</si>
  <si>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 / Чорноморському морському фаховому коледжі Одеського національного морського університету на оплату послуг з проведення медичного огляду працівників</t>
  </si>
  <si>
    <t>№9167 від 05.08.25</t>
  </si>
  <si>
    <t>№8426 від 16.07.25,
від 07.08.25</t>
  </si>
  <si>
    <t>№7090 від 16.06.25
№8699 від 24.07.25
від 07.08.25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</si>
</sst>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b/>
      <sz val="14"/>
      <color theme="1"/>
      <name val="Times New Roman"/>
      <family val="1"/>
      <charset val="204"/>
    </font>
    <font>
      <sz val="12"/>
      <name val="Times New Roman"/>
      <family val="1"/>
      <charset val="204"/>
    </font>
    <font>
      <b/>
      <i/>
      <sz val="12"/>
      <color theme="1"/>
      <name val="Times New Roman"/>
      <family val="1"/>
      <charset val="204"/>
    </font>
    <font>
      <sz val="10"/>
      <color indexed="8"/>
      <name val="Arial"/>
      <family val="2"/>
      <charset val="204"/>
    </font>
    <font>
      <i/>
      <sz val="12"/>
      <name val="Times New Roman"/>
      <family val="1"/>
      <charset val="204"/>
    </font>
    <font>
      <i/>
      <sz val="12"/>
      <color rgb="FF000000"/>
      <name val="Times New Roman"/>
      <family val="1"/>
      <charset val="204"/>
    </font>
    <font>
      <b/>
      <sz val="12"/>
      <name val="Times New Roman"/>
      <family val="1"/>
      <charset val="204"/>
    </font>
    <font>
      <sz val="11"/>
      <color indexed="8"/>
      <name val="Calibri"/>
      <family val="2"/>
      <charset val="204"/>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7" fillId="0" borderId="0"/>
    <xf numFmtId="0" fontId="11" fillId="0" borderId="0"/>
  </cellStyleXfs>
  <cellXfs count="130">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1"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3" borderId="0" xfId="0" applyFont="1" applyFill="1" applyAlignment="1">
      <alignment vertical="center"/>
    </xf>
    <xf numFmtId="0" fontId="1" fillId="0" borderId="0" xfId="0" applyFont="1" applyAlignment="1">
      <alignment horizontal="center" wrapText="1"/>
    </xf>
    <xf numFmtId="0" fontId="1" fillId="3"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wrapText="1"/>
    </xf>
    <xf numFmtId="4" fontId="2" fillId="0" borderId="0" xfId="0" applyNumberFormat="1" applyFont="1" applyAlignment="1">
      <alignment horizontal="center" vertical="center"/>
    </xf>
    <xf numFmtId="0" fontId="2" fillId="0" borderId="0" xfId="0" applyFont="1"/>
    <xf numFmtId="4" fontId="2"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vertical="center"/>
    </xf>
    <xf numFmtId="0" fontId="3" fillId="3" borderId="0" xfId="0" applyFont="1" applyFill="1" applyAlignment="1">
      <alignment vertical="center"/>
    </xf>
    <xf numFmtId="4" fontId="1" fillId="0" borderId="0" xfId="0" applyNumberFormat="1" applyFont="1" applyAlignment="1">
      <alignment horizontal="left" wrapText="1"/>
    </xf>
    <xf numFmtId="4" fontId="2" fillId="0" borderId="0" xfId="0" applyNumberFormat="1" applyFont="1" applyAlignment="1">
      <alignment horizontal="left" wrapText="1"/>
    </xf>
    <xf numFmtId="4" fontId="2" fillId="0" borderId="1" xfId="0" quotePrefix="1" applyNumberFormat="1" applyFont="1" applyBorder="1" applyAlignment="1">
      <alignment horizontal="center" vertical="center" wrapText="1"/>
    </xf>
    <xf numFmtId="4" fontId="5" fillId="0" borderId="0" xfId="0" applyNumberFormat="1" applyFont="1" applyAlignment="1">
      <alignment horizontal="center" vertical="center"/>
    </xf>
    <xf numFmtId="4" fontId="1" fillId="0" borderId="0" xfId="0" applyNumberFormat="1" applyFont="1" applyAlignment="1">
      <alignment horizontal="center" wrapText="1"/>
    </xf>
    <xf numFmtId="0" fontId="3"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4" fontId="4" fillId="2" borderId="1" xfId="0" applyNumberFormat="1" applyFont="1" applyFill="1" applyBorder="1" applyAlignment="1">
      <alignment horizontal="center" vertical="center" wrapText="1"/>
    </xf>
    <xf numFmtId="4" fontId="3" fillId="0" borderId="1" xfId="0" applyNumberFormat="1" applyFont="1" applyBorder="1" applyAlignment="1">
      <alignment horizontal="center" wrapText="1"/>
    </xf>
    <xf numFmtId="4" fontId="4" fillId="0" borderId="0" xfId="0" applyNumberFormat="1" applyFont="1" applyAlignment="1">
      <alignment horizontal="left" wrapText="1"/>
    </xf>
    <xf numFmtId="4" fontId="4" fillId="0" borderId="0" xfId="0" applyNumberFormat="1" applyFont="1" applyAlignment="1">
      <alignment horizont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0" borderId="0" xfId="0" applyFont="1" applyAlignment="1">
      <alignment horizontal="right"/>
    </xf>
    <xf numFmtId="0" fontId="3" fillId="3"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6"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 fillId="0" borderId="0" xfId="0" applyNumberFormat="1" applyFont="1" applyAlignment="1">
      <alignment horizontal="right"/>
    </xf>
    <xf numFmtId="4" fontId="1" fillId="0" borderId="0" xfId="0" applyNumberFormat="1" applyFont="1"/>
    <xf numFmtId="4" fontId="1"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quotePrefix="1" applyNumberFormat="1" applyFont="1" applyBorder="1" applyAlignment="1">
      <alignment horizontal="center" vertical="center" wrapText="1"/>
    </xf>
    <xf numFmtId="0" fontId="3" fillId="0" borderId="0" xfId="0" applyFont="1" applyAlignment="1">
      <alignment vertical="center"/>
    </xf>
    <xf numFmtId="4" fontId="3"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 fontId="3" fillId="3" borderId="1" xfId="0" quotePrefix="1"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wrapText="1"/>
    </xf>
    <xf numFmtId="0" fontId="6" fillId="0" borderId="0" xfId="0" applyFont="1" applyAlignment="1">
      <alignment vertical="center"/>
    </xf>
    <xf numFmtId="0" fontId="2" fillId="3" borderId="1" xfId="0" quotePrefix="1" applyFont="1" applyFill="1" applyBorder="1" applyAlignment="1">
      <alignment vertical="center" wrapText="1"/>
    </xf>
    <xf numFmtId="4" fontId="2"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2" fillId="3" borderId="1" xfId="0" quotePrefix="1" applyFont="1" applyFill="1" applyBorder="1" applyAlignment="1">
      <alignment horizontal="left" vertical="center" wrapText="1"/>
    </xf>
    <xf numFmtId="0" fontId="6" fillId="3" borderId="1" xfId="0" applyFont="1" applyFill="1" applyBorder="1" applyAlignment="1">
      <alignment horizontal="center" vertical="center"/>
    </xf>
    <xf numFmtId="4" fontId="6" fillId="3" borderId="1" xfId="0" applyNumberFormat="1" applyFont="1" applyFill="1" applyBorder="1" applyAlignment="1">
      <alignment horizontal="center" vertical="center" wrapText="1"/>
    </xf>
    <xf numFmtId="0" fontId="6" fillId="3" borderId="0" xfId="0" applyFont="1" applyFill="1" applyAlignment="1">
      <alignment vertical="center"/>
    </xf>
    <xf numFmtId="4" fontId="4" fillId="0" borderId="0" xfId="0" applyNumberFormat="1" applyFont="1" applyAlignment="1">
      <alignmen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left" wrapText="1"/>
    </xf>
    <xf numFmtId="0" fontId="6" fillId="2" borderId="1" xfId="0" applyFont="1" applyFill="1" applyBorder="1" applyAlignment="1">
      <alignment horizontal="center"/>
    </xf>
    <xf numFmtId="0" fontId="6" fillId="2" borderId="1" xfId="0" applyFont="1" applyFill="1" applyBorder="1" applyAlignment="1">
      <alignment horizontal="center" wrapText="1"/>
    </xf>
    <xf numFmtId="4" fontId="6" fillId="2" borderId="1" xfId="0" applyNumberFormat="1" applyFont="1" applyFill="1" applyBorder="1" applyAlignment="1">
      <alignment horizontal="center" wrapText="1"/>
    </xf>
    <xf numFmtId="0" fontId="6" fillId="2" borderId="0" xfId="0" applyFont="1" applyFill="1"/>
    <xf numFmtId="0" fontId="3" fillId="0" borderId="1" xfId="0" applyFont="1" applyBorder="1" applyAlignment="1">
      <alignment horizontal="center" vertical="center" wrapText="1"/>
    </xf>
    <xf numFmtId="16" fontId="2" fillId="3" borderId="1" xfId="0" applyNumberFormat="1" applyFont="1" applyFill="1" applyBorder="1" applyAlignment="1">
      <alignment horizontal="center" vertical="center" wrapText="1"/>
    </xf>
    <xf numFmtId="4" fontId="2" fillId="3" borderId="1" xfId="0" quotePrefix="1" applyNumberFormat="1" applyFont="1" applyFill="1" applyBorder="1" applyAlignment="1">
      <alignment horizontal="center" vertical="center" wrapText="1"/>
    </xf>
    <xf numFmtId="16"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4" fontId="6" fillId="0" borderId="1" xfId="0" quotePrefix="1"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1" xfId="0" quotePrefix="1" applyFont="1" applyBorder="1" applyAlignment="1">
      <alignment horizontal="left" vertical="center" wrapText="1"/>
    </xf>
    <xf numFmtId="4" fontId="6"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6" fontId="1" fillId="3" borderId="1" xfId="0" applyNumberFormat="1" applyFont="1" applyFill="1" applyBorder="1" applyAlignment="1">
      <alignment horizontal="center" vertical="center" wrapText="1"/>
    </xf>
    <xf numFmtId="0" fontId="3" fillId="3" borderId="1" xfId="0" quotePrefix="1" applyFont="1" applyFill="1" applyBorder="1" applyAlignment="1">
      <alignment vertical="center" wrapText="1"/>
    </xf>
    <xf numFmtId="0" fontId="3" fillId="0" borderId="2" xfId="0" applyFont="1" applyBorder="1" applyAlignment="1">
      <alignment horizontal="center" vertical="center" wrapText="1"/>
    </xf>
    <xf numFmtId="16" fontId="6" fillId="3" borderId="1" xfId="0" applyNumberFormat="1" applyFont="1" applyFill="1" applyBorder="1" applyAlignment="1">
      <alignment horizontal="center" vertical="center" wrapText="1"/>
    </xf>
    <xf numFmtId="4" fontId="6" fillId="3" borderId="1" xfId="0" quotePrefix="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3" borderId="3" xfId="0" quotePrefix="1" applyFont="1" applyFill="1" applyBorder="1" applyAlignment="1">
      <alignment horizontal="left" vertical="center" wrapText="1"/>
    </xf>
    <xf numFmtId="4" fontId="3" fillId="0" borderId="1" xfId="0" applyNumberFormat="1" applyFont="1" applyBorder="1" applyAlignment="1">
      <alignment horizontal="center" vertical="center"/>
    </xf>
    <xf numFmtId="4" fontId="8"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left" wrapText="1"/>
    </xf>
    <xf numFmtId="0" fontId="1"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5" fillId="3" borderId="1" xfId="0" quotePrefix="1" applyFont="1" applyFill="1" applyBorder="1" applyAlignment="1">
      <alignment horizontal="left" vertical="center" wrapText="1"/>
    </xf>
    <xf numFmtId="4" fontId="10" fillId="3" borderId="1" xfId="0" applyNumberFormat="1" applyFont="1" applyFill="1" applyBorder="1" applyAlignment="1">
      <alignment horizontal="center" vertical="center" wrapText="1"/>
    </xf>
    <xf numFmtId="0" fontId="8" fillId="3" borderId="1" xfId="0" quotePrefix="1" applyFont="1" applyFill="1" applyBorder="1" applyAlignment="1">
      <alignment horizontal="left" vertical="center" wrapText="1"/>
    </xf>
    <xf numFmtId="16" fontId="3"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0" fillId="3" borderId="5" xfId="2" applyFont="1" applyFill="1" applyBorder="1" applyAlignment="1">
      <alignment horizontal="left" vertical="center" wrapText="1"/>
    </xf>
    <xf numFmtId="0" fontId="8" fillId="3" borderId="5" xfId="2" applyFont="1" applyFill="1" applyBorder="1" applyAlignment="1">
      <alignment horizontal="left" vertical="center" wrapText="1"/>
    </xf>
    <xf numFmtId="0" fontId="2" fillId="0" borderId="1" xfId="0" applyFont="1" applyBorder="1" applyAlignment="1">
      <alignment horizontal="center" vertical="center" wrapText="1"/>
    </xf>
    <xf numFmtId="4" fontId="3" fillId="0" borderId="0" xfId="0" applyNumberFormat="1" applyFont="1"/>
    <xf numFmtId="4" fontId="3" fillId="3" borderId="0" xfId="0" applyNumberFormat="1" applyFont="1" applyFill="1" applyAlignment="1">
      <alignment vertical="center"/>
    </xf>
    <xf numFmtId="0" fontId="2" fillId="0" borderId="0" xfId="0" applyFont="1" applyAlignment="1">
      <alignment horizontal="center" wrapText="1"/>
    </xf>
    <xf numFmtId="0" fontId="2" fillId="0" borderId="1" xfId="0" applyFont="1" applyBorder="1" applyAlignment="1">
      <alignment horizontal="center" vertical="center" wrapText="1"/>
    </xf>
    <xf numFmtId="0" fontId="1" fillId="0" borderId="1" xfId="0" applyFont="1" applyBorder="1" applyAlignment="1">
      <alignment horizont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3">
    <cellStyle name="Звичайний" xfId="0" builtinId="0"/>
    <cellStyle name="Обычный 9" xfId="1"/>
    <cellStyle name="Обычный_дод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87;&#1086;&#1079;&#1080;&#1094;&#1110;&#1111;%20&#1085;&#1072;%20&#1089;&#1077;&#1089;&#1110;&#1102;%20&#1089;&#1077;&#1088;&#1087;&#1077;&#1085;&#1100;_&#1055;&#1045;&#1056;&#1045;&#1056;&#1054;&#1047;&#1055;&#1054;&#1044;&#1030;&#1051;%20&#1057;&#1059;&#1041;&#1042;&#1045;&#1053;&#1062;&#1030;&#10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6;&#1088;&#1110;&#1074;&#1085;&#1103;&#1083;&#1100;&#1085;&#1072;%20&#1076;&#1086;&#1093;&#1086;&#1076;&#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позиції до розгляду"/>
    </sheetNames>
    <sheetDataSet>
      <sheetData sheetId="0">
        <row r="149">
          <cell r="D149">
            <v>53248610.219999999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ервень"/>
    </sheetNames>
    <sheetDataSet>
      <sheetData sheetId="0">
        <row r="91">
          <cell r="F91">
            <v>52114910.219999999</v>
          </cell>
        </row>
      </sheetData>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6"/>
  <sheetViews>
    <sheetView tabSelected="1" view="pageBreakPreview" zoomScale="70" zoomScaleNormal="100" zoomScaleSheetLayoutView="70" workbookViewId="0">
      <pane xSplit="4" ySplit="5" topLeftCell="E147" activePane="bottomRight" state="frozen"/>
      <selection pane="topRight" activeCell="E1" sqref="E1"/>
      <selection pane="bottomLeft" activeCell="A6" sqref="A6"/>
      <selection pane="bottomRight" activeCell="F133" sqref="F133"/>
    </sheetView>
  </sheetViews>
  <sheetFormatPr defaultColWidth="8.88671875" defaultRowHeight="15.6" x14ac:dyDescent="0.3"/>
  <cols>
    <col min="1" max="1" width="5.33203125" style="15" customWidth="1"/>
    <col min="2" max="2" width="13" style="13" customWidth="1"/>
    <col min="3" max="3" width="64.5546875" style="16" customWidth="1"/>
    <col min="4" max="4" width="17.88671875" style="16" customWidth="1"/>
    <col min="5" max="5" width="17" style="16" customWidth="1"/>
    <col min="6" max="7" width="17.33203125" style="16" customWidth="1"/>
    <col min="8" max="8" width="13.5546875" style="16" customWidth="1"/>
    <col min="9" max="9" width="12.33203125" style="16" customWidth="1"/>
    <col min="10" max="10" width="17.88671875" style="16" customWidth="1"/>
    <col min="11" max="12" width="16.6640625" style="16" customWidth="1"/>
    <col min="13" max="13" width="16.44140625" style="1" bestFit="1" customWidth="1"/>
    <col min="14" max="16384" width="8.88671875" style="1"/>
  </cols>
  <sheetData>
    <row r="1" spans="1:13" x14ac:dyDescent="0.3">
      <c r="K1" s="41"/>
      <c r="L1" s="41" t="s">
        <v>17</v>
      </c>
    </row>
    <row r="2" spans="1:13" x14ac:dyDescent="0.3">
      <c r="A2" s="121" t="s">
        <v>24</v>
      </c>
      <c r="B2" s="121"/>
      <c r="C2" s="121"/>
      <c r="D2" s="121"/>
      <c r="E2" s="121"/>
      <c r="F2" s="121"/>
      <c r="G2" s="121"/>
      <c r="H2" s="121"/>
      <c r="I2" s="121"/>
      <c r="J2" s="121"/>
      <c r="K2" s="121"/>
      <c r="L2" s="121"/>
    </row>
    <row r="4" spans="1:13" ht="31.95" customHeight="1" x14ac:dyDescent="0.3">
      <c r="A4" s="122" t="s">
        <v>10</v>
      </c>
      <c r="B4" s="123"/>
      <c r="C4" s="122" t="s">
        <v>16</v>
      </c>
      <c r="D4" s="122" t="s">
        <v>9</v>
      </c>
      <c r="E4" s="122" t="s">
        <v>18</v>
      </c>
      <c r="F4" s="122"/>
      <c r="G4" s="124" t="s">
        <v>64</v>
      </c>
      <c r="H4" s="125"/>
      <c r="I4" s="126"/>
      <c r="J4" s="122" t="s">
        <v>171</v>
      </c>
      <c r="K4" s="122"/>
      <c r="L4" s="122"/>
      <c r="M4" s="54"/>
    </row>
    <row r="5" spans="1:13" s="2" customFormat="1" ht="46.8" x14ac:dyDescent="0.3">
      <c r="A5" s="122"/>
      <c r="B5" s="123"/>
      <c r="C5" s="122"/>
      <c r="D5" s="122"/>
      <c r="E5" s="8" t="s">
        <v>19</v>
      </c>
      <c r="F5" s="8" t="s">
        <v>20</v>
      </c>
      <c r="G5" s="87" t="s">
        <v>19</v>
      </c>
      <c r="H5" s="115" t="s">
        <v>20</v>
      </c>
      <c r="I5" s="56" t="s">
        <v>56</v>
      </c>
      <c r="J5" s="8" t="s">
        <v>19</v>
      </c>
      <c r="K5" s="93" t="s">
        <v>20</v>
      </c>
      <c r="L5" s="8" t="s">
        <v>172</v>
      </c>
    </row>
    <row r="6" spans="1:13" s="24" customFormat="1" ht="17.399999999999999" x14ac:dyDescent="0.3">
      <c r="A6" s="43" t="s">
        <v>0</v>
      </c>
      <c r="B6" s="23"/>
      <c r="C6" s="44" t="s">
        <v>1</v>
      </c>
      <c r="D6" s="35">
        <f t="shared" ref="D6:D104" si="0">SUM(E6:L6)</f>
        <v>-4373889.78</v>
      </c>
      <c r="E6" s="35">
        <f>E7+E14+E17+E20+E25+E28+E30+E32+E35+E38+E41+E43+E45</f>
        <v>-1440140</v>
      </c>
      <c r="F6" s="35">
        <f t="shared" ref="F6:L6" si="1">F7+F14+F17+F20+F25+F28+F30+F32+F35+F38+F41+F43+F45</f>
        <v>-2925860</v>
      </c>
      <c r="G6" s="35">
        <f t="shared" si="1"/>
        <v>0</v>
      </c>
      <c r="H6" s="35">
        <f t="shared" si="1"/>
        <v>0</v>
      </c>
      <c r="I6" s="35">
        <f t="shared" si="1"/>
        <v>-7889.78</v>
      </c>
      <c r="J6" s="35">
        <f t="shared" si="1"/>
        <v>0</v>
      </c>
      <c r="K6" s="35">
        <f t="shared" si="1"/>
        <v>0</v>
      </c>
      <c r="L6" s="35">
        <f t="shared" si="1"/>
        <v>0</v>
      </c>
    </row>
    <row r="7" spans="1:13" s="6" customFormat="1" ht="62.4" x14ac:dyDescent="0.3">
      <c r="A7" s="45" t="s">
        <v>11</v>
      </c>
      <c r="B7" s="64" t="s">
        <v>71</v>
      </c>
      <c r="C7" s="71" t="s">
        <v>72</v>
      </c>
      <c r="D7" s="9">
        <f>SUM(E7:L7)</f>
        <v>-802459</v>
      </c>
      <c r="E7" s="69">
        <f>SUM(E8:E13)</f>
        <v>-755459</v>
      </c>
      <c r="F7" s="69">
        <f>SUM(F8:F13)</f>
        <v>-47000</v>
      </c>
      <c r="G7" s="28"/>
      <c r="H7" s="28"/>
      <c r="I7" s="28"/>
      <c r="J7" s="28"/>
      <c r="K7" s="28"/>
      <c r="L7" s="28"/>
    </row>
    <row r="8" spans="1:13" s="25" customFormat="1" ht="31.2" x14ac:dyDescent="0.3">
      <c r="A8" s="50"/>
      <c r="B8" s="51" t="s">
        <v>80</v>
      </c>
      <c r="C8" s="42" t="s">
        <v>79</v>
      </c>
      <c r="D8" s="58">
        <f t="shared" ref="D8:D13" si="2">SUM(E8:L8)</f>
        <v>0</v>
      </c>
      <c r="E8" s="52">
        <v>47000</v>
      </c>
      <c r="F8" s="52">
        <v>-47000</v>
      </c>
      <c r="G8" s="52"/>
      <c r="H8" s="52"/>
      <c r="I8" s="52"/>
      <c r="J8" s="52"/>
      <c r="K8" s="52"/>
      <c r="L8" s="52"/>
    </row>
    <row r="9" spans="1:13" s="25" customFormat="1" ht="31.2" x14ac:dyDescent="0.3">
      <c r="A9" s="50"/>
      <c r="B9" s="51" t="s">
        <v>81</v>
      </c>
      <c r="C9" s="42" t="s">
        <v>82</v>
      </c>
      <c r="D9" s="58">
        <f t="shared" si="2"/>
        <v>-50000</v>
      </c>
      <c r="E9" s="52">
        <v>-50000</v>
      </c>
      <c r="F9" s="52"/>
      <c r="G9" s="52"/>
      <c r="H9" s="52"/>
      <c r="I9" s="52"/>
      <c r="J9" s="52"/>
      <c r="K9" s="52"/>
      <c r="L9" s="52"/>
    </row>
    <row r="10" spans="1:13" s="25" customFormat="1" ht="62.4" x14ac:dyDescent="0.3">
      <c r="A10" s="50"/>
      <c r="B10" s="51" t="s">
        <v>81</v>
      </c>
      <c r="C10" s="42" t="s">
        <v>83</v>
      </c>
      <c r="D10" s="58">
        <f t="shared" si="2"/>
        <v>304000</v>
      </c>
      <c r="E10" s="52">
        <v>304000</v>
      </c>
      <c r="F10" s="52"/>
      <c r="G10" s="52"/>
      <c r="H10" s="52"/>
      <c r="I10" s="52"/>
      <c r="J10" s="52"/>
      <c r="K10" s="52"/>
      <c r="L10" s="52"/>
    </row>
    <row r="11" spans="1:13" s="25" customFormat="1" ht="62.4" x14ac:dyDescent="0.3">
      <c r="A11" s="50"/>
      <c r="B11" s="51" t="s">
        <v>85</v>
      </c>
      <c r="C11" s="42" t="s">
        <v>86</v>
      </c>
      <c r="D11" s="58">
        <f t="shared" si="2"/>
        <v>200000</v>
      </c>
      <c r="E11" s="52">
        <v>200000</v>
      </c>
      <c r="F11" s="52"/>
      <c r="G11" s="52"/>
      <c r="H11" s="52"/>
      <c r="I11" s="52"/>
      <c r="J11" s="52"/>
      <c r="K11" s="52"/>
      <c r="L11" s="52"/>
    </row>
    <row r="12" spans="1:13" s="25" customFormat="1" ht="31.2" x14ac:dyDescent="0.3">
      <c r="A12" s="50"/>
      <c r="B12" s="51" t="s">
        <v>229</v>
      </c>
      <c r="C12" s="42" t="s">
        <v>196</v>
      </c>
      <c r="D12" s="58">
        <f t="shared" si="2"/>
        <v>-556459</v>
      </c>
      <c r="E12" s="52">
        <v>-556459</v>
      </c>
      <c r="F12" s="52"/>
      <c r="G12" s="52"/>
      <c r="H12" s="52"/>
      <c r="I12" s="52"/>
      <c r="J12" s="52"/>
      <c r="K12" s="52"/>
      <c r="L12" s="52"/>
    </row>
    <row r="13" spans="1:13" s="25" customFormat="1" ht="31.2" x14ac:dyDescent="0.3">
      <c r="A13" s="50"/>
      <c r="B13" s="51" t="s">
        <v>244</v>
      </c>
      <c r="C13" s="42" t="s">
        <v>230</v>
      </c>
      <c r="D13" s="58">
        <f t="shared" si="2"/>
        <v>-700000</v>
      </c>
      <c r="E13" s="52">
        <f>-630000-70000</f>
        <v>-700000</v>
      </c>
      <c r="F13" s="52"/>
      <c r="G13" s="52"/>
      <c r="H13" s="52"/>
      <c r="I13" s="52"/>
      <c r="J13" s="52"/>
      <c r="K13" s="52"/>
      <c r="L13" s="52"/>
    </row>
    <row r="14" spans="1:13" s="6" customFormat="1" ht="31.2" x14ac:dyDescent="0.3">
      <c r="A14" s="45" t="s">
        <v>29</v>
      </c>
      <c r="B14" s="64" t="s">
        <v>74</v>
      </c>
      <c r="C14" s="68" t="s">
        <v>92</v>
      </c>
      <c r="D14" s="9">
        <f t="shared" ref="D14:D21" si="3">SUM(E14:L14)</f>
        <v>155819</v>
      </c>
      <c r="E14" s="69">
        <f>SUM(E15:E16)</f>
        <v>155819</v>
      </c>
      <c r="F14" s="69"/>
      <c r="G14" s="28"/>
      <c r="H14" s="28"/>
      <c r="I14" s="28"/>
      <c r="J14" s="28"/>
      <c r="K14" s="28"/>
      <c r="L14" s="28"/>
    </row>
    <row r="15" spans="1:13" s="60" customFormat="1" x14ac:dyDescent="0.3">
      <c r="A15" s="57"/>
      <c r="B15" s="70"/>
      <c r="C15" s="95" t="s">
        <v>197</v>
      </c>
      <c r="D15" s="58">
        <f t="shared" si="3"/>
        <v>-400640</v>
      </c>
      <c r="E15" s="61">
        <f>-375640-25000</f>
        <v>-400640</v>
      </c>
      <c r="F15" s="61"/>
      <c r="G15" s="59"/>
      <c r="H15" s="59"/>
      <c r="I15" s="59"/>
      <c r="J15" s="59"/>
      <c r="K15" s="59"/>
      <c r="L15" s="59"/>
    </row>
    <row r="16" spans="1:13" s="60" customFormat="1" ht="31.2" x14ac:dyDescent="0.3">
      <c r="A16" s="57"/>
      <c r="B16" s="51" t="s">
        <v>229</v>
      </c>
      <c r="C16" s="95" t="s">
        <v>198</v>
      </c>
      <c r="D16" s="58">
        <f t="shared" si="3"/>
        <v>556459</v>
      </c>
      <c r="E16" s="61">
        <v>556459</v>
      </c>
      <c r="F16" s="61"/>
      <c r="G16" s="59"/>
      <c r="H16" s="59"/>
      <c r="I16" s="59"/>
      <c r="J16" s="59"/>
      <c r="K16" s="59"/>
      <c r="L16" s="59"/>
    </row>
    <row r="17" spans="1:12" s="12" customFormat="1" x14ac:dyDescent="0.3">
      <c r="A17" s="49" t="s">
        <v>30</v>
      </c>
      <c r="B17" s="22">
        <v>2010</v>
      </c>
      <c r="C17" s="40" t="s">
        <v>87</v>
      </c>
      <c r="D17" s="9">
        <f t="shared" si="3"/>
        <v>0</v>
      </c>
      <c r="E17" s="11">
        <f>SUM(E18:E19)</f>
        <v>0</v>
      </c>
      <c r="F17" s="11"/>
      <c r="G17" s="11"/>
      <c r="H17" s="11"/>
      <c r="I17" s="11"/>
      <c r="J17" s="11"/>
      <c r="K17" s="11"/>
      <c r="L17" s="11"/>
    </row>
    <row r="18" spans="1:12" s="25" customFormat="1" ht="46.8" x14ac:dyDescent="0.3">
      <c r="A18" s="50"/>
      <c r="B18" s="51" t="s">
        <v>90</v>
      </c>
      <c r="C18" s="42" t="s">
        <v>88</v>
      </c>
      <c r="D18" s="58">
        <f t="shared" si="3"/>
        <v>-172380</v>
      </c>
      <c r="E18" s="52">
        <v>-172380</v>
      </c>
      <c r="F18" s="52"/>
      <c r="G18" s="52"/>
      <c r="H18" s="52"/>
      <c r="I18" s="52"/>
      <c r="J18" s="52"/>
      <c r="K18" s="52"/>
      <c r="L18" s="52"/>
    </row>
    <row r="19" spans="1:12" s="25" customFormat="1" ht="78" x14ac:dyDescent="0.3">
      <c r="A19" s="50"/>
      <c r="B19" s="51" t="s">
        <v>91</v>
      </c>
      <c r="C19" s="42" t="s">
        <v>89</v>
      </c>
      <c r="D19" s="58">
        <f t="shared" si="3"/>
        <v>172380</v>
      </c>
      <c r="E19" s="52">
        <v>172380</v>
      </c>
      <c r="F19" s="52"/>
      <c r="G19" s="52"/>
      <c r="H19" s="52"/>
      <c r="I19" s="52"/>
      <c r="J19" s="52"/>
      <c r="K19" s="52"/>
      <c r="L19" s="52"/>
    </row>
    <row r="20" spans="1:12" s="6" customFormat="1" ht="31.2" x14ac:dyDescent="0.3">
      <c r="A20" s="45" t="s">
        <v>31</v>
      </c>
      <c r="B20" s="22">
        <v>2111</v>
      </c>
      <c r="C20" s="71" t="s">
        <v>57</v>
      </c>
      <c r="D20" s="9">
        <f t="shared" si="3"/>
        <v>3500</v>
      </c>
      <c r="E20" s="69">
        <f>SUM(E21:E24)</f>
        <v>3500</v>
      </c>
      <c r="F20" s="69"/>
      <c r="G20" s="28"/>
      <c r="H20" s="28"/>
      <c r="I20" s="28"/>
      <c r="J20" s="28"/>
      <c r="K20" s="28"/>
      <c r="L20" s="28"/>
    </row>
    <row r="21" spans="1:12" s="25" customFormat="1" x14ac:dyDescent="0.3">
      <c r="A21" s="50"/>
      <c r="B21" s="127" t="s">
        <v>105</v>
      </c>
      <c r="C21" s="42" t="s">
        <v>101</v>
      </c>
      <c r="D21" s="58">
        <f t="shared" si="3"/>
        <v>159090</v>
      </c>
      <c r="E21" s="52">
        <v>159090</v>
      </c>
      <c r="F21" s="52"/>
      <c r="G21" s="52"/>
      <c r="H21" s="52"/>
      <c r="I21" s="52"/>
      <c r="J21" s="52"/>
      <c r="K21" s="52"/>
      <c r="L21" s="52"/>
    </row>
    <row r="22" spans="1:12" s="25" customFormat="1" x14ac:dyDescent="0.3">
      <c r="A22" s="50"/>
      <c r="B22" s="129"/>
      <c r="C22" s="42" t="s">
        <v>102</v>
      </c>
      <c r="D22" s="58">
        <f t="shared" ref="D22:D24" si="4">SUM(E22:L22)</f>
        <v>-159090</v>
      </c>
      <c r="E22" s="52">
        <v>-159090</v>
      </c>
      <c r="F22" s="52"/>
      <c r="G22" s="52"/>
      <c r="H22" s="52"/>
      <c r="I22" s="52"/>
      <c r="J22" s="52"/>
      <c r="K22" s="52"/>
      <c r="L22" s="52"/>
    </row>
    <row r="23" spans="1:12" s="25" customFormat="1" x14ac:dyDescent="0.3">
      <c r="A23" s="50"/>
      <c r="B23" s="129"/>
      <c r="C23" s="42" t="s">
        <v>103</v>
      </c>
      <c r="D23" s="58">
        <f t="shared" si="4"/>
        <v>-56500</v>
      </c>
      <c r="E23" s="52">
        <f>-48000-8500</f>
        <v>-56500</v>
      </c>
      <c r="F23" s="52"/>
      <c r="G23" s="52"/>
      <c r="H23" s="52"/>
      <c r="I23" s="52"/>
      <c r="J23" s="52"/>
      <c r="K23" s="52"/>
      <c r="L23" s="52"/>
    </row>
    <row r="24" spans="1:12" s="25" customFormat="1" x14ac:dyDescent="0.3">
      <c r="A24" s="50"/>
      <c r="B24" s="128"/>
      <c r="C24" s="42" t="s">
        <v>104</v>
      </c>
      <c r="D24" s="58">
        <f t="shared" si="4"/>
        <v>60000</v>
      </c>
      <c r="E24" s="52">
        <v>60000</v>
      </c>
      <c r="F24" s="52"/>
      <c r="G24" s="52"/>
      <c r="H24" s="52"/>
      <c r="I24" s="52"/>
      <c r="J24" s="52"/>
      <c r="K24" s="52"/>
      <c r="L24" s="52"/>
    </row>
    <row r="25" spans="1:12" s="12" customFormat="1" x14ac:dyDescent="0.3">
      <c r="A25" s="84" t="s">
        <v>32</v>
      </c>
      <c r="B25" s="87">
        <v>2170</v>
      </c>
      <c r="C25" s="46" t="s">
        <v>93</v>
      </c>
      <c r="D25" s="11">
        <f t="shared" si="0"/>
        <v>0</v>
      </c>
      <c r="E25" s="69"/>
      <c r="F25" s="85">
        <f>SUM(F26:F27)</f>
        <v>0</v>
      </c>
      <c r="G25" s="85"/>
      <c r="H25" s="85"/>
      <c r="I25" s="85"/>
      <c r="J25" s="85"/>
      <c r="K25" s="85"/>
      <c r="L25" s="85"/>
    </row>
    <row r="26" spans="1:12" s="25" customFormat="1" ht="109.2" x14ac:dyDescent="0.3">
      <c r="A26" s="86"/>
      <c r="B26" s="96" t="s">
        <v>95</v>
      </c>
      <c r="C26" s="91" t="s">
        <v>94</v>
      </c>
      <c r="D26" s="52">
        <f>SUM(E26:L26)</f>
        <v>-197300</v>
      </c>
      <c r="E26" s="61"/>
      <c r="F26" s="63">
        <v>-197300</v>
      </c>
      <c r="G26" s="63"/>
      <c r="H26" s="63"/>
      <c r="I26" s="63"/>
      <c r="J26" s="63"/>
      <c r="K26" s="63"/>
      <c r="L26" s="63"/>
    </row>
    <row r="27" spans="1:12" s="74" customFormat="1" ht="93.6" x14ac:dyDescent="0.3">
      <c r="A27" s="97"/>
      <c r="B27" s="96" t="s">
        <v>95</v>
      </c>
      <c r="C27" s="91" t="s">
        <v>96</v>
      </c>
      <c r="D27" s="52">
        <f>SUM(E27:L27)</f>
        <v>197300</v>
      </c>
      <c r="E27" s="92"/>
      <c r="F27" s="63">
        <v>197300</v>
      </c>
      <c r="G27" s="98"/>
      <c r="H27" s="98"/>
      <c r="I27" s="98"/>
      <c r="J27" s="98"/>
      <c r="K27" s="98"/>
      <c r="L27" s="98"/>
    </row>
    <row r="28" spans="1:12" s="12" customFormat="1" ht="31.2" x14ac:dyDescent="0.3">
      <c r="A28" s="84" t="s">
        <v>51</v>
      </c>
      <c r="B28" s="77">
        <v>3242</v>
      </c>
      <c r="C28" s="46" t="s">
        <v>199</v>
      </c>
      <c r="D28" s="11">
        <f>SUM(E28:L28)</f>
        <v>-1000000</v>
      </c>
      <c r="E28" s="69">
        <f>E29</f>
        <v>-1000000</v>
      </c>
      <c r="F28" s="85"/>
      <c r="G28" s="85"/>
      <c r="H28" s="85"/>
      <c r="I28" s="85"/>
      <c r="J28" s="85"/>
      <c r="K28" s="85"/>
      <c r="L28" s="85"/>
    </row>
    <row r="29" spans="1:12" s="74" customFormat="1" ht="78" x14ac:dyDescent="0.3">
      <c r="A29" s="97"/>
      <c r="B29" s="96" t="s">
        <v>201</v>
      </c>
      <c r="C29" s="91" t="s">
        <v>225</v>
      </c>
      <c r="D29" s="52">
        <f>SUM(E29:L29)</f>
        <v>-1000000</v>
      </c>
      <c r="E29" s="61">
        <v>-1000000</v>
      </c>
      <c r="F29" s="63"/>
      <c r="G29" s="98"/>
      <c r="H29" s="98"/>
      <c r="I29" s="98"/>
      <c r="J29" s="98"/>
      <c r="K29" s="98"/>
      <c r="L29" s="98"/>
    </row>
    <row r="30" spans="1:12" s="12" customFormat="1" x14ac:dyDescent="0.3">
      <c r="A30" s="84" t="s">
        <v>114</v>
      </c>
      <c r="B30" s="64" t="s">
        <v>28</v>
      </c>
      <c r="C30" s="68" t="s">
        <v>27</v>
      </c>
      <c r="D30" s="11">
        <f t="shared" si="0"/>
        <v>-254000</v>
      </c>
      <c r="E30" s="85">
        <f>E31</f>
        <v>-254000</v>
      </c>
      <c r="F30" s="85"/>
      <c r="G30" s="85"/>
      <c r="H30" s="85"/>
      <c r="I30" s="85"/>
      <c r="J30" s="85"/>
      <c r="K30" s="85"/>
      <c r="L30" s="85"/>
    </row>
    <row r="31" spans="1:12" s="25" customFormat="1" ht="46.8" x14ac:dyDescent="0.3">
      <c r="A31" s="86"/>
      <c r="B31" s="51" t="s">
        <v>81</v>
      </c>
      <c r="C31" s="42" t="s">
        <v>84</v>
      </c>
      <c r="D31" s="52">
        <f>SUM(E31:L31)</f>
        <v>-254000</v>
      </c>
      <c r="E31" s="63">
        <f>-254000</f>
        <v>-254000</v>
      </c>
      <c r="F31" s="63"/>
      <c r="G31" s="63"/>
      <c r="H31" s="63"/>
      <c r="I31" s="63"/>
      <c r="J31" s="63"/>
      <c r="K31" s="63"/>
      <c r="L31" s="63"/>
    </row>
    <row r="32" spans="1:12" s="12" customFormat="1" x14ac:dyDescent="0.3">
      <c r="A32" s="84" t="s">
        <v>115</v>
      </c>
      <c r="B32" s="22">
        <v>7330</v>
      </c>
      <c r="C32" s="40" t="s">
        <v>97</v>
      </c>
      <c r="D32" s="11">
        <f>SUM(E32:L32)</f>
        <v>0</v>
      </c>
      <c r="E32" s="85"/>
      <c r="F32" s="85">
        <f>SUM(F33:F34)</f>
        <v>0</v>
      </c>
      <c r="G32" s="85"/>
      <c r="H32" s="85"/>
      <c r="I32" s="85"/>
      <c r="J32" s="85"/>
      <c r="K32" s="85"/>
      <c r="L32" s="85"/>
    </row>
    <row r="33" spans="1:12" s="25" customFormat="1" ht="46.8" x14ac:dyDescent="0.3">
      <c r="A33" s="86"/>
      <c r="B33" s="51" t="s">
        <v>95</v>
      </c>
      <c r="C33" s="42" t="s">
        <v>98</v>
      </c>
      <c r="D33" s="52">
        <f t="shared" ref="D33:D34" si="5">SUM(E33:L33)</f>
        <v>-90000</v>
      </c>
      <c r="E33" s="63"/>
      <c r="F33" s="63">
        <v>-90000</v>
      </c>
      <c r="G33" s="63"/>
      <c r="H33" s="63"/>
      <c r="I33" s="63"/>
      <c r="J33" s="63"/>
      <c r="K33" s="63"/>
      <c r="L33" s="63"/>
    </row>
    <row r="34" spans="1:12" s="25" customFormat="1" ht="93.6" x14ac:dyDescent="0.3">
      <c r="A34" s="86"/>
      <c r="B34" s="51" t="s">
        <v>99</v>
      </c>
      <c r="C34" s="42" t="s">
        <v>100</v>
      </c>
      <c r="D34" s="52">
        <f t="shared" si="5"/>
        <v>90000</v>
      </c>
      <c r="E34" s="63"/>
      <c r="F34" s="63">
        <v>90000</v>
      </c>
      <c r="G34" s="63"/>
      <c r="H34" s="63"/>
      <c r="I34" s="63"/>
      <c r="J34" s="63"/>
      <c r="K34" s="63"/>
      <c r="L34" s="63"/>
    </row>
    <row r="35" spans="1:12" s="6" customFormat="1" ht="31.2" x14ac:dyDescent="0.3">
      <c r="A35" s="45" t="s">
        <v>116</v>
      </c>
      <c r="B35" s="56">
        <v>7351</v>
      </c>
      <c r="C35" s="48" t="s">
        <v>75</v>
      </c>
      <c r="D35" s="9">
        <f t="shared" si="0"/>
        <v>-3000000</v>
      </c>
      <c r="E35" s="28">
        <f>SUM(E36:E37)</f>
        <v>80000</v>
      </c>
      <c r="F35" s="28">
        <f>SUM(F36:F37)</f>
        <v>-3080000</v>
      </c>
      <c r="G35" s="28"/>
      <c r="H35" s="28"/>
      <c r="I35" s="28"/>
      <c r="J35" s="28"/>
      <c r="K35" s="28"/>
      <c r="L35" s="28"/>
    </row>
    <row r="36" spans="1:12" s="60" customFormat="1" ht="78" x14ac:dyDescent="0.3">
      <c r="A36" s="57"/>
      <c r="B36" s="83" t="s">
        <v>78</v>
      </c>
      <c r="C36" s="76" t="s">
        <v>76</v>
      </c>
      <c r="D36" s="58">
        <f>SUM(E36:L36)</f>
        <v>80000</v>
      </c>
      <c r="E36" s="59">
        <v>80000</v>
      </c>
      <c r="F36" s="59"/>
      <c r="G36" s="59"/>
      <c r="H36" s="59"/>
      <c r="I36" s="59"/>
      <c r="J36" s="59"/>
      <c r="K36" s="59"/>
      <c r="L36" s="59"/>
    </row>
    <row r="37" spans="1:12" s="60" customFormat="1" ht="46.8" x14ac:dyDescent="0.3">
      <c r="A37" s="57"/>
      <c r="B37" s="83" t="s">
        <v>245</v>
      </c>
      <c r="C37" s="76" t="s">
        <v>77</v>
      </c>
      <c r="D37" s="58">
        <f>SUM(E37:L37)</f>
        <v>-3080000</v>
      </c>
      <c r="E37" s="59"/>
      <c r="F37" s="59">
        <f>-80000-3000000</f>
        <v>-3080000</v>
      </c>
      <c r="G37" s="59"/>
      <c r="H37" s="59"/>
      <c r="I37" s="59"/>
      <c r="J37" s="59"/>
      <c r="K37" s="59"/>
      <c r="L37" s="59"/>
    </row>
    <row r="38" spans="1:12" s="67" customFormat="1" ht="31.2" x14ac:dyDescent="0.3">
      <c r="A38" s="45" t="s">
        <v>117</v>
      </c>
      <c r="B38" s="93">
        <v>7520</v>
      </c>
      <c r="C38" s="68" t="s">
        <v>106</v>
      </c>
      <c r="D38" s="9">
        <f t="shared" ref="D38:D40" si="6">SUM(E38:L38)</f>
        <v>14500</v>
      </c>
      <c r="E38" s="28">
        <f>SUM(E39:E40)</f>
        <v>14500</v>
      </c>
      <c r="F38" s="89"/>
      <c r="G38" s="89"/>
      <c r="H38" s="89"/>
      <c r="I38" s="89"/>
      <c r="J38" s="89"/>
      <c r="K38" s="89"/>
      <c r="L38" s="89"/>
    </row>
    <row r="39" spans="1:12" s="60" customFormat="1" ht="46.8" x14ac:dyDescent="0.3">
      <c r="A39" s="57"/>
      <c r="B39" s="83" t="s">
        <v>105</v>
      </c>
      <c r="C39" s="95" t="s">
        <v>107</v>
      </c>
      <c r="D39" s="58">
        <f t="shared" si="6"/>
        <v>-3500</v>
      </c>
      <c r="E39" s="59">
        <v>-3500</v>
      </c>
      <c r="F39" s="59"/>
      <c r="G39" s="59"/>
      <c r="H39" s="59"/>
      <c r="I39" s="59"/>
      <c r="J39" s="59"/>
      <c r="K39" s="59"/>
      <c r="L39" s="59"/>
    </row>
    <row r="40" spans="1:12" s="60" customFormat="1" ht="46.8" x14ac:dyDescent="0.3">
      <c r="A40" s="57"/>
      <c r="B40" s="83" t="s">
        <v>191</v>
      </c>
      <c r="C40" s="95" t="s">
        <v>108</v>
      </c>
      <c r="D40" s="58">
        <f t="shared" si="6"/>
        <v>18000</v>
      </c>
      <c r="E40" s="59">
        <v>18000</v>
      </c>
      <c r="F40" s="59"/>
      <c r="G40" s="59"/>
      <c r="H40" s="59"/>
      <c r="I40" s="59"/>
      <c r="J40" s="59"/>
      <c r="K40" s="59"/>
      <c r="L40" s="59"/>
    </row>
    <row r="41" spans="1:12" s="67" customFormat="1" ht="93.6" x14ac:dyDescent="0.3">
      <c r="A41" s="45" t="s">
        <v>118</v>
      </c>
      <c r="B41" s="87">
        <v>7691</v>
      </c>
      <c r="C41" s="48" t="s">
        <v>59</v>
      </c>
      <c r="D41" s="9">
        <f t="shared" si="0"/>
        <v>-7889.78</v>
      </c>
      <c r="E41" s="89"/>
      <c r="F41" s="89"/>
      <c r="G41" s="89"/>
      <c r="H41" s="89"/>
      <c r="I41" s="28">
        <f>I42</f>
        <v>-7889.78</v>
      </c>
      <c r="J41" s="89"/>
      <c r="K41" s="89"/>
      <c r="L41" s="89"/>
    </row>
    <row r="42" spans="1:12" s="60" customFormat="1" ht="124.8" x14ac:dyDescent="0.3">
      <c r="A42" s="57"/>
      <c r="B42" s="83" t="s">
        <v>113</v>
      </c>
      <c r="C42" s="42" t="s">
        <v>70</v>
      </c>
      <c r="D42" s="58">
        <f t="shared" si="0"/>
        <v>-7889.78</v>
      </c>
      <c r="E42" s="59"/>
      <c r="F42" s="59"/>
      <c r="G42" s="59"/>
      <c r="H42" s="59"/>
      <c r="I42" s="59">
        <v>-7889.78</v>
      </c>
      <c r="J42" s="59"/>
      <c r="K42" s="59"/>
      <c r="L42" s="59"/>
    </row>
    <row r="43" spans="1:12" s="6" customFormat="1" ht="31.2" x14ac:dyDescent="0.3">
      <c r="A43" s="45" t="s">
        <v>119</v>
      </c>
      <c r="B43" s="87">
        <v>8210</v>
      </c>
      <c r="C43" s="48" t="s">
        <v>58</v>
      </c>
      <c r="D43" s="9">
        <f t="shared" si="0"/>
        <v>-61000</v>
      </c>
      <c r="E43" s="28">
        <f>E44</f>
        <v>-61000</v>
      </c>
      <c r="F43" s="28"/>
      <c r="G43" s="28"/>
      <c r="H43" s="28"/>
      <c r="I43" s="28"/>
      <c r="J43" s="28"/>
      <c r="K43" s="28"/>
      <c r="L43" s="28"/>
    </row>
    <row r="44" spans="1:12" s="60" customFormat="1" ht="31.2" x14ac:dyDescent="0.3">
      <c r="A44" s="57"/>
      <c r="B44" s="83" t="s">
        <v>191</v>
      </c>
      <c r="C44" s="76" t="s">
        <v>109</v>
      </c>
      <c r="D44" s="58">
        <f>SUM(E44:L44)</f>
        <v>-61000</v>
      </c>
      <c r="E44" s="63">
        <v>-61000</v>
      </c>
      <c r="F44" s="59"/>
      <c r="G44" s="59"/>
      <c r="H44" s="59"/>
      <c r="I44" s="59"/>
      <c r="J44" s="59"/>
      <c r="K44" s="59"/>
      <c r="L44" s="59"/>
    </row>
    <row r="45" spans="1:12" s="6" customFormat="1" ht="31.2" x14ac:dyDescent="0.3">
      <c r="A45" s="45" t="s">
        <v>202</v>
      </c>
      <c r="B45" s="93">
        <v>8230</v>
      </c>
      <c r="C45" s="46" t="s">
        <v>110</v>
      </c>
      <c r="D45" s="9">
        <f>SUM(E45:L45)</f>
        <v>577640</v>
      </c>
      <c r="E45" s="85">
        <f>SUM(E46:E47)</f>
        <v>376500</v>
      </c>
      <c r="F45" s="85">
        <f>SUM(F46:F47)</f>
        <v>201140</v>
      </c>
      <c r="G45" s="28"/>
      <c r="H45" s="28"/>
      <c r="I45" s="28"/>
      <c r="J45" s="28"/>
      <c r="K45" s="28"/>
      <c r="L45" s="28"/>
    </row>
    <row r="46" spans="1:12" s="60" customFormat="1" ht="62.4" x14ac:dyDescent="0.3">
      <c r="A46" s="57"/>
      <c r="B46" s="83" t="s">
        <v>192</v>
      </c>
      <c r="C46" s="76" t="s">
        <v>111</v>
      </c>
      <c r="D46" s="58">
        <f>SUM(E46:L46)</f>
        <v>201140</v>
      </c>
      <c r="E46" s="63"/>
      <c r="F46" s="59">
        <f>158140+43000</f>
        <v>201140</v>
      </c>
      <c r="G46" s="59"/>
      <c r="H46" s="59"/>
      <c r="I46" s="59"/>
      <c r="J46" s="59"/>
      <c r="K46" s="59"/>
      <c r="L46" s="59"/>
    </row>
    <row r="47" spans="1:12" s="60" customFormat="1" ht="78" x14ac:dyDescent="0.3">
      <c r="A47" s="57"/>
      <c r="B47" s="83" t="s">
        <v>112</v>
      </c>
      <c r="C47" s="76" t="s">
        <v>226</v>
      </c>
      <c r="D47" s="58">
        <f>SUM(E47:L47)</f>
        <v>376500</v>
      </c>
      <c r="E47" s="63">
        <v>376500</v>
      </c>
      <c r="F47" s="59"/>
      <c r="G47" s="59"/>
      <c r="H47" s="59"/>
      <c r="I47" s="59"/>
      <c r="J47" s="59"/>
      <c r="K47" s="59"/>
      <c r="L47" s="59"/>
    </row>
    <row r="48" spans="1:12" s="24" customFormat="1" ht="17.399999999999999" x14ac:dyDescent="0.3">
      <c r="A48" s="43" t="s">
        <v>2</v>
      </c>
      <c r="B48" s="23"/>
      <c r="C48" s="44" t="s">
        <v>3</v>
      </c>
      <c r="D48" s="35">
        <f>SUM(E48:L48)</f>
        <v>51468100</v>
      </c>
      <c r="E48" s="35">
        <f>E49+E54+E64+E66+E68+E70+E72+E73+E74+E76+E77+E79</f>
        <v>-2373000</v>
      </c>
      <c r="F48" s="35">
        <f t="shared" ref="F48:L48" si="7">F49+F54+F64+F66+F68+F70+F72+F73+F74+F76+F77+F79</f>
        <v>1720000</v>
      </c>
      <c r="G48" s="35">
        <f t="shared" si="7"/>
        <v>52171100</v>
      </c>
      <c r="H48" s="35">
        <f t="shared" si="7"/>
        <v>-50000</v>
      </c>
      <c r="I48" s="35">
        <f t="shared" si="7"/>
        <v>0</v>
      </c>
      <c r="J48" s="35">
        <f t="shared" si="7"/>
        <v>0</v>
      </c>
      <c r="K48" s="35">
        <f t="shared" si="7"/>
        <v>0</v>
      </c>
      <c r="L48" s="35">
        <f t="shared" si="7"/>
        <v>0</v>
      </c>
    </row>
    <row r="49" spans="1:12" s="6" customFormat="1" ht="18" customHeight="1" x14ac:dyDescent="0.3">
      <c r="A49" s="47" t="s">
        <v>12</v>
      </c>
      <c r="B49" s="22">
        <v>1010</v>
      </c>
      <c r="C49" s="40" t="s">
        <v>33</v>
      </c>
      <c r="D49" s="9">
        <f t="shared" si="0"/>
        <v>-2575000</v>
      </c>
      <c r="E49" s="9">
        <f>SUM(E50:E53)</f>
        <v>-2315000</v>
      </c>
      <c r="F49" s="9">
        <f>SUM(F50:F53)</f>
        <v>-260000</v>
      </c>
      <c r="G49" s="9"/>
      <c r="H49" s="9"/>
      <c r="I49" s="9"/>
      <c r="J49" s="9"/>
      <c r="K49" s="9"/>
      <c r="L49" s="9"/>
    </row>
    <row r="50" spans="1:12" s="67" customFormat="1" ht="16.2" x14ac:dyDescent="0.3">
      <c r="A50" s="65"/>
      <c r="B50" s="127" t="s">
        <v>139</v>
      </c>
      <c r="C50" s="42" t="s">
        <v>123</v>
      </c>
      <c r="D50" s="58">
        <f>SUM(E50:L50)</f>
        <v>-500000</v>
      </c>
      <c r="E50" s="61">
        <v>-500000</v>
      </c>
      <c r="F50" s="66"/>
      <c r="G50" s="66"/>
      <c r="H50" s="66"/>
      <c r="I50" s="66"/>
      <c r="J50" s="66"/>
      <c r="K50" s="66"/>
      <c r="L50" s="66"/>
    </row>
    <row r="51" spans="1:12" s="67" customFormat="1" ht="16.2" x14ac:dyDescent="0.3">
      <c r="A51" s="65"/>
      <c r="B51" s="129"/>
      <c r="C51" s="42" t="s">
        <v>126</v>
      </c>
      <c r="D51" s="58">
        <f t="shared" ref="D51:D53" si="8">SUM(E51:L51)</f>
        <v>-1870000</v>
      </c>
      <c r="E51" s="61">
        <f>-1870000</f>
        <v>-1870000</v>
      </c>
      <c r="F51" s="66"/>
      <c r="G51" s="66"/>
      <c r="H51" s="66"/>
      <c r="I51" s="66"/>
      <c r="J51" s="66"/>
      <c r="K51" s="66"/>
      <c r="L51" s="66"/>
    </row>
    <row r="52" spans="1:12" s="67" customFormat="1" ht="31.2" x14ac:dyDescent="0.3">
      <c r="A52" s="65"/>
      <c r="B52" s="129"/>
      <c r="C52" s="42" t="s">
        <v>125</v>
      </c>
      <c r="D52" s="58">
        <f t="shared" si="8"/>
        <v>55000</v>
      </c>
      <c r="E52" s="61">
        <v>55000</v>
      </c>
      <c r="F52" s="66"/>
      <c r="G52" s="66"/>
      <c r="H52" s="66"/>
      <c r="I52" s="66"/>
      <c r="J52" s="66"/>
      <c r="K52" s="66"/>
      <c r="L52" s="66"/>
    </row>
    <row r="53" spans="1:12" s="67" customFormat="1" ht="31.2" x14ac:dyDescent="0.3">
      <c r="A53" s="65"/>
      <c r="B53" s="128"/>
      <c r="C53" s="42" t="s">
        <v>138</v>
      </c>
      <c r="D53" s="58">
        <f t="shared" si="8"/>
        <v>-260000</v>
      </c>
      <c r="E53" s="61"/>
      <c r="F53" s="58">
        <v>-260000</v>
      </c>
      <c r="G53" s="66"/>
      <c r="H53" s="66"/>
      <c r="I53" s="66"/>
      <c r="J53" s="66"/>
      <c r="K53" s="66"/>
      <c r="L53" s="66"/>
    </row>
    <row r="54" spans="1:12" s="6" customFormat="1" ht="31.2" x14ac:dyDescent="0.3">
      <c r="A54" s="47" t="s">
        <v>34</v>
      </c>
      <c r="B54" s="22">
        <v>1021</v>
      </c>
      <c r="C54" s="40" t="s">
        <v>60</v>
      </c>
      <c r="D54" s="9">
        <f t="shared" si="0"/>
        <v>1067000</v>
      </c>
      <c r="E54" s="69">
        <f>SUM(E55:E63)</f>
        <v>457000</v>
      </c>
      <c r="F54" s="69">
        <f>SUM(F55:F63)</f>
        <v>610000</v>
      </c>
      <c r="G54" s="9"/>
      <c r="H54" s="9"/>
      <c r="I54" s="9"/>
      <c r="J54" s="9"/>
      <c r="K54" s="9"/>
      <c r="L54" s="9"/>
    </row>
    <row r="55" spans="1:12" s="67" customFormat="1" ht="62.4" x14ac:dyDescent="0.3">
      <c r="A55" s="65"/>
      <c r="B55" s="127" t="s">
        <v>139</v>
      </c>
      <c r="C55" s="42" t="s">
        <v>120</v>
      </c>
      <c r="D55" s="58">
        <f>SUM(E55:L55)</f>
        <v>-353500</v>
      </c>
      <c r="E55" s="61">
        <v>-353500</v>
      </c>
      <c r="F55" s="61"/>
      <c r="G55" s="66"/>
      <c r="H55" s="66"/>
      <c r="I55" s="66"/>
      <c r="J55" s="66"/>
      <c r="K55" s="66"/>
      <c r="L55" s="66"/>
    </row>
    <row r="56" spans="1:12" s="67" customFormat="1" ht="16.2" x14ac:dyDescent="0.3">
      <c r="A56" s="65"/>
      <c r="B56" s="129"/>
      <c r="C56" s="42" t="s">
        <v>121</v>
      </c>
      <c r="D56" s="58">
        <f t="shared" ref="D56:D67" si="9">SUM(E56:L56)</f>
        <v>-46500</v>
      </c>
      <c r="E56" s="61">
        <v>-46500</v>
      </c>
      <c r="F56" s="61"/>
      <c r="G56" s="66"/>
      <c r="H56" s="66"/>
      <c r="I56" s="66"/>
      <c r="J56" s="66"/>
      <c r="K56" s="66"/>
      <c r="L56" s="66"/>
    </row>
    <row r="57" spans="1:12" s="67" customFormat="1" ht="31.2" x14ac:dyDescent="0.3">
      <c r="A57" s="65"/>
      <c r="B57" s="129"/>
      <c r="C57" s="42" t="s">
        <v>125</v>
      </c>
      <c r="D57" s="58">
        <f t="shared" si="9"/>
        <v>-540000</v>
      </c>
      <c r="E57" s="61">
        <v>-540000</v>
      </c>
      <c r="F57" s="61"/>
      <c r="G57" s="66"/>
      <c r="H57" s="66"/>
      <c r="I57" s="66"/>
      <c r="J57" s="66"/>
      <c r="K57" s="66"/>
      <c r="L57" s="66"/>
    </row>
    <row r="58" spans="1:12" s="67" customFormat="1" ht="46.8" x14ac:dyDescent="0.3">
      <c r="A58" s="65"/>
      <c r="B58" s="129"/>
      <c r="C58" s="42" t="s">
        <v>128</v>
      </c>
      <c r="D58" s="58">
        <f t="shared" si="9"/>
        <v>400000</v>
      </c>
      <c r="E58" s="61">
        <v>400000</v>
      </c>
      <c r="F58" s="61"/>
      <c r="G58" s="66"/>
      <c r="H58" s="66"/>
      <c r="I58" s="66"/>
      <c r="J58" s="66"/>
      <c r="K58" s="66"/>
      <c r="L58" s="66"/>
    </row>
    <row r="59" spans="1:12" s="67" customFormat="1" ht="16.2" x14ac:dyDescent="0.3">
      <c r="A59" s="65"/>
      <c r="B59" s="129"/>
      <c r="C59" s="42" t="s">
        <v>129</v>
      </c>
      <c r="D59" s="58">
        <f t="shared" si="9"/>
        <v>397000</v>
      </c>
      <c r="E59" s="61">
        <v>397000</v>
      </c>
      <c r="F59" s="61"/>
      <c r="G59" s="66"/>
      <c r="H59" s="66"/>
      <c r="I59" s="66"/>
      <c r="J59" s="66"/>
      <c r="K59" s="66"/>
      <c r="L59" s="66"/>
    </row>
    <row r="60" spans="1:12" s="67" customFormat="1" ht="31.2" x14ac:dyDescent="0.3">
      <c r="A60" s="65"/>
      <c r="B60" s="129"/>
      <c r="C60" s="42" t="s">
        <v>130</v>
      </c>
      <c r="D60" s="58">
        <f t="shared" si="9"/>
        <v>600000</v>
      </c>
      <c r="E60" s="61">
        <v>600000</v>
      </c>
      <c r="F60" s="61"/>
      <c r="G60" s="66"/>
      <c r="H60" s="66"/>
      <c r="I60" s="66"/>
      <c r="J60" s="66"/>
      <c r="K60" s="66"/>
      <c r="L60" s="66"/>
    </row>
    <row r="61" spans="1:12" s="67" customFormat="1" ht="78" x14ac:dyDescent="0.3">
      <c r="A61" s="65"/>
      <c r="B61" s="129"/>
      <c r="C61" s="42" t="s">
        <v>133</v>
      </c>
      <c r="D61" s="58">
        <f t="shared" si="9"/>
        <v>475000</v>
      </c>
      <c r="E61" s="61"/>
      <c r="F61" s="61">
        <v>475000</v>
      </c>
      <c r="G61" s="66"/>
      <c r="H61" s="66"/>
      <c r="I61" s="66"/>
      <c r="J61" s="66"/>
      <c r="K61" s="66"/>
      <c r="L61" s="66"/>
    </row>
    <row r="62" spans="1:12" s="67" customFormat="1" ht="78" x14ac:dyDescent="0.3">
      <c r="A62" s="65"/>
      <c r="B62" s="129"/>
      <c r="C62" s="42" t="s">
        <v>134</v>
      </c>
      <c r="D62" s="58">
        <f t="shared" si="9"/>
        <v>475000</v>
      </c>
      <c r="E62" s="61"/>
      <c r="F62" s="61">
        <v>475000</v>
      </c>
      <c r="G62" s="66"/>
      <c r="H62" s="66"/>
      <c r="I62" s="66"/>
      <c r="J62" s="66"/>
      <c r="K62" s="66"/>
      <c r="L62" s="66"/>
    </row>
    <row r="63" spans="1:12" s="67" customFormat="1" ht="31.2" x14ac:dyDescent="0.3">
      <c r="A63" s="65"/>
      <c r="B63" s="128"/>
      <c r="C63" s="42" t="s">
        <v>138</v>
      </c>
      <c r="D63" s="58">
        <f t="shared" si="9"/>
        <v>-340000</v>
      </c>
      <c r="E63" s="61"/>
      <c r="F63" s="61">
        <v>-340000</v>
      </c>
      <c r="G63" s="66"/>
      <c r="H63" s="66"/>
      <c r="I63" s="66"/>
      <c r="J63" s="66"/>
      <c r="K63" s="66"/>
      <c r="L63" s="66"/>
    </row>
    <row r="64" spans="1:12" s="6" customFormat="1" ht="31.2" x14ac:dyDescent="0.3">
      <c r="A64" s="47" t="s">
        <v>35</v>
      </c>
      <c r="B64" s="90">
        <v>1031</v>
      </c>
      <c r="C64" s="68" t="s">
        <v>140</v>
      </c>
      <c r="D64" s="9">
        <f t="shared" si="9"/>
        <v>46250400</v>
      </c>
      <c r="E64" s="69"/>
      <c r="F64" s="69"/>
      <c r="G64" s="9">
        <f>G65</f>
        <v>46250400</v>
      </c>
      <c r="H64" s="9"/>
      <c r="I64" s="9"/>
      <c r="J64" s="9"/>
      <c r="K64" s="9"/>
      <c r="L64" s="9"/>
    </row>
    <row r="65" spans="1:12" s="67" customFormat="1" ht="46.8" x14ac:dyDescent="0.3">
      <c r="A65" s="65"/>
      <c r="B65" s="99" t="s">
        <v>146</v>
      </c>
      <c r="C65" s="42" t="s">
        <v>147</v>
      </c>
      <c r="D65" s="58">
        <f t="shared" si="9"/>
        <v>46250400</v>
      </c>
      <c r="E65" s="61"/>
      <c r="F65" s="61"/>
      <c r="G65" s="52">
        <v>46250400</v>
      </c>
      <c r="H65" s="66"/>
      <c r="I65" s="66"/>
      <c r="J65" s="66"/>
      <c r="K65" s="66"/>
      <c r="L65" s="66"/>
    </row>
    <row r="66" spans="1:12" s="6" customFormat="1" ht="62.4" x14ac:dyDescent="0.3">
      <c r="A66" s="47" t="s">
        <v>36</v>
      </c>
      <c r="B66" s="90">
        <v>1032</v>
      </c>
      <c r="C66" s="68" t="s">
        <v>141</v>
      </c>
      <c r="D66" s="9">
        <f t="shared" si="9"/>
        <v>5138900</v>
      </c>
      <c r="E66" s="69"/>
      <c r="F66" s="69"/>
      <c r="G66" s="11">
        <f>G67</f>
        <v>5138900</v>
      </c>
      <c r="H66" s="9"/>
      <c r="I66" s="9"/>
      <c r="J66" s="9"/>
      <c r="K66" s="9"/>
      <c r="L66" s="9"/>
    </row>
    <row r="67" spans="1:12" s="67" customFormat="1" ht="46.8" x14ac:dyDescent="0.3">
      <c r="A67" s="65"/>
      <c r="B67" s="99" t="s">
        <v>146</v>
      </c>
      <c r="C67" s="42" t="s">
        <v>148</v>
      </c>
      <c r="D67" s="58">
        <f t="shared" si="9"/>
        <v>5138900</v>
      </c>
      <c r="E67" s="61"/>
      <c r="F67" s="61"/>
      <c r="G67" s="52">
        <v>5138900</v>
      </c>
      <c r="H67" s="66"/>
      <c r="I67" s="66"/>
      <c r="J67" s="66"/>
      <c r="K67" s="66"/>
      <c r="L67" s="66"/>
    </row>
    <row r="68" spans="1:12" s="6" customFormat="1" ht="31.2" x14ac:dyDescent="0.3">
      <c r="A68" s="47" t="s">
        <v>49</v>
      </c>
      <c r="B68" s="90">
        <v>1120</v>
      </c>
      <c r="C68" s="40" t="s">
        <v>131</v>
      </c>
      <c r="D68" s="9">
        <f t="shared" si="0"/>
        <v>30000</v>
      </c>
      <c r="E68" s="69">
        <f>E69</f>
        <v>30000</v>
      </c>
      <c r="F68" s="69"/>
      <c r="G68" s="9"/>
      <c r="H68" s="9"/>
      <c r="I68" s="9"/>
      <c r="J68" s="9"/>
      <c r="K68" s="9"/>
      <c r="L68" s="9"/>
    </row>
    <row r="69" spans="1:12" s="67" customFormat="1" ht="31.2" x14ac:dyDescent="0.3">
      <c r="A69" s="65"/>
      <c r="B69" s="51" t="s">
        <v>139</v>
      </c>
      <c r="C69" s="42" t="s">
        <v>132</v>
      </c>
      <c r="D69" s="58">
        <f>SUM(E69:L69)</f>
        <v>30000</v>
      </c>
      <c r="E69" s="61">
        <v>30000</v>
      </c>
      <c r="F69" s="66"/>
      <c r="G69" s="66"/>
      <c r="H69" s="66"/>
      <c r="I69" s="66"/>
      <c r="J69" s="66"/>
      <c r="K69" s="66"/>
      <c r="L69" s="66"/>
    </row>
    <row r="70" spans="1:12" s="6" customFormat="1" x14ac:dyDescent="0.3">
      <c r="A70" s="47" t="s">
        <v>50</v>
      </c>
      <c r="B70" s="77">
        <v>1141</v>
      </c>
      <c r="C70" s="40" t="s">
        <v>48</v>
      </c>
      <c r="D70" s="9">
        <f t="shared" si="0"/>
        <v>65000</v>
      </c>
      <c r="E70" s="69">
        <f>E71</f>
        <v>65000</v>
      </c>
      <c r="F70" s="9"/>
      <c r="G70" s="9"/>
      <c r="H70" s="9"/>
      <c r="I70" s="9"/>
      <c r="J70" s="9"/>
      <c r="K70" s="9"/>
      <c r="L70" s="9"/>
    </row>
    <row r="71" spans="1:12" s="67" customFormat="1" ht="31.2" x14ac:dyDescent="0.3">
      <c r="A71" s="65"/>
      <c r="B71" s="51" t="s">
        <v>139</v>
      </c>
      <c r="C71" s="42" t="s">
        <v>125</v>
      </c>
      <c r="D71" s="58">
        <f>SUM(E71:L71)</f>
        <v>65000</v>
      </c>
      <c r="E71" s="61">
        <v>65000</v>
      </c>
      <c r="F71" s="66"/>
      <c r="G71" s="66"/>
      <c r="H71" s="66"/>
      <c r="I71" s="66"/>
      <c r="J71" s="66"/>
      <c r="K71" s="66"/>
      <c r="L71" s="66"/>
    </row>
    <row r="72" spans="1:12" s="6" customFormat="1" ht="109.2" x14ac:dyDescent="0.3">
      <c r="A72" s="47" t="s">
        <v>67</v>
      </c>
      <c r="B72" s="22">
        <v>1231</v>
      </c>
      <c r="C72" s="68" t="s">
        <v>142</v>
      </c>
      <c r="D72" s="9">
        <f t="shared" si="0"/>
        <v>-50000</v>
      </c>
      <c r="E72" s="55"/>
      <c r="F72" s="9">
        <v>-50000</v>
      </c>
      <c r="G72" s="9"/>
      <c r="H72" s="9"/>
      <c r="I72" s="9"/>
      <c r="J72" s="9"/>
      <c r="K72" s="9"/>
      <c r="L72" s="9"/>
    </row>
    <row r="73" spans="1:12" s="6" customFormat="1" ht="124.8" x14ac:dyDescent="0.3">
      <c r="A73" s="47" t="s">
        <v>68</v>
      </c>
      <c r="B73" s="90">
        <v>1232</v>
      </c>
      <c r="C73" s="68" t="s">
        <v>143</v>
      </c>
      <c r="D73" s="9">
        <f t="shared" si="0"/>
        <v>-50000</v>
      </c>
      <c r="E73" s="55"/>
      <c r="F73" s="9"/>
      <c r="G73" s="9"/>
      <c r="H73" s="9">
        <v>-50000</v>
      </c>
      <c r="I73" s="9"/>
      <c r="J73" s="9"/>
      <c r="K73" s="9"/>
      <c r="L73" s="9"/>
    </row>
    <row r="74" spans="1:12" s="6" customFormat="1" ht="46.8" x14ac:dyDescent="0.3">
      <c r="A74" s="47" t="s">
        <v>69</v>
      </c>
      <c r="B74" s="90">
        <v>1310</v>
      </c>
      <c r="C74" s="68" t="s">
        <v>136</v>
      </c>
      <c r="D74" s="9">
        <f t="shared" si="0"/>
        <v>-400000</v>
      </c>
      <c r="E74" s="69"/>
      <c r="F74" s="69">
        <f>SUM(F75)</f>
        <v>-400000</v>
      </c>
      <c r="G74" s="9"/>
      <c r="H74" s="9"/>
      <c r="I74" s="9"/>
      <c r="J74" s="9"/>
      <c r="K74" s="9"/>
      <c r="L74" s="9"/>
    </row>
    <row r="75" spans="1:12" s="67" customFormat="1" ht="78" x14ac:dyDescent="0.3">
      <c r="A75" s="65"/>
      <c r="B75" s="51" t="s">
        <v>139</v>
      </c>
      <c r="C75" s="39" t="s">
        <v>137</v>
      </c>
      <c r="D75" s="58">
        <f>SUM(E75:L75)</f>
        <v>-400000</v>
      </c>
      <c r="E75" s="61"/>
      <c r="F75" s="58">
        <v>-400000</v>
      </c>
      <c r="G75" s="66"/>
      <c r="H75" s="66"/>
      <c r="I75" s="66"/>
      <c r="J75" s="66"/>
      <c r="K75" s="66"/>
      <c r="L75" s="66"/>
    </row>
    <row r="76" spans="1:12" s="6" customFormat="1" ht="62.4" x14ac:dyDescent="0.3">
      <c r="A76" s="47" t="s">
        <v>144</v>
      </c>
      <c r="B76" s="90">
        <v>1600</v>
      </c>
      <c r="C76" s="40" t="s">
        <v>194</v>
      </c>
      <c r="D76" s="9"/>
      <c r="E76" s="69"/>
      <c r="F76" s="9"/>
      <c r="G76" s="9">
        <v>781800</v>
      </c>
      <c r="H76" s="9"/>
      <c r="I76" s="9"/>
      <c r="J76" s="9"/>
      <c r="K76" s="9"/>
      <c r="L76" s="9"/>
    </row>
    <row r="77" spans="1:12" s="6" customFormat="1" ht="62.4" x14ac:dyDescent="0.3">
      <c r="A77" s="47" t="s">
        <v>145</v>
      </c>
      <c r="B77" s="90">
        <v>3140</v>
      </c>
      <c r="C77" s="40" t="s">
        <v>53</v>
      </c>
      <c r="D77" s="9">
        <f t="shared" si="0"/>
        <v>-630000</v>
      </c>
      <c r="E77" s="69">
        <f>SUM(E78)</f>
        <v>-630000</v>
      </c>
      <c r="F77" s="9"/>
      <c r="G77" s="9"/>
      <c r="H77" s="9"/>
      <c r="I77" s="9"/>
      <c r="J77" s="9"/>
      <c r="K77" s="9"/>
      <c r="L77" s="9"/>
    </row>
    <row r="78" spans="1:12" s="67" customFormat="1" ht="31.2" x14ac:dyDescent="0.3">
      <c r="A78" s="65"/>
      <c r="B78" s="51" t="s">
        <v>139</v>
      </c>
      <c r="C78" s="42" t="s">
        <v>124</v>
      </c>
      <c r="D78" s="58">
        <f>SUM(E78:L78)</f>
        <v>-630000</v>
      </c>
      <c r="E78" s="61">
        <f>-30000-600000</f>
        <v>-630000</v>
      </c>
      <c r="F78" s="66"/>
      <c r="G78" s="66"/>
      <c r="H78" s="66"/>
      <c r="I78" s="66"/>
      <c r="J78" s="66"/>
      <c r="K78" s="66"/>
      <c r="L78" s="66"/>
    </row>
    <row r="79" spans="1:12" s="12" customFormat="1" ht="31.2" x14ac:dyDescent="0.3">
      <c r="A79" s="49" t="s">
        <v>193</v>
      </c>
      <c r="B79" s="64" t="s">
        <v>61</v>
      </c>
      <c r="C79" s="40" t="s">
        <v>62</v>
      </c>
      <c r="D79" s="11">
        <f t="shared" si="0"/>
        <v>1840000</v>
      </c>
      <c r="E79" s="11">
        <f>SUM(E80:E83)</f>
        <v>20000</v>
      </c>
      <c r="F79" s="11">
        <f>SUM(F80:F83)</f>
        <v>1820000</v>
      </c>
      <c r="G79" s="11"/>
      <c r="H79" s="11"/>
      <c r="I79" s="11"/>
      <c r="J79" s="11"/>
      <c r="K79" s="11"/>
      <c r="L79" s="11"/>
    </row>
    <row r="80" spans="1:12" s="74" customFormat="1" ht="16.2" x14ac:dyDescent="0.3">
      <c r="A80" s="72"/>
      <c r="B80" s="127" t="s">
        <v>139</v>
      </c>
      <c r="C80" s="42" t="s">
        <v>121</v>
      </c>
      <c r="D80" s="52">
        <f>SUM(E80:L80)</f>
        <v>-200000</v>
      </c>
      <c r="E80" s="52">
        <v>-200000</v>
      </c>
      <c r="F80" s="52"/>
      <c r="G80" s="73"/>
      <c r="H80" s="73"/>
      <c r="I80" s="73"/>
      <c r="J80" s="73"/>
      <c r="K80" s="73"/>
      <c r="L80" s="73"/>
    </row>
    <row r="81" spans="1:13" s="74" customFormat="1" ht="16.2" x14ac:dyDescent="0.3">
      <c r="A81" s="72"/>
      <c r="B81" s="129"/>
      <c r="C81" s="100" t="s">
        <v>122</v>
      </c>
      <c r="D81" s="52">
        <f t="shared" ref="D81:D83" si="10">SUM(E81:L81)</f>
        <v>-80000</v>
      </c>
      <c r="E81" s="52">
        <v>-80000</v>
      </c>
      <c r="F81" s="52"/>
      <c r="G81" s="73"/>
      <c r="H81" s="73"/>
      <c r="I81" s="73"/>
      <c r="J81" s="73"/>
      <c r="K81" s="73"/>
      <c r="L81" s="73"/>
    </row>
    <row r="82" spans="1:13" s="74" customFormat="1" ht="31.2" x14ac:dyDescent="0.3">
      <c r="A82" s="72"/>
      <c r="B82" s="129"/>
      <c r="C82" s="100" t="s">
        <v>127</v>
      </c>
      <c r="D82" s="52">
        <f t="shared" si="10"/>
        <v>300000</v>
      </c>
      <c r="E82" s="52">
        <v>300000</v>
      </c>
      <c r="F82" s="52"/>
      <c r="G82" s="73"/>
      <c r="H82" s="73"/>
      <c r="I82" s="73"/>
      <c r="J82" s="73"/>
      <c r="K82" s="73"/>
      <c r="L82" s="73"/>
    </row>
    <row r="83" spans="1:13" s="74" customFormat="1" ht="78" x14ac:dyDescent="0.3">
      <c r="A83" s="72"/>
      <c r="B83" s="128"/>
      <c r="C83" s="42" t="s">
        <v>135</v>
      </c>
      <c r="D83" s="52">
        <f t="shared" si="10"/>
        <v>1820000</v>
      </c>
      <c r="E83" s="52"/>
      <c r="F83" s="52">
        <v>1820000</v>
      </c>
      <c r="G83" s="73"/>
      <c r="H83" s="73"/>
      <c r="I83" s="73"/>
      <c r="J83" s="73"/>
      <c r="K83" s="73"/>
      <c r="L83" s="73"/>
    </row>
    <row r="84" spans="1:13" s="24" customFormat="1" ht="17.399999999999999" x14ac:dyDescent="0.3">
      <c r="A84" s="43" t="s">
        <v>4</v>
      </c>
      <c r="B84" s="23"/>
      <c r="C84" s="44" t="s">
        <v>37</v>
      </c>
      <c r="D84" s="35">
        <f t="shared" si="0"/>
        <v>1085200</v>
      </c>
      <c r="E84" s="35">
        <f t="shared" ref="E84:L84" si="11">E85+E86+E87</f>
        <v>1085200</v>
      </c>
      <c r="F84" s="35">
        <f t="shared" si="11"/>
        <v>0</v>
      </c>
      <c r="G84" s="35">
        <f t="shared" si="11"/>
        <v>0</v>
      </c>
      <c r="H84" s="35">
        <f t="shared" si="11"/>
        <v>0</v>
      </c>
      <c r="I84" s="35">
        <f t="shared" si="11"/>
        <v>0</v>
      </c>
      <c r="J84" s="35">
        <f t="shared" si="11"/>
        <v>0</v>
      </c>
      <c r="K84" s="35">
        <f t="shared" si="11"/>
        <v>0</v>
      </c>
      <c r="L84" s="35">
        <f t="shared" si="11"/>
        <v>0</v>
      </c>
      <c r="M84" s="75"/>
    </row>
    <row r="85" spans="1:13" s="6" customFormat="1" x14ac:dyDescent="0.3">
      <c r="A85" s="47" t="s">
        <v>13</v>
      </c>
      <c r="B85" s="64" t="s">
        <v>74</v>
      </c>
      <c r="C85" s="71" t="s">
        <v>73</v>
      </c>
      <c r="D85" s="9">
        <f>SUM(E85:L85)</f>
        <v>50200</v>
      </c>
      <c r="E85" s="9">
        <v>50200</v>
      </c>
      <c r="F85" s="9"/>
      <c r="G85" s="9"/>
      <c r="H85" s="9"/>
      <c r="I85" s="9"/>
      <c r="J85" s="9"/>
      <c r="K85" s="9"/>
      <c r="L85" s="9"/>
    </row>
    <row r="86" spans="1:13" s="67" customFormat="1" ht="78" x14ac:dyDescent="0.3">
      <c r="A86" s="47" t="s">
        <v>52</v>
      </c>
      <c r="B86" s="22">
        <v>3121</v>
      </c>
      <c r="C86" s="40" t="s">
        <v>149</v>
      </c>
      <c r="D86" s="9">
        <f t="shared" si="0"/>
        <v>35000</v>
      </c>
      <c r="E86" s="9">
        <v>35000</v>
      </c>
      <c r="F86" s="66"/>
      <c r="G86" s="66"/>
      <c r="H86" s="66"/>
      <c r="I86" s="69"/>
      <c r="J86" s="66"/>
      <c r="K86" s="66"/>
      <c r="L86" s="66"/>
    </row>
    <row r="87" spans="1:13" s="12" customFormat="1" ht="31.2" x14ac:dyDescent="0.3">
      <c r="A87" s="84" t="s">
        <v>203</v>
      </c>
      <c r="B87" s="77">
        <v>3242</v>
      </c>
      <c r="C87" s="46" t="s">
        <v>199</v>
      </c>
      <c r="D87" s="11">
        <f>SUM(E87:L87)</f>
        <v>1000000</v>
      </c>
      <c r="E87" s="69">
        <f>E88</f>
        <v>1000000</v>
      </c>
      <c r="F87" s="85"/>
      <c r="G87" s="85"/>
      <c r="H87" s="85"/>
      <c r="I87" s="85"/>
      <c r="J87" s="85"/>
      <c r="K87" s="85"/>
      <c r="L87" s="85"/>
    </row>
    <row r="88" spans="1:13" s="74" customFormat="1" ht="46.8" x14ac:dyDescent="0.3">
      <c r="A88" s="97"/>
      <c r="B88" s="96" t="s">
        <v>201</v>
      </c>
      <c r="C88" s="91" t="s">
        <v>200</v>
      </c>
      <c r="D88" s="52">
        <f>SUM(E88:L88)</f>
        <v>1000000</v>
      </c>
      <c r="E88" s="61">
        <v>1000000</v>
      </c>
      <c r="F88" s="63"/>
      <c r="G88" s="98"/>
      <c r="H88" s="98"/>
      <c r="I88" s="98"/>
      <c r="J88" s="98"/>
      <c r="K88" s="98"/>
      <c r="L88" s="98"/>
    </row>
    <row r="89" spans="1:13" s="24" customFormat="1" ht="17.399999999999999" x14ac:dyDescent="0.3">
      <c r="A89" s="43" t="s">
        <v>7</v>
      </c>
      <c r="B89" s="23"/>
      <c r="C89" s="44" t="s">
        <v>150</v>
      </c>
      <c r="D89" s="35">
        <f t="shared" ref="D89" si="12">SUM(E89:L89)</f>
        <v>49000</v>
      </c>
      <c r="E89" s="35">
        <f>E90</f>
        <v>49000</v>
      </c>
      <c r="F89" s="35">
        <f t="shared" ref="F89:L89" si="13">F90</f>
        <v>0</v>
      </c>
      <c r="G89" s="35">
        <f t="shared" si="13"/>
        <v>0</v>
      </c>
      <c r="H89" s="35">
        <f t="shared" si="13"/>
        <v>0</v>
      </c>
      <c r="I89" s="35">
        <f t="shared" si="13"/>
        <v>0</v>
      </c>
      <c r="J89" s="35">
        <f t="shared" si="13"/>
        <v>0</v>
      </c>
      <c r="K89" s="35">
        <f t="shared" si="13"/>
        <v>0</v>
      </c>
      <c r="L89" s="35">
        <f t="shared" si="13"/>
        <v>0</v>
      </c>
      <c r="M89" s="75"/>
    </row>
    <row r="90" spans="1:13" s="6" customFormat="1" x14ac:dyDescent="0.3">
      <c r="A90" s="47" t="s">
        <v>15</v>
      </c>
      <c r="B90" s="64" t="s">
        <v>74</v>
      </c>
      <c r="C90" s="71" t="s">
        <v>73</v>
      </c>
      <c r="D90" s="9">
        <f>SUM(E90:L90)</f>
        <v>49000</v>
      </c>
      <c r="E90" s="9">
        <v>49000</v>
      </c>
      <c r="F90" s="9"/>
      <c r="G90" s="9"/>
      <c r="H90" s="9"/>
      <c r="I90" s="9"/>
      <c r="J90" s="9"/>
      <c r="K90" s="9"/>
      <c r="L90" s="9"/>
    </row>
    <row r="91" spans="1:13" s="24" customFormat="1" ht="17.399999999999999" x14ac:dyDescent="0.3">
      <c r="A91" s="43" t="s">
        <v>38</v>
      </c>
      <c r="B91" s="23"/>
      <c r="C91" s="44" t="s">
        <v>151</v>
      </c>
      <c r="D91" s="35">
        <f t="shared" ref="D91" si="14">SUM(E91:L91)</f>
        <v>60000</v>
      </c>
      <c r="E91" s="35">
        <f>E92+E95+E98+E100</f>
        <v>60000</v>
      </c>
      <c r="F91" s="35">
        <f t="shared" ref="F91:L91" si="15">F92+F95+F98+F100</f>
        <v>0</v>
      </c>
      <c r="G91" s="35">
        <f t="shared" si="15"/>
        <v>0</v>
      </c>
      <c r="H91" s="35">
        <f t="shared" si="15"/>
        <v>0</v>
      </c>
      <c r="I91" s="35">
        <f t="shared" si="15"/>
        <v>0</v>
      </c>
      <c r="J91" s="35">
        <f t="shared" si="15"/>
        <v>0</v>
      </c>
      <c r="K91" s="35">
        <f t="shared" si="15"/>
        <v>0</v>
      </c>
      <c r="L91" s="35">
        <f t="shared" si="15"/>
        <v>0</v>
      </c>
      <c r="M91" s="75"/>
    </row>
    <row r="92" spans="1:13" s="60" customFormat="1" x14ac:dyDescent="0.3">
      <c r="A92" s="47" t="s">
        <v>39</v>
      </c>
      <c r="B92" s="22">
        <v>1080</v>
      </c>
      <c r="C92" s="71" t="s">
        <v>152</v>
      </c>
      <c r="D92" s="9">
        <f>SUM(E92:L92)</f>
        <v>-200000</v>
      </c>
      <c r="E92" s="69">
        <f>E93+E94</f>
        <v>-200000</v>
      </c>
      <c r="F92" s="58"/>
      <c r="G92" s="58"/>
      <c r="H92" s="58"/>
      <c r="I92" s="61"/>
      <c r="J92" s="58"/>
      <c r="K92" s="58"/>
      <c r="L92" s="58"/>
    </row>
    <row r="93" spans="1:13" s="60" customFormat="1" x14ac:dyDescent="0.3">
      <c r="A93" s="47"/>
      <c r="B93" s="127" t="s">
        <v>153</v>
      </c>
      <c r="C93" s="42" t="s">
        <v>126</v>
      </c>
      <c r="D93" s="58">
        <f t="shared" ref="D93:D100" si="16">SUM(E93:L93)</f>
        <v>-285000</v>
      </c>
      <c r="E93" s="61">
        <f>-85000-200000</f>
        <v>-285000</v>
      </c>
      <c r="F93" s="58"/>
      <c r="G93" s="58"/>
      <c r="H93" s="58"/>
      <c r="I93" s="61"/>
      <c r="J93" s="58"/>
      <c r="K93" s="58"/>
      <c r="L93" s="58"/>
    </row>
    <row r="94" spans="1:13" s="60" customFormat="1" x14ac:dyDescent="0.3">
      <c r="A94" s="47"/>
      <c r="B94" s="128"/>
      <c r="C94" s="42" t="s">
        <v>154</v>
      </c>
      <c r="D94" s="58">
        <f t="shared" si="16"/>
        <v>85000</v>
      </c>
      <c r="E94" s="61">
        <v>85000</v>
      </c>
      <c r="F94" s="58"/>
      <c r="G94" s="58"/>
      <c r="H94" s="58"/>
      <c r="I94" s="61"/>
      <c r="J94" s="58"/>
      <c r="K94" s="58"/>
      <c r="L94" s="58"/>
    </row>
    <row r="95" spans="1:13" s="60" customFormat="1" x14ac:dyDescent="0.3">
      <c r="A95" s="47" t="s">
        <v>66</v>
      </c>
      <c r="B95" s="22">
        <v>4030</v>
      </c>
      <c r="C95" s="71" t="s">
        <v>155</v>
      </c>
      <c r="D95" s="9">
        <f t="shared" si="16"/>
        <v>0</v>
      </c>
      <c r="E95" s="69">
        <f>E96+E97</f>
        <v>0</v>
      </c>
      <c r="F95" s="58"/>
      <c r="G95" s="58"/>
      <c r="H95" s="58"/>
      <c r="I95" s="61"/>
      <c r="J95" s="58"/>
      <c r="K95" s="58"/>
      <c r="L95" s="58"/>
    </row>
    <row r="96" spans="1:13" s="60" customFormat="1" x14ac:dyDescent="0.3">
      <c r="A96" s="47"/>
      <c r="B96" s="127" t="s">
        <v>153</v>
      </c>
      <c r="C96" s="42" t="s">
        <v>126</v>
      </c>
      <c r="D96" s="58">
        <f t="shared" si="16"/>
        <v>-120000</v>
      </c>
      <c r="E96" s="61">
        <v>-120000</v>
      </c>
      <c r="F96" s="58"/>
      <c r="G96" s="58"/>
      <c r="H96" s="58"/>
      <c r="I96" s="61"/>
      <c r="J96" s="58"/>
      <c r="K96" s="58"/>
      <c r="L96" s="58"/>
    </row>
    <row r="97" spans="1:13" s="60" customFormat="1" x14ac:dyDescent="0.3">
      <c r="A97" s="47"/>
      <c r="B97" s="128"/>
      <c r="C97" s="42" t="s">
        <v>154</v>
      </c>
      <c r="D97" s="58">
        <f t="shared" si="16"/>
        <v>120000</v>
      </c>
      <c r="E97" s="61">
        <v>120000</v>
      </c>
      <c r="F97" s="58"/>
      <c r="G97" s="58"/>
      <c r="H97" s="58"/>
      <c r="I97" s="61"/>
      <c r="J97" s="58"/>
      <c r="K97" s="58"/>
      <c r="L97" s="58"/>
    </row>
    <row r="98" spans="1:13" s="60" customFormat="1" x14ac:dyDescent="0.3">
      <c r="A98" s="47" t="s">
        <v>159</v>
      </c>
      <c r="B98" s="22">
        <v>4040</v>
      </c>
      <c r="C98" s="71" t="s">
        <v>156</v>
      </c>
      <c r="D98" s="9">
        <f t="shared" si="16"/>
        <v>200000</v>
      </c>
      <c r="E98" s="69">
        <f>E99</f>
        <v>200000</v>
      </c>
      <c r="F98" s="58"/>
      <c r="G98" s="58"/>
      <c r="H98" s="58"/>
      <c r="I98" s="61"/>
      <c r="J98" s="58"/>
      <c r="K98" s="58"/>
      <c r="L98" s="58"/>
    </row>
    <row r="99" spans="1:13" s="60" customFormat="1" ht="62.4" x14ac:dyDescent="0.3">
      <c r="A99" s="47"/>
      <c r="B99" s="51" t="s">
        <v>153</v>
      </c>
      <c r="C99" s="42" t="s">
        <v>157</v>
      </c>
      <c r="D99" s="58">
        <f t="shared" si="16"/>
        <v>200000</v>
      </c>
      <c r="E99" s="61">
        <v>200000</v>
      </c>
      <c r="F99" s="58"/>
      <c r="G99" s="58"/>
      <c r="H99" s="58"/>
      <c r="I99" s="61"/>
      <c r="J99" s="58"/>
      <c r="K99" s="58"/>
      <c r="L99" s="58"/>
    </row>
    <row r="100" spans="1:13" s="60" customFormat="1" x14ac:dyDescent="0.3">
      <c r="A100" s="47" t="s">
        <v>160</v>
      </c>
      <c r="B100" s="22">
        <v>4082</v>
      </c>
      <c r="C100" s="71" t="s">
        <v>158</v>
      </c>
      <c r="D100" s="9">
        <f t="shared" si="16"/>
        <v>60000</v>
      </c>
      <c r="E100" s="69">
        <v>60000</v>
      </c>
      <c r="F100" s="58"/>
      <c r="G100" s="58"/>
      <c r="H100" s="58"/>
      <c r="I100" s="61"/>
      <c r="J100" s="58"/>
      <c r="K100" s="58"/>
      <c r="L100" s="58"/>
    </row>
    <row r="101" spans="1:13" s="24" customFormat="1" ht="17.399999999999999" x14ac:dyDescent="0.3">
      <c r="A101" s="43" t="s">
        <v>40</v>
      </c>
      <c r="B101" s="23"/>
      <c r="C101" s="44" t="s">
        <v>63</v>
      </c>
      <c r="D101" s="35">
        <f t="shared" si="0"/>
        <v>99800</v>
      </c>
      <c r="E101" s="35">
        <f>E102+E103</f>
        <v>99800</v>
      </c>
      <c r="F101" s="35">
        <f t="shared" ref="F101:L101" si="17">F102+F103</f>
        <v>0</v>
      </c>
      <c r="G101" s="35">
        <f t="shared" si="17"/>
        <v>0</v>
      </c>
      <c r="H101" s="35">
        <f t="shared" si="17"/>
        <v>0</v>
      </c>
      <c r="I101" s="35">
        <f t="shared" si="17"/>
        <v>0</v>
      </c>
      <c r="J101" s="35">
        <f t="shared" si="17"/>
        <v>0</v>
      </c>
      <c r="K101" s="35">
        <f t="shared" si="17"/>
        <v>0</v>
      </c>
      <c r="L101" s="35">
        <f t="shared" si="17"/>
        <v>0</v>
      </c>
      <c r="M101" s="75"/>
    </row>
    <row r="102" spans="1:13" s="67" customFormat="1" ht="46.8" x14ac:dyDescent="0.3">
      <c r="A102" s="47" t="s">
        <v>42</v>
      </c>
      <c r="B102" s="22">
        <v>5011</v>
      </c>
      <c r="C102" s="40" t="s">
        <v>161</v>
      </c>
      <c r="D102" s="9">
        <f t="shared" si="0"/>
        <v>49900</v>
      </c>
      <c r="E102" s="9">
        <v>49900</v>
      </c>
      <c r="F102" s="66"/>
      <c r="G102" s="66"/>
      <c r="H102" s="66"/>
      <c r="I102" s="66"/>
      <c r="J102" s="66"/>
      <c r="K102" s="66"/>
      <c r="L102" s="66"/>
    </row>
    <row r="103" spans="1:13" s="6" customFormat="1" ht="46.8" x14ac:dyDescent="0.3">
      <c r="A103" s="47" t="s">
        <v>43</v>
      </c>
      <c r="B103" s="22">
        <v>5012</v>
      </c>
      <c r="C103" s="40" t="s">
        <v>195</v>
      </c>
      <c r="D103" s="9">
        <f>SUM(E103:L103)</f>
        <v>49900</v>
      </c>
      <c r="E103" s="9">
        <v>49900</v>
      </c>
      <c r="F103" s="9"/>
      <c r="G103" s="9"/>
      <c r="H103" s="9"/>
      <c r="I103" s="9"/>
      <c r="J103" s="9"/>
      <c r="K103" s="9"/>
      <c r="L103" s="9"/>
    </row>
    <row r="104" spans="1:13" s="24" customFormat="1" ht="17.399999999999999" x14ac:dyDescent="0.3">
      <c r="A104" s="43" t="s">
        <v>44</v>
      </c>
      <c r="B104" s="23"/>
      <c r="C104" s="44" t="s">
        <v>14</v>
      </c>
      <c r="D104" s="35">
        <f t="shared" si="0"/>
        <v>5907502</v>
      </c>
      <c r="E104" s="35">
        <f>E105+E108+E111+E114+E117+E121+E124</f>
        <v>4772102</v>
      </c>
      <c r="F104" s="35">
        <f t="shared" ref="F104:L104" si="18">F105+F108+F111+F114+F117+F121+F124</f>
        <v>0</v>
      </c>
      <c r="G104" s="35">
        <f t="shared" si="18"/>
        <v>0</v>
      </c>
      <c r="H104" s="35">
        <f t="shared" si="18"/>
        <v>0</v>
      </c>
      <c r="I104" s="35">
        <f t="shared" si="18"/>
        <v>1700</v>
      </c>
      <c r="J104" s="35">
        <f t="shared" si="18"/>
        <v>0</v>
      </c>
      <c r="K104" s="35">
        <f t="shared" si="18"/>
        <v>0</v>
      </c>
      <c r="L104" s="35">
        <f t="shared" si="18"/>
        <v>1133700</v>
      </c>
      <c r="M104" s="75"/>
    </row>
    <row r="105" spans="1:13" s="12" customFormat="1" x14ac:dyDescent="0.3">
      <c r="A105" s="49" t="s">
        <v>45</v>
      </c>
      <c r="B105" s="64" t="s">
        <v>204</v>
      </c>
      <c r="C105" s="68" t="s">
        <v>205</v>
      </c>
      <c r="D105" s="11">
        <f>SUM(E105:L105)</f>
        <v>15300</v>
      </c>
      <c r="E105" s="69"/>
      <c r="F105" s="69">
        <f>F106</f>
        <v>15300</v>
      </c>
      <c r="G105" s="69"/>
      <c r="H105" s="69"/>
      <c r="I105" s="55"/>
      <c r="J105" s="11"/>
      <c r="K105" s="11"/>
      <c r="L105" s="11"/>
    </row>
    <row r="106" spans="1:13" s="74" customFormat="1" ht="78" x14ac:dyDescent="0.3">
      <c r="A106" s="72"/>
      <c r="B106" s="86"/>
      <c r="C106" s="39" t="s">
        <v>223</v>
      </c>
      <c r="D106" s="10">
        <f t="shared" ref="D106:D107" si="19">SUM(E106:L106)</f>
        <v>15300</v>
      </c>
      <c r="E106" s="61"/>
      <c r="F106" s="61">
        <f>F107</f>
        <v>15300</v>
      </c>
      <c r="G106" s="61"/>
      <c r="H106" s="61"/>
      <c r="I106" s="61"/>
      <c r="J106" s="73"/>
      <c r="K106" s="73"/>
      <c r="L106" s="73"/>
    </row>
    <row r="107" spans="1:13" s="74" customFormat="1" ht="62.4" x14ac:dyDescent="0.3">
      <c r="A107" s="72"/>
      <c r="B107" s="86" t="s">
        <v>227</v>
      </c>
      <c r="C107" s="42" t="s">
        <v>206</v>
      </c>
      <c r="D107" s="52">
        <f t="shared" si="19"/>
        <v>15300</v>
      </c>
      <c r="E107" s="61"/>
      <c r="F107" s="61">
        <v>15300</v>
      </c>
      <c r="G107" s="61"/>
      <c r="H107" s="61"/>
      <c r="I107" s="61"/>
      <c r="J107" s="73"/>
      <c r="K107" s="73"/>
      <c r="L107" s="73"/>
    </row>
    <row r="108" spans="1:13" s="12" customFormat="1" ht="31.2" x14ac:dyDescent="0.3">
      <c r="A108" s="49" t="s">
        <v>46</v>
      </c>
      <c r="B108" s="64" t="s">
        <v>183</v>
      </c>
      <c r="C108" s="48" t="s">
        <v>184</v>
      </c>
      <c r="D108" s="11">
        <f>SUM(E108:L108)</f>
        <v>4148102</v>
      </c>
      <c r="E108" s="69">
        <f>SUM(E109:E110)</f>
        <v>4148102</v>
      </c>
      <c r="F108" s="69"/>
      <c r="G108" s="69"/>
      <c r="H108" s="69"/>
      <c r="I108" s="55"/>
      <c r="J108" s="11"/>
      <c r="K108" s="11"/>
      <c r="L108" s="11"/>
    </row>
    <row r="109" spans="1:13" s="74" customFormat="1" ht="31.2" x14ac:dyDescent="0.3">
      <c r="A109" s="72"/>
      <c r="B109" s="86" t="s">
        <v>185</v>
      </c>
      <c r="C109" s="42" t="s">
        <v>188</v>
      </c>
      <c r="D109" s="52">
        <f t="shared" ref="D109:D110" si="20">SUM(E109:L109)</f>
        <v>2360702</v>
      </c>
      <c r="E109" s="61">
        <v>2360702</v>
      </c>
      <c r="F109" s="61"/>
      <c r="G109" s="61"/>
      <c r="H109" s="61"/>
      <c r="I109" s="61"/>
      <c r="J109" s="73"/>
      <c r="K109" s="73"/>
      <c r="L109" s="73"/>
    </row>
    <row r="110" spans="1:13" s="74" customFormat="1" ht="31.2" x14ac:dyDescent="0.3">
      <c r="A110" s="72"/>
      <c r="B110" s="86" t="s">
        <v>185</v>
      </c>
      <c r="C110" s="42" t="s">
        <v>190</v>
      </c>
      <c r="D110" s="52">
        <f t="shared" si="20"/>
        <v>1787400</v>
      </c>
      <c r="E110" s="61">
        <v>1787400</v>
      </c>
      <c r="F110" s="61"/>
      <c r="G110" s="61"/>
      <c r="H110" s="61"/>
      <c r="I110" s="52"/>
      <c r="J110" s="73"/>
      <c r="K110" s="73"/>
      <c r="L110" s="73"/>
    </row>
    <row r="111" spans="1:13" s="12" customFormat="1" x14ac:dyDescent="0.3">
      <c r="A111" s="49" t="s">
        <v>173</v>
      </c>
      <c r="B111" s="64">
        <v>6015</v>
      </c>
      <c r="C111" s="68" t="s">
        <v>207</v>
      </c>
      <c r="D111" s="11">
        <f>SUM(E111:L111)</f>
        <v>-15300</v>
      </c>
      <c r="E111" s="69"/>
      <c r="F111" s="69">
        <f>F112</f>
        <v>-15300</v>
      </c>
      <c r="G111" s="69"/>
      <c r="H111" s="69"/>
      <c r="I111" s="11"/>
      <c r="J111" s="11"/>
      <c r="K111" s="11"/>
      <c r="L111" s="11"/>
    </row>
    <row r="112" spans="1:13" s="74" customFormat="1" ht="78" x14ac:dyDescent="0.3">
      <c r="A112" s="72"/>
      <c r="B112" s="86"/>
      <c r="C112" s="39" t="s">
        <v>223</v>
      </c>
      <c r="D112" s="10">
        <f t="shared" ref="D112:D113" si="21">SUM(E112:L112)</f>
        <v>-15300</v>
      </c>
      <c r="E112" s="61"/>
      <c r="F112" s="55">
        <f>F113</f>
        <v>-15300</v>
      </c>
      <c r="G112" s="61"/>
      <c r="H112" s="61"/>
      <c r="I112" s="52"/>
      <c r="J112" s="73"/>
      <c r="K112" s="73"/>
      <c r="L112" s="73"/>
    </row>
    <row r="113" spans="1:12" s="74" customFormat="1" ht="62.4" x14ac:dyDescent="0.3">
      <c r="A113" s="72"/>
      <c r="B113" s="86" t="s">
        <v>227</v>
      </c>
      <c r="C113" s="106" t="s">
        <v>208</v>
      </c>
      <c r="D113" s="52">
        <f t="shared" si="21"/>
        <v>-15300</v>
      </c>
      <c r="E113" s="61"/>
      <c r="F113" s="61">
        <v>-15300</v>
      </c>
      <c r="G113" s="61"/>
      <c r="H113" s="61"/>
      <c r="I113" s="52"/>
      <c r="J113" s="73"/>
      <c r="K113" s="73"/>
      <c r="L113" s="73"/>
    </row>
    <row r="114" spans="1:12" s="12" customFormat="1" x14ac:dyDescent="0.3">
      <c r="A114" s="49" t="s">
        <v>189</v>
      </c>
      <c r="B114" s="64" t="s">
        <v>162</v>
      </c>
      <c r="C114" s="48" t="s">
        <v>163</v>
      </c>
      <c r="D114" s="11">
        <f t="shared" ref="D114:D139" si="22">SUM(E114:L114)</f>
        <v>0</v>
      </c>
      <c r="E114" s="69"/>
      <c r="F114" s="69">
        <f>F115+F116</f>
        <v>0</v>
      </c>
      <c r="G114" s="69"/>
      <c r="H114" s="69"/>
      <c r="I114" s="55"/>
      <c r="J114" s="11"/>
      <c r="K114" s="11"/>
      <c r="L114" s="11"/>
    </row>
    <row r="115" spans="1:12" s="74" customFormat="1" ht="35.25" customHeight="1" x14ac:dyDescent="0.3">
      <c r="A115" s="72"/>
      <c r="B115" s="86" t="s">
        <v>164</v>
      </c>
      <c r="C115" s="42" t="s">
        <v>165</v>
      </c>
      <c r="D115" s="52">
        <f>SUM(E115:L115)</f>
        <v>-600000</v>
      </c>
      <c r="E115" s="61"/>
      <c r="F115" s="61">
        <v>-600000</v>
      </c>
      <c r="G115" s="61"/>
      <c r="H115" s="61"/>
      <c r="I115" s="61"/>
      <c r="J115" s="73"/>
      <c r="K115" s="73"/>
      <c r="L115" s="73"/>
    </row>
    <row r="116" spans="1:12" s="74" customFormat="1" ht="31.2" x14ac:dyDescent="0.3">
      <c r="A116" s="72"/>
      <c r="B116" s="86" t="s">
        <v>164</v>
      </c>
      <c r="C116" s="42" t="s">
        <v>166</v>
      </c>
      <c r="D116" s="52">
        <f>SUM(E116:L116)</f>
        <v>600000</v>
      </c>
      <c r="E116" s="61"/>
      <c r="F116" s="61">
        <v>600000</v>
      </c>
      <c r="G116" s="61"/>
      <c r="H116" s="61"/>
      <c r="I116" s="52"/>
      <c r="J116" s="73"/>
      <c r="K116" s="73"/>
      <c r="L116" s="73"/>
    </row>
    <row r="117" spans="1:12" s="12" customFormat="1" ht="93.6" x14ac:dyDescent="0.3">
      <c r="A117" s="49" t="s">
        <v>211</v>
      </c>
      <c r="B117" s="64">
        <v>7691</v>
      </c>
      <c r="C117" s="68" t="s">
        <v>59</v>
      </c>
      <c r="D117" s="11"/>
      <c r="E117" s="69"/>
      <c r="F117" s="69"/>
      <c r="G117" s="69"/>
      <c r="H117" s="69"/>
      <c r="I117" s="11">
        <f>I118</f>
        <v>1700</v>
      </c>
      <c r="J117" s="11"/>
      <c r="K117" s="11"/>
      <c r="L117" s="11"/>
    </row>
    <row r="118" spans="1:12" s="12" customFormat="1" ht="78" x14ac:dyDescent="0.3">
      <c r="A118" s="49"/>
      <c r="B118" s="64"/>
      <c r="C118" s="107" t="s">
        <v>209</v>
      </c>
      <c r="D118" s="11"/>
      <c r="E118" s="69"/>
      <c r="F118" s="69"/>
      <c r="G118" s="69"/>
      <c r="H118" s="69"/>
      <c r="I118" s="10">
        <f>I120</f>
        <v>1700</v>
      </c>
      <c r="J118" s="11"/>
      <c r="K118" s="11"/>
      <c r="L118" s="11"/>
    </row>
    <row r="119" spans="1:12" s="74" customFormat="1" ht="16.2" x14ac:dyDescent="0.3">
      <c r="A119" s="72"/>
      <c r="B119" s="86"/>
      <c r="C119" s="108" t="s">
        <v>210</v>
      </c>
      <c r="D119" s="52"/>
      <c r="E119" s="61"/>
      <c r="F119" s="61"/>
      <c r="G119" s="61"/>
      <c r="H119" s="61"/>
      <c r="I119" s="52"/>
      <c r="J119" s="73"/>
      <c r="K119" s="73"/>
      <c r="L119" s="73"/>
    </row>
    <row r="120" spans="1:12" s="74" customFormat="1" ht="62.4" x14ac:dyDescent="0.3">
      <c r="A120" s="72"/>
      <c r="B120" s="86" t="s">
        <v>228</v>
      </c>
      <c r="C120" s="42" t="s">
        <v>206</v>
      </c>
      <c r="D120" s="52"/>
      <c r="E120" s="61"/>
      <c r="F120" s="61"/>
      <c r="G120" s="61"/>
      <c r="H120" s="61"/>
      <c r="I120" s="52">
        <v>1700</v>
      </c>
      <c r="J120" s="73"/>
      <c r="K120" s="73"/>
      <c r="L120" s="73"/>
    </row>
    <row r="121" spans="1:12" s="12" customFormat="1" x14ac:dyDescent="0.3">
      <c r="A121" s="49" t="s">
        <v>212</v>
      </c>
      <c r="B121" s="64">
        <v>8340</v>
      </c>
      <c r="C121" s="40" t="s">
        <v>167</v>
      </c>
      <c r="D121" s="11">
        <f t="shared" ref="D121:D125" si="23">SUM(E121:L121)</f>
        <v>1133700</v>
      </c>
      <c r="E121" s="69"/>
      <c r="F121" s="69"/>
      <c r="G121" s="55"/>
      <c r="H121" s="55"/>
      <c r="I121" s="10"/>
      <c r="J121" s="11"/>
      <c r="K121" s="11"/>
      <c r="L121" s="11">
        <f>SUM(L122:L123)</f>
        <v>1133700</v>
      </c>
    </row>
    <row r="122" spans="1:12" s="74" customFormat="1" ht="62.4" x14ac:dyDescent="0.3">
      <c r="A122" s="72"/>
      <c r="B122" s="83" t="s">
        <v>185</v>
      </c>
      <c r="C122" s="42" t="s">
        <v>186</v>
      </c>
      <c r="D122" s="52">
        <f t="shared" si="23"/>
        <v>566850</v>
      </c>
      <c r="E122" s="101"/>
      <c r="F122" s="61"/>
      <c r="G122" s="61"/>
      <c r="H122" s="61"/>
      <c r="I122" s="52"/>
      <c r="J122" s="73"/>
      <c r="K122" s="73"/>
      <c r="L122" s="52">
        <v>566850</v>
      </c>
    </row>
    <row r="123" spans="1:12" s="74" customFormat="1" ht="78" x14ac:dyDescent="0.3">
      <c r="A123" s="72"/>
      <c r="B123" s="83" t="s">
        <v>185</v>
      </c>
      <c r="C123" s="42" t="s">
        <v>187</v>
      </c>
      <c r="D123" s="52">
        <f t="shared" si="23"/>
        <v>566850</v>
      </c>
      <c r="E123" s="101"/>
      <c r="F123" s="61"/>
      <c r="G123" s="61"/>
      <c r="H123" s="61"/>
      <c r="I123" s="52"/>
      <c r="J123" s="73"/>
      <c r="K123" s="73"/>
      <c r="L123" s="52">
        <v>566850</v>
      </c>
    </row>
    <row r="124" spans="1:12" s="12" customFormat="1" ht="46.8" x14ac:dyDescent="0.3">
      <c r="A124" s="49" t="s">
        <v>213</v>
      </c>
      <c r="B124" s="64">
        <v>8745</v>
      </c>
      <c r="C124" s="40" t="s">
        <v>168</v>
      </c>
      <c r="D124" s="11">
        <f t="shared" si="23"/>
        <v>624000</v>
      </c>
      <c r="E124" s="69">
        <f>E125</f>
        <v>624000</v>
      </c>
      <c r="F124" s="69"/>
      <c r="G124" s="55"/>
      <c r="H124" s="55"/>
      <c r="I124" s="10"/>
      <c r="J124" s="11"/>
      <c r="K124" s="11"/>
      <c r="L124" s="11"/>
    </row>
    <row r="125" spans="1:12" s="12" customFormat="1" ht="62.4" x14ac:dyDescent="0.3">
      <c r="A125" s="49"/>
      <c r="B125" s="94" t="s">
        <v>169</v>
      </c>
      <c r="C125" s="39" t="s">
        <v>170</v>
      </c>
      <c r="D125" s="52">
        <f t="shared" si="23"/>
        <v>624000</v>
      </c>
      <c r="E125" s="55">
        <v>624000</v>
      </c>
      <c r="F125" s="55"/>
      <c r="G125" s="55"/>
      <c r="H125" s="55"/>
      <c r="I125" s="10"/>
      <c r="J125" s="11"/>
      <c r="K125" s="11"/>
      <c r="L125" s="11"/>
    </row>
    <row r="126" spans="1:12" s="24" customFormat="1" ht="17.399999999999999" x14ac:dyDescent="0.3">
      <c r="A126" s="43" t="s">
        <v>174</v>
      </c>
      <c r="B126" s="23"/>
      <c r="C126" s="44" t="s">
        <v>41</v>
      </c>
      <c r="D126" s="35">
        <f t="shared" si="22"/>
        <v>-518102</v>
      </c>
      <c r="E126" s="35">
        <f>E127+E129+E131+E134+E136</f>
        <v>70000</v>
      </c>
      <c r="F126" s="35">
        <f t="shared" ref="F126:L126" si="24">F127+F129+F131+F134+F136</f>
        <v>-588102</v>
      </c>
      <c r="G126" s="35">
        <f t="shared" si="24"/>
        <v>0</v>
      </c>
      <c r="H126" s="35">
        <f t="shared" si="24"/>
        <v>0</v>
      </c>
      <c r="I126" s="35">
        <f t="shared" si="24"/>
        <v>0</v>
      </c>
      <c r="J126" s="35">
        <f t="shared" si="24"/>
        <v>0</v>
      </c>
      <c r="K126" s="35">
        <f t="shared" si="24"/>
        <v>0</v>
      </c>
      <c r="L126" s="35">
        <f t="shared" si="24"/>
        <v>0</v>
      </c>
    </row>
    <row r="127" spans="1:12" s="12" customFormat="1" ht="62.4" x14ac:dyDescent="0.3">
      <c r="A127" s="49" t="s">
        <v>175</v>
      </c>
      <c r="B127" s="64" t="s">
        <v>71</v>
      </c>
      <c r="C127" s="68" t="s">
        <v>72</v>
      </c>
      <c r="D127" s="11">
        <f>SUM(E127:L127)</f>
        <v>630000</v>
      </c>
      <c r="E127" s="11"/>
      <c r="F127" s="11">
        <f>F128</f>
        <v>630000</v>
      </c>
      <c r="G127" s="11"/>
      <c r="H127" s="11"/>
      <c r="I127" s="11"/>
      <c r="J127" s="11"/>
      <c r="K127" s="11"/>
      <c r="L127" s="11"/>
    </row>
    <row r="128" spans="1:12" s="74" customFormat="1" ht="62.4" x14ac:dyDescent="0.3">
      <c r="A128" s="72"/>
      <c r="B128" s="51" t="s">
        <v>238</v>
      </c>
      <c r="C128" s="117" t="s">
        <v>231</v>
      </c>
      <c r="D128" s="52">
        <f>SUM(E128:L128)</f>
        <v>630000</v>
      </c>
      <c r="E128" s="52"/>
      <c r="F128" s="52">
        <v>630000</v>
      </c>
      <c r="G128" s="52"/>
      <c r="H128" s="52"/>
      <c r="I128" s="52"/>
      <c r="J128" s="52"/>
      <c r="K128" s="52"/>
      <c r="L128" s="52"/>
    </row>
    <row r="129" spans="1:12" s="12" customFormat="1" ht="31.2" x14ac:dyDescent="0.3">
      <c r="A129" s="49" t="s">
        <v>219</v>
      </c>
      <c r="B129" s="64" t="s">
        <v>233</v>
      </c>
      <c r="C129" s="116" t="s">
        <v>234</v>
      </c>
      <c r="D129" s="11">
        <f t="shared" ref="D129:D130" si="25">SUM(E129:L129)</f>
        <v>70000</v>
      </c>
      <c r="E129" s="11">
        <f>E130</f>
        <v>70000</v>
      </c>
      <c r="F129" s="11"/>
      <c r="G129" s="11"/>
      <c r="H129" s="11"/>
      <c r="I129" s="11"/>
      <c r="J129" s="11"/>
      <c r="K129" s="11"/>
      <c r="L129" s="11"/>
    </row>
    <row r="130" spans="1:12" s="74" customFormat="1" ht="31.2" x14ac:dyDescent="0.3">
      <c r="A130" s="72"/>
      <c r="B130" s="51" t="s">
        <v>235</v>
      </c>
      <c r="C130" s="117" t="s">
        <v>236</v>
      </c>
      <c r="D130" s="52">
        <f t="shared" si="25"/>
        <v>70000</v>
      </c>
      <c r="E130" s="52">
        <v>70000</v>
      </c>
      <c r="F130" s="52"/>
      <c r="G130" s="52"/>
      <c r="H130" s="52"/>
      <c r="I130" s="52"/>
      <c r="J130" s="52"/>
      <c r="K130" s="52"/>
      <c r="L130" s="52"/>
    </row>
    <row r="131" spans="1:12" s="12" customFormat="1" x14ac:dyDescent="0.3">
      <c r="A131" s="49" t="s">
        <v>220</v>
      </c>
      <c r="B131" s="22">
        <v>1300</v>
      </c>
      <c r="C131" s="68" t="s">
        <v>214</v>
      </c>
      <c r="D131" s="11">
        <f>SUM(E131:L131)</f>
        <v>5730000</v>
      </c>
      <c r="E131" s="11"/>
      <c r="F131" s="11">
        <f>SUM(F132:F133)</f>
        <v>5730000</v>
      </c>
      <c r="G131" s="11"/>
      <c r="H131" s="11"/>
      <c r="I131" s="11"/>
      <c r="J131" s="11"/>
      <c r="K131" s="11"/>
      <c r="L131" s="11"/>
    </row>
    <row r="132" spans="1:12" s="12" customFormat="1" ht="62.4" x14ac:dyDescent="0.3">
      <c r="A132" s="49"/>
      <c r="B132" s="14" t="s">
        <v>232</v>
      </c>
      <c r="C132" s="105" t="s">
        <v>215</v>
      </c>
      <c r="D132" s="10">
        <f t="shared" ref="D132:D133" si="26">SUM(E132:L132)</f>
        <v>-3070000</v>
      </c>
      <c r="E132" s="10"/>
      <c r="F132" s="10">
        <f>-3000000-70000</f>
        <v>-3070000</v>
      </c>
      <c r="G132" s="10"/>
      <c r="H132" s="10"/>
      <c r="I132" s="10"/>
      <c r="J132" s="10"/>
      <c r="K132" s="10"/>
      <c r="L132" s="10"/>
    </row>
    <row r="133" spans="1:12" s="12" customFormat="1" ht="78" x14ac:dyDescent="0.3">
      <c r="A133" s="49"/>
      <c r="B133" s="14" t="s">
        <v>246</v>
      </c>
      <c r="C133" s="109" t="s">
        <v>216</v>
      </c>
      <c r="D133" s="10">
        <f t="shared" si="26"/>
        <v>8800000</v>
      </c>
      <c r="E133" s="10"/>
      <c r="F133" s="10">
        <f>3000000+2800000+3000000</f>
        <v>8800000</v>
      </c>
      <c r="G133" s="10"/>
      <c r="H133" s="10"/>
      <c r="I133" s="10"/>
      <c r="J133" s="10"/>
      <c r="K133" s="10"/>
      <c r="L133" s="10"/>
    </row>
    <row r="134" spans="1:12" s="12" customFormat="1" ht="31.2" x14ac:dyDescent="0.3">
      <c r="A134" s="49" t="s">
        <v>222</v>
      </c>
      <c r="B134" s="64" t="s">
        <v>224</v>
      </c>
      <c r="C134" s="71" t="s">
        <v>176</v>
      </c>
      <c r="D134" s="11">
        <f t="shared" si="22"/>
        <v>-4148102</v>
      </c>
      <c r="E134" s="69"/>
      <c r="F134" s="69">
        <f>F135</f>
        <v>-4148102</v>
      </c>
      <c r="G134" s="69"/>
      <c r="H134" s="69"/>
      <c r="I134" s="10"/>
      <c r="J134" s="11"/>
      <c r="K134" s="11"/>
      <c r="L134" s="11"/>
    </row>
    <row r="135" spans="1:12" s="74" customFormat="1" ht="62.4" x14ac:dyDescent="0.3">
      <c r="A135" s="72"/>
      <c r="B135" s="70" t="s">
        <v>185</v>
      </c>
      <c r="C135" s="91" t="s">
        <v>177</v>
      </c>
      <c r="D135" s="52">
        <f>SUM(E135:L135)</f>
        <v>-4148102</v>
      </c>
      <c r="E135" s="61"/>
      <c r="F135" s="102">
        <v>-4148102</v>
      </c>
      <c r="G135" s="61"/>
      <c r="H135" s="61"/>
      <c r="I135" s="52"/>
      <c r="J135" s="73"/>
      <c r="K135" s="73"/>
      <c r="L135" s="73"/>
    </row>
    <row r="136" spans="1:12" s="12" customFormat="1" ht="31.2" x14ac:dyDescent="0.3">
      <c r="A136" s="49" t="s">
        <v>237</v>
      </c>
      <c r="B136" s="64" t="s">
        <v>61</v>
      </c>
      <c r="C136" s="68" t="s">
        <v>62</v>
      </c>
      <c r="D136" s="11">
        <f>SUM(E136:L136)</f>
        <v>-2800000</v>
      </c>
      <c r="E136" s="69"/>
      <c r="F136" s="110">
        <f>F137</f>
        <v>-2800000</v>
      </c>
      <c r="G136" s="69"/>
      <c r="H136" s="69"/>
      <c r="I136" s="11"/>
      <c r="J136" s="11"/>
      <c r="K136" s="11"/>
      <c r="L136" s="11"/>
    </row>
    <row r="137" spans="1:12" s="74" customFormat="1" ht="46.8" x14ac:dyDescent="0.3">
      <c r="A137" s="72"/>
      <c r="B137" s="70" t="s">
        <v>218</v>
      </c>
      <c r="C137" s="111" t="s">
        <v>217</v>
      </c>
      <c r="D137" s="52">
        <f>SUM(E137:L137)</f>
        <v>-2800000</v>
      </c>
      <c r="E137" s="61"/>
      <c r="F137" s="102">
        <v>-2800000</v>
      </c>
      <c r="G137" s="61"/>
      <c r="H137" s="61"/>
      <c r="I137" s="52"/>
      <c r="J137" s="73"/>
      <c r="K137" s="73"/>
      <c r="L137" s="73"/>
    </row>
    <row r="138" spans="1:12" s="24" customFormat="1" ht="17.399999999999999" x14ac:dyDescent="0.3">
      <c r="A138" s="43" t="s">
        <v>178</v>
      </c>
      <c r="B138" s="23"/>
      <c r="C138" s="44" t="s">
        <v>5</v>
      </c>
      <c r="D138" s="35">
        <f t="shared" si="22"/>
        <v>-529000</v>
      </c>
      <c r="E138" s="35">
        <f>E139+E141+E143</f>
        <v>-529000</v>
      </c>
      <c r="F138" s="35">
        <f t="shared" ref="F138:L138" si="27">F139+F141+F143</f>
        <v>0</v>
      </c>
      <c r="G138" s="35">
        <f t="shared" si="27"/>
        <v>0</v>
      </c>
      <c r="H138" s="35">
        <f t="shared" si="27"/>
        <v>0</v>
      </c>
      <c r="I138" s="35">
        <f t="shared" si="27"/>
        <v>0</v>
      </c>
      <c r="J138" s="35">
        <f t="shared" si="27"/>
        <v>-1000000</v>
      </c>
      <c r="K138" s="35">
        <f t="shared" si="27"/>
        <v>1000000</v>
      </c>
      <c r="L138" s="35">
        <f t="shared" si="27"/>
        <v>0</v>
      </c>
    </row>
    <row r="139" spans="1:12" s="6" customFormat="1" x14ac:dyDescent="0.3">
      <c r="A139" s="47" t="s">
        <v>240</v>
      </c>
      <c r="B139" s="8">
        <v>8710</v>
      </c>
      <c r="C139" s="48" t="s">
        <v>180</v>
      </c>
      <c r="D139" s="9">
        <f t="shared" si="22"/>
        <v>-624000</v>
      </c>
      <c r="E139" s="9">
        <f>E140</f>
        <v>-624000</v>
      </c>
      <c r="F139" s="9"/>
      <c r="G139" s="9"/>
      <c r="H139" s="9"/>
      <c r="I139" s="9"/>
      <c r="J139" s="9"/>
      <c r="K139" s="9"/>
      <c r="L139" s="9"/>
    </row>
    <row r="140" spans="1:12" s="67" customFormat="1" ht="93.6" x14ac:dyDescent="0.3">
      <c r="A140" s="65"/>
      <c r="B140" s="103"/>
      <c r="C140" s="42" t="s">
        <v>179</v>
      </c>
      <c r="D140" s="58">
        <f>SUM(E140:L140)</f>
        <v>-624000</v>
      </c>
      <c r="E140" s="58">
        <v>-624000</v>
      </c>
      <c r="F140" s="66"/>
      <c r="G140" s="66"/>
      <c r="H140" s="66"/>
      <c r="I140" s="66"/>
      <c r="J140" s="66"/>
      <c r="K140" s="66"/>
      <c r="L140" s="66"/>
    </row>
    <row r="141" spans="1:12" s="6" customFormat="1" x14ac:dyDescent="0.3">
      <c r="A141" s="47" t="s">
        <v>241</v>
      </c>
      <c r="B141" s="118">
        <v>9770</v>
      </c>
      <c r="C141" s="68" t="s">
        <v>239</v>
      </c>
      <c r="D141" s="9">
        <f>SUM(E141:L141)</f>
        <v>95000</v>
      </c>
      <c r="E141" s="9">
        <f>E142</f>
        <v>95000</v>
      </c>
      <c r="F141" s="9"/>
      <c r="G141" s="9"/>
      <c r="H141" s="9"/>
      <c r="I141" s="9"/>
      <c r="J141" s="9"/>
      <c r="K141" s="9"/>
      <c r="L141" s="9"/>
    </row>
    <row r="142" spans="1:12" s="67" customFormat="1" ht="124.8" x14ac:dyDescent="0.3">
      <c r="A142" s="65"/>
      <c r="B142" s="103"/>
      <c r="C142" s="42" t="s">
        <v>243</v>
      </c>
      <c r="D142" s="58">
        <f>SUM(E142:L142)</f>
        <v>95000</v>
      </c>
      <c r="E142" s="58">
        <v>95000</v>
      </c>
      <c r="F142" s="66"/>
      <c r="G142" s="66"/>
      <c r="H142" s="66"/>
      <c r="I142" s="66"/>
      <c r="J142" s="66"/>
      <c r="K142" s="66"/>
      <c r="L142" s="66"/>
    </row>
    <row r="143" spans="1:12" s="6" customFormat="1" ht="48" customHeight="1" x14ac:dyDescent="0.3">
      <c r="A143" s="47" t="s">
        <v>242</v>
      </c>
      <c r="B143" s="8">
        <v>9800</v>
      </c>
      <c r="C143" s="48" t="s">
        <v>21</v>
      </c>
      <c r="D143" s="9">
        <f t="shared" ref="D143:D150" si="28">SUM(E143:L143)</f>
        <v>0</v>
      </c>
      <c r="E143" s="9"/>
      <c r="F143" s="9"/>
      <c r="G143" s="9"/>
      <c r="H143" s="9"/>
      <c r="I143" s="9"/>
      <c r="J143" s="9">
        <f>J144</f>
        <v>-1000000</v>
      </c>
      <c r="K143" s="9">
        <f>K144</f>
        <v>1000000</v>
      </c>
      <c r="L143" s="9">
        <f>L144</f>
        <v>0</v>
      </c>
    </row>
    <row r="144" spans="1:12" s="5" customFormat="1" ht="62.4" x14ac:dyDescent="0.3">
      <c r="A144" s="114"/>
      <c r="B144" s="62"/>
      <c r="C144" s="88" t="s">
        <v>6</v>
      </c>
      <c r="D144" s="7">
        <f t="shared" si="28"/>
        <v>0</v>
      </c>
      <c r="E144" s="7"/>
      <c r="F144" s="7"/>
      <c r="G144" s="7"/>
      <c r="H144" s="7"/>
      <c r="I144" s="7"/>
      <c r="J144" s="7">
        <f>SUM(J145:J146)</f>
        <v>-1000000</v>
      </c>
      <c r="K144" s="7">
        <f>SUM(K145:K146)</f>
        <v>1000000</v>
      </c>
      <c r="L144" s="7"/>
    </row>
    <row r="145" spans="1:13" s="60" customFormat="1" ht="31.2" x14ac:dyDescent="0.3">
      <c r="A145" s="112"/>
      <c r="B145" s="51" t="s">
        <v>181</v>
      </c>
      <c r="C145" s="42" t="s">
        <v>221</v>
      </c>
      <c r="D145" s="58">
        <f>SUM(E145:L145)</f>
        <v>1000000</v>
      </c>
      <c r="E145" s="58"/>
      <c r="F145" s="58"/>
      <c r="G145" s="58"/>
      <c r="H145" s="58"/>
      <c r="I145" s="58"/>
      <c r="J145" s="58"/>
      <c r="K145" s="61">
        <v>1000000</v>
      </c>
      <c r="L145" s="58"/>
    </row>
    <row r="146" spans="1:13" s="25" customFormat="1" ht="46.8" x14ac:dyDescent="0.3">
      <c r="A146" s="50"/>
      <c r="B146" s="113"/>
      <c r="C146" s="42" t="s">
        <v>47</v>
      </c>
      <c r="D146" s="58">
        <f t="shared" si="28"/>
        <v>-1000000</v>
      </c>
      <c r="E146" s="52"/>
      <c r="F146" s="52"/>
      <c r="G146" s="52"/>
      <c r="H146" s="52"/>
      <c r="I146" s="52"/>
      <c r="J146" s="52">
        <v>-1000000</v>
      </c>
      <c r="K146" s="52"/>
      <c r="L146" s="52"/>
    </row>
    <row r="147" spans="1:13" s="24" customFormat="1" ht="17.399999999999999" x14ac:dyDescent="0.3">
      <c r="A147" s="43"/>
      <c r="B147" s="23"/>
      <c r="C147" s="44" t="s">
        <v>8</v>
      </c>
      <c r="D147" s="35">
        <f t="shared" si="28"/>
        <v>53248610.219999999</v>
      </c>
      <c r="E147" s="35">
        <f t="shared" ref="E147:L147" si="29">E6+E48+E84+E89+E91+E101+E104+E126+E138</f>
        <v>1793962</v>
      </c>
      <c r="F147" s="35">
        <f t="shared" si="29"/>
        <v>-1793962</v>
      </c>
      <c r="G147" s="35">
        <f t="shared" si="29"/>
        <v>52171100</v>
      </c>
      <c r="H147" s="35">
        <f t="shared" si="29"/>
        <v>-50000</v>
      </c>
      <c r="I147" s="35">
        <f t="shared" si="29"/>
        <v>-6189.78</v>
      </c>
      <c r="J147" s="35">
        <f t="shared" si="29"/>
        <v>-1000000</v>
      </c>
      <c r="K147" s="35">
        <f t="shared" si="29"/>
        <v>1000000</v>
      </c>
      <c r="L147" s="35">
        <f t="shared" si="29"/>
        <v>1133700</v>
      </c>
      <c r="M147" s="75">
        <f>M148+M149</f>
        <v>53248610.219999999</v>
      </c>
    </row>
    <row r="148" spans="1:13" s="25" customFormat="1" x14ac:dyDescent="0.3">
      <c r="A148" s="50"/>
      <c r="B148" s="51"/>
      <c r="C148" s="42" t="s">
        <v>25</v>
      </c>
      <c r="D148" s="52">
        <f t="shared" si="28"/>
        <v>52965062</v>
      </c>
      <c r="E148" s="52">
        <f>E147</f>
        <v>1793962</v>
      </c>
      <c r="F148" s="52"/>
      <c r="G148" s="52">
        <f>G147</f>
        <v>52171100</v>
      </c>
      <c r="H148" s="52"/>
      <c r="I148" s="52"/>
      <c r="J148" s="52">
        <f>J147</f>
        <v>-1000000</v>
      </c>
      <c r="K148" s="52"/>
      <c r="L148" s="52"/>
      <c r="M148" s="120">
        <f>D148</f>
        <v>52965062</v>
      </c>
    </row>
    <row r="149" spans="1:13" s="31" customFormat="1" x14ac:dyDescent="0.3">
      <c r="A149" s="32"/>
      <c r="B149" s="33"/>
      <c r="C149" s="34" t="s">
        <v>26</v>
      </c>
      <c r="D149" s="36">
        <f t="shared" si="28"/>
        <v>-843962</v>
      </c>
      <c r="E149" s="36"/>
      <c r="F149" s="36">
        <f>F147</f>
        <v>-1793962</v>
      </c>
      <c r="G149" s="36"/>
      <c r="H149" s="36">
        <f>H147</f>
        <v>-50000</v>
      </c>
      <c r="I149" s="36"/>
      <c r="J149" s="36"/>
      <c r="K149" s="36">
        <f>K147</f>
        <v>1000000</v>
      </c>
      <c r="L149" s="36"/>
      <c r="M149" s="119">
        <f>D149+D150</f>
        <v>283548.21999999997</v>
      </c>
    </row>
    <row r="150" spans="1:13" s="31" customFormat="1" x14ac:dyDescent="0.3">
      <c r="A150" s="32"/>
      <c r="B150" s="33"/>
      <c r="C150" s="34" t="s">
        <v>182</v>
      </c>
      <c r="D150" s="36">
        <f t="shared" si="28"/>
        <v>1127510.22</v>
      </c>
      <c r="E150" s="36"/>
      <c r="F150" s="36"/>
      <c r="G150" s="36"/>
      <c r="H150" s="36"/>
      <c r="I150" s="36">
        <f>I147</f>
        <v>-6189.78</v>
      </c>
      <c r="J150" s="36"/>
      <c r="K150" s="36"/>
      <c r="L150" s="36">
        <f>L147</f>
        <v>1133700</v>
      </c>
    </row>
    <row r="151" spans="1:13" s="82" customFormat="1" ht="16.2" x14ac:dyDescent="0.35">
      <c r="A151" s="79"/>
      <c r="B151" s="80"/>
      <c r="C151" s="78" t="s">
        <v>54</v>
      </c>
      <c r="D151" s="81">
        <f>SUM(E151:L151)</f>
        <v>53248610.219999999</v>
      </c>
      <c r="E151" s="81">
        <f>E152+E153</f>
        <v>1793962</v>
      </c>
      <c r="F151" s="81">
        <f t="shared" ref="F151:L151" si="30">F152+F153</f>
        <v>-1793962</v>
      </c>
      <c r="G151" s="81">
        <f t="shared" si="30"/>
        <v>52171100</v>
      </c>
      <c r="H151" s="81">
        <f t="shared" si="30"/>
        <v>-50000</v>
      </c>
      <c r="I151" s="81">
        <f t="shared" si="30"/>
        <v>-6189.78</v>
      </c>
      <c r="J151" s="81">
        <f t="shared" si="30"/>
        <v>-1000000</v>
      </c>
      <c r="K151" s="81">
        <f t="shared" ref="K151" si="31">K152+K153</f>
        <v>1000000</v>
      </c>
      <c r="L151" s="81">
        <f t="shared" si="30"/>
        <v>1133700</v>
      </c>
    </row>
    <row r="152" spans="1:13" s="31" customFormat="1" ht="31.2" x14ac:dyDescent="0.3">
      <c r="A152" s="32"/>
      <c r="B152" s="33"/>
      <c r="C152" s="34" t="s">
        <v>55</v>
      </c>
      <c r="D152" s="36">
        <f>SUM(E152:L152)</f>
        <v>1133700</v>
      </c>
      <c r="E152" s="36">
        <f>E147</f>
        <v>1793962</v>
      </c>
      <c r="F152" s="36">
        <f>F147</f>
        <v>-1793962</v>
      </c>
      <c r="G152" s="36"/>
      <c r="H152" s="36"/>
      <c r="I152" s="36"/>
      <c r="J152" s="36">
        <f>J147</f>
        <v>-1000000</v>
      </c>
      <c r="K152" s="36">
        <f>K147</f>
        <v>1000000</v>
      </c>
      <c r="L152" s="36">
        <f>L147</f>
        <v>1133700</v>
      </c>
    </row>
    <row r="153" spans="1:13" s="31" customFormat="1" x14ac:dyDescent="0.3">
      <c r="A153" s="32"/>
      <c r="B153" s="33"/>
      <c r="C153" s="34" t="s">
        <v>65</v>
      </c>
      <c r="D153" s="36">
        <f>SUM(E153:L153)</f>
        <v>52114910.219999999</v>
      </c>
      <c r="E153" s="36"/>
      <c r="F153" s="36"/>
      <c r="G153" s="36">
        <f>G147</f>
        <v>52171100</v>
      </c>
      <c r="H153" s="36">
        <f>H147</f>
        <v>-50000</v>
      </c>
      <c r="I153" s="36">
        <f>I147</f>
        <v>-6189.78</v>
      </c>
      <c r="J153" s="36"/>
      <c r="K153" s="36"/>
      <c r="L153" s="36"/>
    </row>
    <row r="154" spans="1:13" ht="7.95" customHeight="1" x14ac:dyDescent="0.3">
      <c r="D154" s="27"/>
      <c r="E154" s="27"/>
      <c r="F154" s="27"/>
      <c r="G154" s="27"/>
      <c r="H154" s="27"/>
      <c r="I154" s="27"/>
      <c r="J154" s="27"/>
      <c r="K154" s="27"/>
      <c r="L154" s="27"/>
    </row>
    <row r="155" spans="1:13" x14ac:dyDescent="0.3">
      <c r="C155" s="16" t="s">
        <v>22</v>
      </c>
      <c r="D155" s="26"/>
      <c r="E155" s="26"/>
      <c r="J155" s="53" t="s">
        <v>23</v>
      </c>
    </row>
    <row r="156" spans="1:13" s="20" customFormat="1" x14ac:dyDescent="0.3">
      <c r="A156" s="17"/>
      <c r="B156" s="3"/>
      <c r="C156" s="18"/>
      <c r="D156" s="21"/>
      <c r="E156" s="21">
        <f>E147+F147</f>
        <v>0</v>
      </c>
      <c r="F156" s="21"/>
      <c r="G156" s="21">
        <f>G147+H147+I147</f>
        <v>52114910.219999999</v>
      </c>
      <c r="H156" s="21"/>
      <c r="I156" s="21"/>
      <c r="J156" s="27">
        <f>J147+K147+L147</f>
        <v>1133700</v>
      </c>
      <c r="K156" s="18"/>
      <c r="L156" s="18"/>
    </row>
    <row r="157" spans="1:13" x14ac:dyDescent="0.3">
      <c r="C157" s="104"/>
      <c r="D157" s="4">
        <f>'[1]пропозиції до розгляду'!$D$149</f>
        <v>53248610.219999999</v>
      </c>
      <c r="E157" s="30"/>
      <c r="F157" s="30"/>
      <c r="G157" s="30">
        <f>[2]червень!$F$91</f>
        <v>52114910.219999999</v>
      </c>
      <c r="H157" s="30"/>
      <c r="I157" s="30"/>
      <c r="J157" s="26">
        <v>1133700</v>
      </c>
    </row>
    <row r="158" spans="1:13" x14ac:dyDescent="0.3">
      <c r="D158" s="4">
        <f>D151-D157</f>
        <v>0</v>
      </c>
      <c r="E158" s="30"/>
      <c r="F158" s="30"/>
      <c r="G158" s="30">
        <f>G156-G157</f>
        <v>0</v>
      </c>
      <c r="H158" s="30"/>
      <c r="I158" s="30"/>
      <c r="J158" s="26">
        <f>J156-J157</f>
        <v>0</v>
      </c>
    </row>
    <row r="159" spans="1:13" ht="17.399999999999999" x14ac:dyDescent="0.3">
      <c r="D159" s="4"/>
      <c r="E159" s="30"/>
      <c r="F159" s="38"/>
      <c r="G159" s="38"/>
      <c r="H159" s="38"/>
      <c r="I159" s="38"/>
      <c r="J159" s="37"/>
    </row>
    <row r="160" spans="1:13" x14ac:dyDescent="0.3">
      <c r="D160" s="4"/>
      <c r="E160" s="30"/>
      <c r="F160" s="30"/>
      <c r="G160" s="30" t="s">
        <v>16</v>
      </c>
      <c r="H160" s="30"/>
      <c r="I160" s="30"/>
    </row>
    <row r="161" spans="1:12" x14ac:dyDescent="0.3">
      <c r="D161" s="4"/>
      <c r="E161" s="13"/>
      <c r="F161" s="30"/>
      <c r="G161" s="30"/>
      <c r="H161" s="30"/>
      <c r="I161" s="30"/>
    </row>
    <row r="162" spans="1:12" x14ac:dyDescent="0.3">
      <c r="D162" s="4"/>
      <c r="E162" s="13"/>
      <c r="F162" s="30"/>
      <c r="G162" s="30"/>
      <c r="H162" s="30"/>
      <c r="I162" s="30"/>
    </row>
    <row r="163" spans="1:12" x14ac:dyDescent="0.3">
      <c r="D163" s="4"/>
      <c r="E163" s="30"/>
      <c r="F163" s="30"/>
      <c r="G163" s="30"/>
      <c r="H163" s="30"/>
      <c r="I163" s="30"/>
    </row>
    <row r="164" spans="1:12" x14ac:dyDescent="0.3">
      <c r="D164" s="4"/>
      <c r="E164" s="30"/>
      <c r="F164" s="30"/>
      <c r="G164" s="30"/>
      <c r="H164" s="30"/>
      <c r="I164" s="30"/>
    </row>
    <row r="165" spans="1:12" x14ac:dyDescent="0.3">
      <c r="D165" s="4"/>
      <c r="E165" s="30"/>
      <c r="F165" s="30"/>
      <c r="G165" s="30"/>
      <c r="H165" s="30"/>
      <c r="I165" s="30"/>
    </row>
    <row r="166" spans="1:12" s="20" customFormat="1" x14ac:dyDescent="0.3">
      <c r="A166" s="17"/>
      <c r="B166" s="3"/>
      <c r="C166" s="18"/>
      <c r="D166" s="19"/>
      <c r="E166" s="19"/>
      <c r="F166" s="19"/>
      <c r="G166" s="19"/>
      <c r="H166" s="19"/>
      <c r="I166" s="19"/>
      <c r="J166" s="18"/>
      <c r="K166" s="18"/>
      <c r="L166" s="18"/>
    </row>
    <row r="167" spans="1:12" x14ac:dyDescent="0.3">
      <c r="D167" s="4"/>
      <c r="E167" s="30"/>
      <c r="F167" s="30"/>
      <c r="G167" s="30"/>
      <c r="H167" s="30"/>
      <c r="I167" s="30"/>
      <c r="K167" s="18"/>
      <c r="L167" s="18"/>
    </row>
    <row r="168" spans="1:12" x14ac:dyDescent="0.3">
      <c r="D168" s="4"/>
      <c r="E168" s="30"/>
      <c r="F168" s="30"/>
      <c r="G168" s="30"/>
      <c r="H168" s="30"/>
      <c r="I168" s="30"/>
    </row>
    <row r="169" spans="1:12" s="20" customFormat="1" x14ac:dyDescent="0.3">
      <c r="A169" s="17"/>
      <c r="B169" s="3"/>
      <c r="C169" s="18"/>
      <c r="D169" s="19"/>
      <c r="E169" s="19"/>
      <c r="F169" s="19"/>
      <c r="G169" s="19"/>
      <c r="H169" s="19"/>
      <c r="I169" s="19"/>
      <c r="J169" s="18"/>
      <c r="K169" s="18"/>
      <c r="L169" s="18"/>
    </row>
    <row r="170" spans="1:12" x14ac:dyDescent="0.3">
      <c r="D170" s="4"/>
      <c r="E170" s="30"/>
      <c r="F170" s="30"/>
      <c r="G170" s="30"/>
      <c r="H170" s="30"/>
      <c r="I170" s="30"/>
    </row>
    <row r="171" spans="1:12" x14ac:dyDescent="0.3">
      <c r="D171" s="29"/>
      <c r="E171" s="30"/>
      <c r="F171" s="30"/>
      <c r="G171" s="30"/>
      <c r="H171" s="30"/>
      <c r="I171" s="30"/>
    </row>
    <row r="172" spans="1:12" x14ac:dyDescent="0.3">
      <c r="D172" s="4"/>
      <c r="E172" s="30"/>
      <c r="F172" s="30"/>
      <c r="G172" s="30"/>
      <c r="H172" s="30"/>
      <c r="I172" s="30"/>
    </row>
    <row r="173" spans="1:12" x14ac:dyDescent="0.3">
      <c r="D173" s="4"/>
      <c r="E173" s="13"/>
      <c r="F173" s="13"/>
      <c r="G173" s="13"/>
      <c r="H173" s="13"/>
      <c r="I173" s="13"/>
    </row>
    <row r="174" spans="1:12" s="20" customFormat="1" x14ac:dyDescent="0.3">
      <c r="A174" s="17"/>
      <c r="B174" s="3"/>
      <c r="C174" s="18"/>
      <c r="D174" s="19"/>
      <c r="E174" s="19"/>
      <c r="F174" s="19"/>
      <c r="G174" s="19"/>
      <c r="H174" s="19"/>
      <c r="I174" s="19"/>
      <c r="J174" s="18"/>
      <c r="K174" s="18"/>
      <c r="L174" s="18"/>
    </row>
    <row r="176" spans="1:12" x14ac:dyDescent="0.3">
      <c r="E176" s="26"/>
    </row>
  </sheetData>
  <mergeCells count="14">
    <mergeCell ref="B96:B97"/>
    <mergeCell ref="B21:B24"/>
    <mergeCell ref="B50:B53"/>
    <mergeCell ref="B55:B63"/>
    <mergeCell ref="B80:B83"/>
    <mergeCell ref="B93:B94"/>
    <mergeCell ref="A2:L2"/>
    <mergeCell ref="E4:F4"/>
    <mergeCell ref="A4:A5"/>
    <mergeCell ref="B4:B5"/>
    <mergeCell ref="C4:C5"/>
    <mergeCell ref="D4:D5"/>
    <mergeCell ref="J4:L4"/>
    <mergeCell ref="G4:I4"/>
  </mergeCells>
  <pageMargins left="0.31496062992125984" right="0.31496062992125984" top="0.15748031496062992" bottom="0.15748031496062992" header="0.15748031496062992" footer="0.15748031496062992"/>
  <pageSetup paperSize="9" scale="61" fitToHeight="19" orientation="landscape" r:id="rId1"/>
  <headerFooter differentFirst="1">
    <oddHeader>&amp;C&amp;P</oddHeader>
  </headerFooter>
  <rowBreaks count="2" manualBreakCount="2">
    <brk id="79" max="10" man="1"/>
    <brk id="11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Аркуш1</vt:lpstr>
      <vt:lpstr>Аркуш1!Заголовки_для_друку</vt:lpstr>
      <vt:lpstr>Аркуш1!Область_друку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220FU6</dc:creator>
  <cp:lastModifiedBy>220FU6</cp:lastModifiedBy>
  <cp:lastPrinted>2025-08-04T15:05:30Z</cp:lastPrinted>
  <dcterms:created xsi:type="dcterms:W3CDTF">2025-01-06T19:58:35Z</dcterms:created>
  <dcterms:modified xsi:type="dcterms:W3CDTF">2025-08-07T06:48:53Z</dcterms:modified>
</cp:coreProperties>
</file>