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SHARE\0-Старые данные\SHARE\Бюджет 2025\УТОЧНЕННЯ\8_НАСТУПНЕ\"/>
    </mc:Choice>
  </mc:AlternateContent>
  <bookViews>
    <workbookView xWindow="-108" yWindow="-108" windowWidth="23256" windowHeight="12576"/>
  </bookViews>
  <sheets>
    <sheet name="Аркуш1" sheetId="1" r:id="rId1"/>
  </sheets>
  <externalReferences>
    <externalReference r:id="rId2"/>
    <externalReference r:id="rId3"/>
  </externalReferences>
  <definedNames>
    <definedName name="_xlnm.Print_Titles" localSheetId="0">Аркуш1!$4:$5</definedName>
    <definedName name="_xlnm.Print_Area" localSheetId="0">Аркуш1!$A$1:$L$155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3" i="1" l="1"/>
  <c r="F37" i="1"/>
  <c r="M148" i="1" l="1"/>
  <c r="G157" i="1" l="1"/>
  <c r="F138" i="1" l="1"/>
  <c r="G138" i="1"/>
  <c r="H138" i="1"/>
  <c r="I138" i="1"/>
  <c r="J138" i="1"/>
  <c r="K138" i="1"/>
  <c r="L138" i="1"/>
  <c r="E138" i="1"/>
  <c r="D142" i="1"/>
  <c r="D141" i="1"/>
  <c r="E141" i="1"/>
  <c r="E15" i="1" l="1"/>
  <c r="E13" i="1"/>
  <c r="G126" i="1" l="1"/>
  <c r="H126" i="1"/>
  <c r="I126" i="1"/>
  <c r="J126" i="1"/>
  <c r="K126" i="1"/>
  <c r="L126" i="1"/>
  <c r="E126" i="1"/>
  <c r="D129" i="1"/>
  <c r="D130" i="1"/>
  <c r="E129" i="1"/>
  <c r="F132" i="1"/>
  <c r="D157" i="1" l="1"/>
  <c r="D128" i="1" l="1"/>
  <c r="F127" i="1"/>
  <c r="D127" i="1" s="1"/>
  <c r="F7" i="1"/>
  <c r="E7" i="1"/>
  <c r="D13" i="1"/>
  <c r="D137" i="1"/>
  <c r="F136" i="1"/>
  <c r="D136" i="1" s="1"/>
  <c r="D132" i="1"/>
  <c r="D133" i="1"/>
  <c r="F131" i="1" l="1"/>
  <c r="F126" i="1" s="1"/>
  <c r="D131" i="1" l="1"/>
  <c r="G104" i="1" l="1"/>
  <c r="H104" i="1"/>
  <c r="J104" i="1"/>
  <c r="K104" i="1"/>
  <c r="I118" i="1"/>
  <c r="I117" i="1" s="1"/>
  <c r="I104" i="1" s="1"/>
  <c r="D113" i="1" l="1"/>
  <c r="F112" i="1"/>
  <c r="D112" i="1" s="1"/>
  <c r="D107" i="1"/>
  <c r="F106" i="1"/>
  <c r="F105" i="1" s="1"/>
  <c r="D106" i="1" l="1"/>
  <c r="D105" i="1"/>
  <c r="F111" i="1"/>
  <c r="D111" i="1" s="1"/>
  <c r="F84" i="1" l="1"/>
  <c r="G84" i="1"/>
  <c r="H84" i="1"/>
  <c r="I84" i="1"/>
  <c r="J84" i="1"/>
  <c r="K84" i="1"/>
  <c r="L84" i="1"/>
  <c r="D88" i="1"/>
  <c r="E87" i="1"/>
  <c r="D87" i="1"/>
  <c r="G6" i="1"/>
  <c r="H6" i="1"/>
  <c r="J6" i="1"/>
  <c r="K6" i="1"/>
  <c r="L6" i="1"/>
  <c r="D29" i="1"/>
  <c r="E28" i="1"/>
  <c r="D28" i="1" s="1"/>
  <c r="E14" i="1" l="1"/>
  <c r="D15" i="1"/>
  <c r="D16" i="1"/>
  <c r="D12" i="1"/>
  <c r="H48" i="1" l="1"/>
  <c r="I48" i="1"/>
  <c r="J48" i="1"/>
  <c r="K48" i="1"/>
  <c r="L48" i="1"/>
  <c r="F46" i="1" l="1"/>
  <c r="F45" i="1" s="1"/>
  <c r="F134" i="1" l="1"/>
  <c r="D109" i="1"/>
  <c r="D110" i="1"/>
  <c r="E108" i="1"/>
  <c r="L121" i="1"/>
  <c r="D123" i="1"/>
  <c r="K144" i="1"/>
  <c r="K143" i="1" s="1"/>
  <c r="J144" i="1"/>
  <c r="D145" i="1"/>
  <c r="E139" i="1"/>
  <c r="D140" i="1"/>
  <c r="D135" i="1"/>
  <c r="D125" i="1"/>
  <c r="D122" i="1"/>
  <c r="D116" i="1"/>
  <c r="D115" i="1"/>
  <c r="K101" i="1"/>
  <c r="K91" i="1"/>
  <c r="K89" i="1"/>
  <c r="F114" i="1"/>
  <c r="F104" i="1" s="1"/>
  <c r="E124" i="1"/>
  <c r="D124" i="1" s="1"/>
  <c r="F101" i="1"/>
  <c r="G101" i="1"/>
  <c r="H101" i="1"/>
  <c r="I101" i="1"/>
  <c r="J101" i="1"/>
  <c r="L101" i="1"/>
  <c r="E101" i="1"/>
  <c r="F91" i="1"/>
  <c r="G91" i="1"/>
  <c r="H91" i="1"/>
  <c r="I91" i="1"/>
  <c r="J91" i="1"/>
  <c r="L91" i="1"/>
  <c r="D94" i="1"/>
  <c r="D96" i="1"/>
  <c r="D97" i="1"/>
  <c r="D99" i="1"/>
  <c r="D100" i="1"/>
  <c r="E98" i="1"/>
  <c r="D98" i="1" s="1"/>
  <c r="E95" i="1"/>
  <c r="D95" i="1" s="1"/>
  <c r="E93" i="1"/>
  <c r="E92" i="1" s="1"/>
  <c r="F89" i="1"/>
  <c r="G89" i="1"/>
  <c r="H89" i="1"/>
  <c r="I89" i="1"/>
  <c r="J89" i="1"/>
  <c r="L89" i="1"/>
  <c r="E89" i="1"/>
  <c r="D90" i="1"/>
  <c r="E84" i="1"/>
  <c r="G66" i="1"/>
  <c r="D66" i="1" s="1"/>
  <c r="G64" i="1"/>
  <c r="D73" i="1"/>
  <c r="D65" i="1"/>
  <c r="D67" i="1"/>
  <c r="F79" i="1"/>
  <c r="E79" i="1"/>
  <c r="D81" i="1"/>
  <c r="D82" i="1"/>
  <c r="D83" i="1"/>
  <c r="D80" i="1"/>
  <c r="F74" i="1"/>
  <c r="D75" i="1"/>
  <c r="D71" i="1"/>
  <c r="D69" i="1"/>
  <c r="F54" i="1"/>
  <c r="E54" i="1"/>
  <c r="D56" i="1"/>
  <c r="D57" i="1"/>
  <c r="D58" i="1"/>
  <c r="D59" i="1"/>
  <c r="D60" i="1"/>
  <c r="D61" i="1"/>
  <c r="D62" i="1"/>
  <c r="D63" i="1"/>
  <c r="D55" i="1"/>
  <c r="F49" i="1"/>
  <c r="D52" i="1"/>
  <c r="D53" i="1"/>
  <c r="D50" i="1"/>
  <c r="E51" i="1"/>
  <c r="E49" i="1" s="1"/>
  <c r="E78" i="1"/>
  <c r="D78" i="1" s="1"/>
  <c r="E45" i="1"/>
  <c r="D45" i="1" s="1"/>
  <c r="D47" i="1"/>
  <c r="D46" i="1"/>
  <c r="F48" i="1" l="1"/>
  <c r="D64" i="1"/>
  <c r="G48" i="1"/>
  <c r="D121" i="1"/>
  <c r="L104" i="1"/>
  <c r="D108" i="1"/>
  <c r="E104" i="1"/>
  <c r="K147" i="1"/>
  <c r="K149" i="1" s="1"/>
  <c r="E91" i="1"/>
  <c r="D93" i="1"/>
  <c r="D92" i="1"/>
  <c r="D89" i="1"/>
  <c r="D51" i="1"/>
  <c r="E77" i="1"/>
  <c r="K152" i="1" l="1"/>
  <c r="K151" i="1" s="1"/>
  <c r="D44" i="1" l="1"/>
  <c r="E38" i="1"/>
  <c r="D38" i="1" s="1"/>
  <c r="D40" i="1"/>
  <c r="D39" i="1"/>
  <c r="D22" i="1"/>
  <c r="D24" i="1"/>
  <c r="D21" i="1"/>
  <c r="E23" i="1"/>
  <c r="D23" i="1" s="1"/>
  <c r="D33" i="1"/>
  <c r="D34" i="1"/>
  <c r="F32" i="1"/>
  <c r="D32" i="1" s="1"/>
  <c r="F25" i="1"/>
  <c r="D27" i="1"/>
  <c r="D26" i="1"/>
  <c r="E17" i="1"/>
  <c r="D17" i="1" l="1"/>
  <c r="E20" i="1"/>
  <c r="D19" i="1"/>
  <c r="D18" i="1"/>
  <c r="D14" i="1"/>
  <c r="D8" i="1"/>
  <c r="D11" i="1"/>
  <c r="E31" i="1"/>
  <c r="D31" i="1" s="1"/>
  <c r="D9" i="1"/>
  <c r="D10" i="1"/>
  <c r="F35" i="1"/>
  <c r="F6" i="1" s="1"/>
  <c r="E35" i="1"/>
  <c r="D37" i="1"/>
  <c r="D36" i="1"/>
  <c r="D7" i="1" l="1"/>
  <c r="D103" i="1" l="1"/>
  <c r="D74" i="1" l="1"/>
  <c r="E68" i="1"/>
  <c r="D68" i="1" l="1"/>
  <c r="F147" i="1" l="1"/>
  <c r="G147" i="1"/>
  <c r="H147" i="1"/>
  <c r="H153" i="1" l="1"/>
  <c r="H151" i="1" s="1"/>
  <c r="H149" i="1"/>
  <c r="E70" i="1" l="1"/>
  <c r="E48" i="1" s="1"/>
  <c r="D48" i="1" l="1"/>
  <c r="D54" i="1"/>
  <c r="D42" i="1"/>
  <c r="I41" i="1" l="1"/>
  <c r="I6" i="1" l="1"/>
  <c r="I147" i="1" s="1"/>
  <c r="G156" i="1" s="1"/>
  <c r="G158" i="1" s="1"/>
  <c r="G153" i="1"/>
  <c r="G151" i="1" s="1"/>
  <c r="G148" i="1"/>
  <c r="D41" i="1"/>
  <c r="I153" i="1" l="1"/>
  <c r="I151" i="1" s="1"/>
  <c r="I150" i="1"/>
  <c r="D20" i="1"/>
  <c r="F152" i="1" l="1"/>
  <c r="F151" i="1" s="1"/>
  <c r="D85" i="1"/>
  <c r="D25" i="1" l="1"/>
  <c r="D79" i="1"/>
  <c r="D70" i="1"/>
  <c r="D146" i="1" l="1"/>
  <c r="D86" i="1" l="1"/>
  <c r="D84" i="1"/>
  <c r="D72" i="1"/>
  <c r="D77" i="1"/>
  <c r="E43" i="1"/>
  <c r="D43" i="1" s="1"/>
  <c r="E30" i="1"/>
  <c r="E6" i="1" s="1"/>
  <c r="E147" i="1" l="1"/>
  <c r="E156" i="1" s="1"/>
  <c r="D102" i="1"/>
  <c r="D91" i="1"/>
  <c r="D30" i="1"/>
  <c r="D35" i="1"/>
  <c r="D49" i="1"/>
  <c r="D126" i="1"/>
  <c r="D134" i="1"/>
  <c r="D101" i="1" l="1"/>
  <c r="E152" i="1"/>
  <c r="D114" i="1"/>
  <c r="E151" i="1" l="1"/>
  <c r="D153" i="1"/>
  <c r="J143" i="1" l="1"/>
  <c r="L143" i="1"/>
  <c r="L147" i="1" l="1"/>
  <c r="L150" i="1" s="1"/>
  <c r="D150" i="1" s="1"/>
  <c r="J147" i="1"/>
  <c r="D144" i="1"/>
  <c r="J152" i="1" l="1"/>
  <c r="J151" i="1" s="1"/>
  <c r="J156" i="1"/>
  <c r="J158" i="1" s="1"/>
  <c r="L152" i="1"/>
  <c r="D147" i="1"/>
  <c r="L151" i="1" l="1"/>
  <c r="D151" i="1" s="1"/>
  <c r="D158" i="1" s="1"/>
  <c r="D152" i="1"/>
  <c r="D139" i="1"/>
  <c r="J148" i="1" l="1"/>
  <c r="D138" i="1"/>
  <c r="D143" i="1" l="1"/>
  <c r="D104" i="1" l="1"/>
  <c r="E148" i="1" l="1"/>
  <c r="D148" i="1" s="1"/>
  <c r="F149" i="1"/>
  <c r="D6" i="1"/>
  <c r="D149" i="1" l="1"/>
  <c r="M149" i="1" s="1"/>
  <c r="M147" i="1" s="1"/>
</calcChain>
</file>

<file path=xl/sharedStrings.xml><?xml version="1.0" encoding="utf-8"?>
<sst xmlns="http://schemas.openxmlformats.org/spreadsheetml/2006/main" count="293" uniqueCount="247">
  <si>
    <t>1.</t>
  </si>
  <si>
    <t>Виконавчий комітет</t>
  </si>
  <si>
    <t>2.</t>
  </si>
  <si>
    <t>Управління освіти</t>
  </si>
  <si>
    <t>3.</t>
  </si>
  <si>
    <t>Фінансове управління</t>
  </si>
  <si>
    <t>Міська цільова програма підтримки Сил оборони і безпеки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</si>
  <si>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4.</t>
  </si>
  <si>
    <t>РАЗОМ пропозиції на уточнення</t>
  </si>
  <si>
    <t>РАЗОМ</t>
  </si>
  <si>
    <t>№</t>
  </si>
  <si>
    <t>1.1.</t>
  </si>
  <si>
    <t>2.1.</t>
  </si>
  <si>
    <t>3.1.</t>
  </si>
  <si>
    <t>Відділ комунального господарства та благоустрою</t>
  </si>
  <si>
    <t>4.1.</t>
  </si>
  <si>
    <t xml:space="preserve"> </t>
  </si>
  <si>
    <t>Додаток до висновку</t>
  </si>
  <si>
    <t>Перерозподіл коштів</t>
  </si>
  <si>
    <t>ЗФ</t>
  </si>
  <si>
    <t>Передача коштів ЗФ до БР</t>
  </si>
  <si>
    <t>Субвенція з місцевого бюджету державному бюджету на виконання програм соціально-економічного розвитку регіонів</t>
  </si>
  <si>
    <t>Начальник фінансового управління</t>
  </si>
  <si>
    <t>Ольга ЯКОВЕНКО</t>
  </si>
  <si>
    <t>Пропозиції  щодо внесення змін до видаткової частини бюджету Чорноморської міської територіальної громади на 2025 рік</t>
  </si>
  <si>
    <t>в т.ч. загальний фонд</t>
  </si>
  <si>
    <t xml:space="preserve">         спеціальний фонд (БР)</t>
  </si>
  <si>
    <t>Організація благоустрою населених пунктів</t>
  </si>
  <si>
    <t>6030</t>
  </si>
  <si>
    <t>1.2.</t>
  </si>
  <si>
    <t>1.3.</t>
  </si>
  <si>
    <t>1.4.</t>
  </si>
  <si>
    <t>1.5.</t>
  </si>
  <si>
    <t>Надання дошкільної освіти</t>
  </si>
  <si>
    <t>2.2.</t>
  </si>
  <si>
    <t>2.3.</t>
  </si>
  <si>
    <t>2.4.</t>
  </si>
  <si>
    <t>Управління соціальної політики</t>
  </si>
  <si>
    <t>5.</t>
  </si>
  <si>
    <t>5.1.</t>
  </si>
  <si>
    <t>6.</t>
  </si>
  <si>
    <t>Управління капітального будівництва</t>
  </si>
  <si>
    <t>6.1.</t>
  </si>
  <si>
    <t>6.2.</t>
  </si>
  <si>
    <t>7.</t>
  </si>
  <si>
    <t>7.1.</t>
  </si>
  <si>
    <t>7.2.</t>
  </si>
  <si>
    <t xml:space="preserve">Субвенція з місцевого бюджету державному бюджету на виконання програм соціально-економічного розвитку регіонів / резерв коштів </t>
  </si>
  <si>
    <t>Забезпечення діяльності інших закладів у сфері освіти</t>
  </si>
  <si>
    <t>2.5.</t>
  </si>
  <si>
    <t>2.6.</t>
  </si>
  <si>
    <t>1.6.</t>
  </si>
  <si>
    <t>3.2.</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</si>
  <si>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</si>
  <si>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Розподіл джерел фінансування:</t>
  </si>
  <si>
    <t>за рахунок коштів бюджету Чорноморської міської територіальної громади</t>
  </si>
  <si>
    <t>СФ (ЦФ)</t>
  </si>
  <si>
    <t>Первинна медична допомога населенню, що надається центрами первинної медичної (медико-санітарної) допомоги</t>
  </si>
  <si>
    <t>Муніципальні формування з охорони громадського порядку</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</si>
  <si>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</si>
  <si>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Надання загальної середньої освіти закладами загальної середньої освіти за рахунок коштів місцевого бюджету</t>
  </si>
  <si>
    <t>8110</t>
  </si>
  <si>
    <t>Заходи із запобігання та ліквідації надзвичайних ситуацій та наслідків стихійного лиха</t>
  </si>
  <si>
    <t>Відділ молоді та спорту</t>
  </si>
  <si>
    <t>За рахунок субвенцій та цільових надходжень</t>
  </si>
  <si>
    <t>за рахунок субвенцій та цільових надходжень</t>
  </si>
  <si>
    <t>5.2.</t>
  </si>
  <si>
    <t>2.7.</t>
  </si>
  <si>
    <t>2.8.</t>
  </si>
  <si>
    <t>2.9.</t>
  </si>
  <si>
    <t>Придбання Мамографічної рентгенодіагностичної системи  для Комунального некомерційного підприємства "Чорноморська лікарня" Чорноморської міської ради Одеського району Одеської області (співфінансування за рахунок благодійної фінансової допомоги на безповоротній та безоплатній основі від компанії Logistics Plus Inc., Ері, штат Пенсильванія, еквівалент 50 000 доларів США, уточнення суми за курсом НБУ станом на 04.07.2025р.)</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</si>
  <si>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</si>
  <si>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</si>
  <si>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Інша діяльність у сфері державного управління</t>
  </si>
  <si>
    <t>0180</t>
  </si>
  <si>
    <t>Розроблення комплексних планів просторового розвитку територій територіальних громад</t>
  </si>
  <si>
    <t>Послуги з організації проведення  Стратегічної сесії з формування та громадського обговорення завдання на розроблення Комплексного плану просторового розвитку території Чорноморської міської територіальної громади Одеського району Одеської області</t>
  </si>
  <si>
    <t>Розроблення комплексного плану просторового розвитку території Чорноморської міської територіальної громади</t>
  </si>
  <si>
    <t>№8426 від 16.07.25</t>
  </si>
  <si>
    <t>Придбання меблів (уточнення вартості)</t>
  </si>
  <si>
    <t>№7825 від 01.07.25</t>
  </si>
  <si>
    <t>№8356 від 15.07.25</t>
  </si>
  <si>
    <t>Бурлачобалківська с/а / придбання бензину</t>
  </si>
  <si>
    <t>Бурлачобалківська с/а / поточний ремонт приміщень адміністрації з переобладнанням туалетної кімнати з урахуванням потреб осіб з інвалідністю та інших маломобільних груп населення</t>
  </si>
  <si>
    <t>Бурлачобалківська с/а / прибирання снігу, поточний ремонт доріг, поточний ремонт і технічне обслуговування насосів зливної каналізації, очищення та спорожнення стічних канав</t>
  </si>
  <si>
    <t>№8602 від 22.07.25</t>
  </si>
  <si>
    <t>Малодолинська с/а / поточний ремонт приміщення адміністрації для можливості реалізації проєкту програми "Поліцейський офіцер громади" на території села Малодолинське</t>
  </si>
  <si>
    <t>Багатопрофільна стаціонарна медична допомога населенню</t>
  </si>
  <si>
    <t>Послуги по  зносу (демонтажу) труби котельної КНП "Чорноморська лікарня" за адресою: Одеська область, Одеський район, м.Чорноморськ, вул.Віталія Шума, 4</t>
  </si>
  <si>
    <t>Поточний ремонт приміщення котельної КНП "Чорноморська лікарня" Чорноморської міської ради Одеського району Одеської області за адресою: Одеська область, Одеській район, м.Чорноморськ, вул.Віталія Шума, 4 літ."Д" з проведенням демонтажу димової труби</t>
  </si>
  <si>
    <t>№8067 від 08.07.25</t>
  </si>
  <si>
    <t>№8496 від 18.07.25</t>
  </si>
  <si>
    <r>
      <t>Інша діяльність у сфері державного управління /</t>
    </r>
    <r>
      <rPr>
        <i/>
        <sz val="12"/>
        <color theme="1"/>
        <rFont val="Times New Roman"/>
        <family val="1"/>
        <charset val="204"/>
      </rPr>
      <t xml:space="preserve"> економія коштів</t>
    </r>
  </si>
  <si>
    <t>Будівництво закладів охорони здоров'я</t>
  </si>
  <si>
    <t>Реконструкція приміщень першого поверху під аптеку без змін геометричних розмірів фундаментів у плані у закладі охорони здоров'я "Поліклініка №1" Комунального некомерційного підприємства "Чорноморська лікарня" Чорноморської міської ради Одеського району Одеської області за адресою: Одеська область, Одеський район, м. Чорноморськ, вул. Захисників України, 1 (розробка проектно-кошторисної документації)</t>
  </si>
  <si>
    <t>№7782 від 30.06.25</t>
  </si>
  <si>
    <t>Реконструкція приміщень аптеки без змін геометричних розмірів фундаментів у плані частини будівлі поліклініки комунального некомерційного підприємства "Чорноиморська лікарня" Чорноморської міської ради Одеського району Одеської області за адресою: Одеська область, Одеський район, м.Чорноморськ, вул.Захисників України, 1</t>
  </si>
  <si>
    <t>Будівництво інших об'єктів комунальної власності</t>
  </si>
  <si>
    <t>Нове будівництво (буріння) артезіанської свердловини для водопостачання КНП "Чорноморська лікарня" в м. Чорноморськ (розробка проектно-кошторисної документації)</t>
  </si>
  <si>
    <t>№8546 від 21.07.25</t>
  </si>
  <si>
    <t>Розробка проектно-кошторисної документації по об'єкту: "Нове будівництво (буріння) артезіанської свердловини для водопостачання комунального некомерційного підприємства "Чорноморська лікарня" Чорноморської міської ради Одеського району Одеської області за адресою: Одеська область, Одеський район, м.Чорноморськ, вул.Віталія Шума, 4</t>
  </si>
  <si>
    <t>Придбання кондиціонерів</t>
  </si>
  <si>
    <t>Придбання фірмового одягу</t>
  </si>
  <si>
    <t>Оплата послуг (крім комунальних)</t>
  </si>
  <si>
    <t>Послуги з монтажу кондиціонерів</t>
  </si>
  <si>
    <t>№8770 від 25.07.25</t>
  </si>
  <si>
    <t>Реалізація Національної програми інформатизації</t>
  </si>
  <si>
    <t>КНП "Чорноморський міський центр первинної медико-санітарної допомоги" Чорноморської міської ради Одеського району Одеської області</t>
  </si>
  <si>
    <t>КУ "Муніципальна варта" Чорноморської міської ради Одеського району Одеської області - придбання відеореєстраторів та комп'ютерного обладнання</t>
  </si>
  <si>
    <t>Предмети, матеріали, обладнання та інвентар</t>
  </si>
  <si>
    <t>Інші заходи громадського порядку та безпеки</t>
  </si>
  <si>
    <t>Придбання комплекту обладнання для проведення модернізації Інтегрованої системи відеоспостереження та відеоаналітики міста Чорноморська</t>
  </si>
  <si>
    <t>№8557 від 21.07.25</t>
  </si>
  <si>
    <t>розр.</t>
  </si>
  <si>
    <t>1.7.</t>
  </si>
  <si>
    <t>1.8.</t>
  </si>
  <si>
    <t>1.9.</t>
  </si>
  <si>
    <t>1.10.</t>
  </si>
  <si>
    <t>1.11.</t>
  </si>
  <si>
    <t>1.12.</t>
  </si>
  <si>
    <t>Завершальні будівельні роботи - поточний ремонт приміщень (коридори, групи, кабінети, сходи, майстерні, заміна дверей), альтанок, фасаду будівлі, покрівлі, дитячого майданчика, майданчику для сушки білизни</t>
  </si>
  <si>
    <t>Придбання води питної</t>
  </si>
  <si>
    <t>Послуги електропостачання</t>
  </si>
  <si>
    <t>Продукти харчування</t>
  </si>
  <si>
    <t>Послуги з харчування</t>
  </si>
  <si>
    <t>Проведення робіт з гідравлвічного випробування системи водопостачання та теплопостачання</t>
  </si>
  <si>
    <t>Оплата праці з нарахуваннями</t>
  </si>
  <si>
    <t>Придбання шкільних меблів для укриття Бурлачобалківської гімназії</t>
  </si>
  <si>
    <t>Придбання будівельних матеріалів для організації ремонтних робіт з відновлення інфраструктури пришкільного стадіону Чорноморського ліцею № 6</t>
  </si>
  <si>
    <t>Придбання посуду для шкільних їдалень</t>
  </si>
  <si>
    <t>Придбання меблів шкільних та обладнання для оснащення осередків захисту України в Чорноморських ліцеях №2 та №4</t>
  </si>
  <si>
    <t>Підвищення кваліфікації, перепідготовка кадрів закладами післядипломної освіти</t>
  </si>
  <si>
    <t>Витрати на відрядження з курсової перепідготовки педагогічних працівників</t>
  </si>
  <si>
    <t>Капітальний ремонт приміщень (осередку Захисту України) Чорноморського ліцею № 2 Чорноморської міської ради Одеського району Одеської області, розташованого за адресою: Одеська область, Одеський район, місто Чорноморськ, проспект Миру, 17А</t>
  </si>
  <si>
    <t>Капітальний ремонт приміщень (кабінету хімії) Чорноморського ліцею № 3 Чорноморської міської ради Одеського району Одеської області, розташованого за адресою: Одеська область, Одеський район, місто Чорноморськ, вулиця Паркова, 10А</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</si>
  <si>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</si>
  <si>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Реалізація проектів (заходів) з відновлення освітніх установ та закладів, пошкоджених/знищених внаслідок збройної агресії, за рахунок коштів місцевих бюджетів</t>
  </si>
  <si>
    <t>Капітальний ремонт з заміною вікон Малодолинського закладу загальної середньої освіти Чорноморської міської ради Одеського району Одеської області, пошкоджених внаслідок військової агресії, за адресою: Одеська область, Одеський район, м.Чорноморськ, вулиця Зелена, 2</t>
  </si>
  <si>
    <t xml:space="preserve">Придбання шаф холодильних для облаштування приміщень харчоблоків </t>
  </si>
  <si>
    <t>№8703 від 24.07.25</t>
  </si>
  <si>
    <t>Надання загальної середньої освіти закладами загальної середньої освіти за рахунок освітньої субвенції</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</si>
  <si>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 за рахунок освітньої субвенції</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</si>
  <si>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t>
  </si>
  <si>
    <r>
      <t>Виконання заходів щодо забезпечення реалізації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 за рахунок субвенції з державного бюджету місцевим бюджетам /</t>
    </r>
    <r>
      <rPr>
        <sz val="12"/>
        <color theme="1"/>
        <rFont val="Times New Roman"/>
        <family val="1"/>
        <charset val="204"/>
      </rPr>
      <t xml:space="preserve"> розп.ООД(В)А від 15.07.2025 № 659/А-2015</t>
    </r>
  </si>
  <si>
    <t>2.10.</t>
  </si>
  <si>
    <t>2.11.</t>
  </si>
  <si>
    <t>Пост.КМУ від 14.07.25 № 819</t>
  </si>
  <si>
    <t>Оплата праці з нарахуваннями педагогічним працівникам (комунальні заклади загальної середньої освіти) - вересень-грудень 2025р.</t>
  </si>
  <si>
    <t>Оплата праці з нарахуваннями педагогічним працівникам - вересень-грудень 2025р.</t>
  </si>
  <si>
    <t>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</si>
  <si>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Служба у справах дітей</t>
  </si>
  <si>
    <t>Відділ культури</t>
  </si>
  <si>
    <t>Надання спеціалізованої освіти мистецькими школами</t>
  </si>
  <si>
    <t>№8763 від 25.07.25</t>
  </si>
  <si>
    <t>Виплата муніципальної адресної допомоги працівникам</t>
  </si>
  <si>
    <t>Забезпечення діяльності бібліотек</t>
  </si>
  <si>
    <t>Забезпечення діяльності музеїв i виставок</t>
  </si>
  <si>
    <t>Послуги охорони Музею образотворчих мистецтв ім.О.Білого м.Чорноморська Одеського району Одеської області та виставкової зали музею Управлінням поліції охорони в Одеській області Національної поліції України на період воєнного стану</t>
  </si>
  <si>
    <t>Інші заходи в галузі культури і мистецтва</t>
  </si>
  <si>
    <t>5.3.</t>
  </si>
  <si>
    <t>5.4.</t>
  </si>
  <si>
    <r>
      <t xml:space="preserve">Проведення навчально-тренувальних зборів і змагань з олімпійських видів спорту / </t>
    </r>
    <r>
      <rPr>
        <i/>
        <sz val="12"/>
        <color theme="1"/>
        <rFont val="Times New Roman"/>
        <family val="1"/>
        <charset val="204"/>
      </rPr>
      <t>організація та проведення міських спортивних змагань</t>
    </r>
  </si>
  <si>
    <t>7670</t>
  </si>
  <si>
    <t>Внески до статутного капіталу суб'єктів господарювання</t>
  </si>
  <si>
    <t>№7812 від 01.07.25</t>
  </si>
  <si>
    <t>Придбання фронтального навантажувача (оплата першого траншу) для КП "Чорноморськводоканал"</t>
  </si>
  <si>
    <t>Придбання тракторного самоскидного причепа ТСП-16 для КП "Чорноморськводоканал"</t>
  </si>
  <si>
    <t>Природоохоронні заходи за рахунок цільових фондів</t>
  </si>
  <si>
    <t>Заходи із запобігання та ліквідації наслідків надзвичайної ситуації в системах забезпечення населення питною водою за рахунок коштів резервного фонду місцевого бюджету</t>
  </si>
  <si>
    <t>ріш.ВК від 18.07.25 № 283</t>
  </si>
  <si>
    <t>КП "Чорноморськводоканал" - для оплати оренди 4-х дозуючих установок дознезаражування на водопровідних насосних станціях  (селище Олександрівка – 2 установки, село Малодолинське – 1 установка, село Бурлача Балка – 1 установка)</t>
  </si>
  <si>
    <t xml:space="preserve">за рахунок залишку коштів </t>
  </si>
  <si>
    <t>СФ (ФОНПС)</t>
  </si>
  <si>
    <t>7.3.</t>
  </si>
  <si>
    <t>8.</t>
  </si>
  <si>
    <t>8.1.</t>
  </si>
  <si>
    <t>Будівництво об'єктів житлово-комунального господарства / 
КП "Чорноморськводоканал":</t>
  </si>
  <si>
    <t>Реконструкція напірного каналізаційного колектору за адресою: Одеська область, Одеський район, м.Чорноморськ, від вул.Космонавтів, 59Г в с.Малодолинське до вул.Світла, 51 в смт.Олександрівка</t>
  </si>
  <si>
    <t>9.</t>
  </si>
  <si>
    <t>Рішення виконавчого комітету Чорноморської міської ради Одеського району Одеської області від 18.07.2025 № 283 "Про виділення коштів з резервного фонду бюджету Чорноморської міської територіальної громади на безповоротній основі Комунальному підприємству "Чорноморськводоканал" Чорноморської міської ради Одеського району Одеської області</t>
  </si>
  <si>
    <t xml:space="preserve">Резервний фонд місцевого бюджету </t>
  </si>
  <si>
    <t>№3560 від 15.07.25</t>
  </si>
  <si>
    <t xml:space="preserve">         спеціальний фонд (ЦФ, ФОНПС)</t>
  </si>
  <si>
    <t>6013</t>
  </si>
  <si>
    <t>Забезпечення діяльності водопровідно-каналізаційного господарства</t>
  </si>
  <si>
    <t>№8784 від 26.07.25</t>
  </si>
  <si>
    <t>Охорона водних ресурсів / Поточний ремонт камери на каналізаційному напірному колекторі за адресою: Одеська область, Одеський район, с.Молодіжне, на розі вул.Дукова та вул.Богдана Хмельницького</t>
  </si>
  <si>
    <t>Охорона водних ресурсів / Поточний ремонт камери на каналізаційному напірному колекторі в районі КОС м.Чорноморська  за адресою: Одеська область, Одеський район, Дальницька сільрада, комплект будівель і споруд № 2 (за межами населеного пункту)</t>
  </si>
  <si>
    <t>Поточний ремонт РЧВ 2000 м3 за адресою: Одеська область, Одеський район, м.Чорноморськ, вул.Транспортна, 11</t>
  </si>
  <si>
    <t>7.4.</t>
  </si>
  <si>
    <t>Встановлення насосних станцій (5 од)</t>
  </si>
  <si>
    <t>№8850 від 29.07.25</t>
  </si>
  <si>
    <t>№8558 від 21.07.25
№8850 від 29.07.25</t>
  </si>
  <si>
    <t>2.12.</t>
  </si>
  <si>
    <r>
      <t>Здійснення доплат педагогічним працівникам закладів загальної середньої освіти за рахунок субвенції з державного бюджету місцевим бюджетам /</t>
    </r>
    <r>
      <rPr>
        <sz val="12"/>
        <color theme="1"/>
        <rFont val="Times New Roman"/>
        <family val="1"/>
        <charset val="204"/>
      </rPr>
      <t xml:space="preserve"> постанова КМУ від 25.07.2025 № 913</t>
    </r>
  </si>
  <si>
    <r>
      <t xml:space="preserve">Проведення навчально-тренувальних зборів і змагань з неолімпійських видів спорту </t>
    </r>
    <r>
      <rPr>
        <sz val="12"/>
        <color theme="1"/>
        <rFont val="Times New Roman"/>
        <family val="1"/>
        <charset val="204"/>
      </rPr>
      <t xml:space="preserve">/ </t>
    </r>
    <r>
      <rPr>
        <i/>
        <sz val="12"/>
        <color theme="1"/>
        <rFont val="Times New Roman"/>
        <family val="1"/>
        <charset val="204"/>
      </rPr>
      <t>організація та проведення міських спортивних змагань</t>
    </r>
  </si>
  <si>
    <t>Придбання пального</t>
  </si>
  <si>
    <t>Економія коштів</t>
  </si>
  <si>
    <t>Судовий збір</t>
  </si>
  <si>
    <t>Інші заходи у сфері соціального захисту і соціального забезпечення</t>
  </si>
  <si>
    <t>Надання одноразової матеріальної допомоги громадянам на лікування та особам, які знаходяться в скрутному становищі на вирішення життєво-важливих проблем</t>
  </si>
  <si>
    <t>№8973 від 31.07.25</t>
  </si>
  <si>
    <t>1.13.</t>
  </si>
  <si>
    <t>3.3.</t>
  </si>
  <si>
    <t>6011</t>
  </si>
  <si>
    <t>Експлуатація та технічне обслуговування житлового фонду</t>
  </si>
  <si>
    <t>Капітальний ремонт покрівлі (розробка проектно-кошторисної документації та виконання її експертизи) житлового багатоквартирного будинку ОСББ "Еверест 11А" за адресою: м.Чорноморськ, вул.Радісна, 11а</t>
  </si>
  <si>
    <t>Забезпечення надійної та безперебійної експлуатації ліфтів</t>
  </si>
  <si>
    <t>Капітальний ремонт (заміна) ліфту у 3му під'їзді житлового будинку за адресою: Одеська область, Одеський район, м. Чорноморськ, пр. Миру, 30 (ОСББ "Мирний 30") - Програма ОСББ</t>
  </si>
  <si>
    <t>Співфінансування ЖБК та ОСББ заходів  відповідно до Міської цільової програми сприяння діяльності об’єднань співвласників багатоквартирних будинків, житлово-будівельних кооперативів у багатоквартирних будинках на території Чорноморської міської територіальної громади на 2023-2025 роки, всього</t>
  </si>
  <si>
    <t>в т.ч. за об'єктами:</t>
  </si>
  <si>
    <t>7.5.</t>
  </si>
  <si>
    <t>7.6.</t>
  </si>
  <si>
    <t>7.7.</t>
  </si>
  <si>
    <t>Будівництво освітніх установ та закладів</t>
  </si>
  <si>
    <t>Нове будівництво захисної споруди цивільного захисту подвійного призначення Чорноморського економіко - правового ліцею № 1 Чорноморської міської ради Одеського району Одеської області  за адресою: м.Чорноморськ, пров.Шкільний, 8</t>
  </si>
  <si>
    <t>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м.Чорноморськ, с.Бурлача Балка, вул.Інститутська, 22</t>
  </si>
  <si>
    <t>Реконструкція приміщення сховища в будівлі за адресою:Одеська обл., Одеський район, м. Чорноморськ, вул.1Травня2/198-Н</t>
  </si>
  <si>
    <t>№8699 від 24.07.25</t>
  </si>
  <si>
    <t>8.2.</t>
  </si>
  <si>
    <t>8.3.</t>
  </si>
  <si>
    <r>
      <t>Матеріально-технічна підтримка військової частини А4638</t>
    </r>
    <r>
      <rPr>
        <sz val="12"/>
        <color theme="1"/>
        <rFont val="Times New Roman"/>
        <family val="1"/>
        <charset val="204"/>
      </rPr>
      <t/>
    </r>
  </si>
  <si>
    <t>8.4.</t>
  </si>
  <si>
    <t>Міська цільова програма сприяння діяльності об’єднань співвласників багатоквартирних будинків, житлово-будівельних кооперативів у  багатоквартирних будинках на території Чорноморської міської територіальної громади  на 2023-2025 роки, разом, в т.ч.:</t>
  </si>
  <si>
    <t>6091</t>
  </si>
  <si>
    <t>Надання одноразової матеріальної допомоги громадянам на лікування та особам, які знаходяться в скрутному становищі на вирішення життєво-важливих проблем (перерозподіл видатків на УСП в зв'язку із збільшенням виплат матеріальної допомоги через УСП)</t>
  </si>
  <si>
    <t>На придбання пально-мастильних матеріалів для посилення громадської безпеки та охорони об'єктів, що забезпечують життєдіяльність населення Чорноморської міської територіальної громади, із залученням  громадських формувань на період воєнного стану</t>
  </si>
  <si>
    <t>№8996 від 31.07.25</t>
  </si>
  <si>
    <t>№8952 від 31.07.25</t>
  </si>
  <si>
    <t>№9008 від 01.08.25</t>
  </si>
  <si>
    <t>Оплата комунальних послуг / економія коштів по електроенергії</t>
  </si>
  <si>
    <t>Капітальний ремонт приміщень сходових клітин лівого крила адміністративної будівлі виконавчого комітету Чорноморської міської ради Одеського району Одеської області за адресою: Одеська область, м.Чорноморськ, проспект Миру, 33</t>
  </si>
  <si>
    <t>№7090 від 16.06.25
№9071 від 04.08.25</t>
  </si>
  <si>
    <t>0160</t>
  </si>
  <si>
    <t>Керівництво і управління у відповідній сфері у містах (місті Києві), селищах, селах, територіальних громадах</t>
  </si>
  <si>
    <t>№9071 від 04.08.25</t>
  </si>
  <si>
    <t>Оплата судового збору</t>
  </si>
  <si>
    <t>8.5.</t>
  </si>
  <si>
    <t>№9089 від 04.08.25</t>
  </si>
  <si>
    <t>Інші субвенції з місцевого бюджету</t>
  </si>
  <si>
    <t>9.1.</t>
  </si>
  <si>
    <t>9.2.</t>
  </si>
  <si>
    <t>9.3.</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</si>
  <si>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2025 рік / Чорноморському морському фаховому коледжі Одеського національного морського університету на оплату послуг з проведення медичного огляду працівників</t>
  </si>
  <si>
    <t>№9167 від 05.08.25</t>
  </si>
  <si>
    <t>№8426 від 16.07.25,
від 07.08.25</t>
  </si>
  <si>
    <t>№7090 від 16.06.25
№8699 від 24.07.25
від 07.08.25</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</si>
</sst>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i/>
      <sz val="12"/>
      <color theme="1"/>
      <name val="Times New Roman"/>
      <family val="1"/>
      <charset val="204"/>
    </font>
    <font>
      <b/>
      <sz val="14"/>
      <color theme="1"/>
      <name val="Times New Roman"/>
      <family val="1"/>
      <charset val="204"/>
    </font>
    <font>
      <sz val="12"/>
      <name val="Times New Roman"/>
      <family val="1"/>
      <charset val="204"/>
    </font>
    <font>
      <b/>
      <i/>
      <sz val="12"/>
      <color theme="1"/>
      <name val="Times New Roman"/>
      <family val="1"/>
      <charset val="204"/>
    </font>
    <font>
      <sz val="10"/>
      <color indexed="8"/>
      <name val="Arial"/>
      <family val="2"/>
      <charset val="204"/>
    </font>
    <font>
      <i/>
      <sz val="12"/>
      <name val="Times New Roman"/>
      <family val="1"/>
      <charset val="204"/>
    </font>
    <font>
      <i/>
      <sz val="12"/>
      <color rgb="FF000000"/>
      <name val="Times New Roman"/>
      <family val="1"/>
      <charset val="204"/>
    </font>
    <font>
      <b/>
      <sz val="12"/>
      <name val="Times New Roman"/>
      <family val="1"/>
      <charset val="204"/>
    </font>
    <font>
      <sz val="11"/>
      <color indexed="8"/>
      <name val="Calibri"/>
      <family val="2"/>
      <charset val="204"/>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7" fillId="0" borderId="0"/>
    <xf numFmtId="0" fontId="11" fillId="0" borderId="0"/>
  </cellStyleXfs>
  <cellXfs count="130">
    <xf numFmtId="0" fontId="0" fillId="0" borderId="0" xfId="0"/>
    <xf numFmtId="0" fontId="1" fillId="0" borderId="0" xfId="0" applyFont="1"/>
    <xf numFmtId="0" fontId="2" fillId="0" borderId="0" xfId="0" applyFont="1" applyAlignment="1">
      <alignment wrapText="1"/>
    </xf>
    <xf numFmtId="0" fontId="2" fillId="0" borderId="0" xfId="0" applyFont="1" applyAlignment="1">
      <alignment horizontal="center" wrapText="1"/>
    </xf>
    <xf numFmtId="4" fontId="1" fillId="0" borderId="0" xfId="0" applyNumberFormat="1" applyFont="1" applyAlignment="1">
      <alignment horizontal="center" vertical="center"/>
    </xf>
    <xf numFmtId="0" fontId="1" fillId="0" borderId="0" xfId="0" applyFont="1" applyAlignment="1">
      <alignment vertical="center"/>
    </xf>
    <xf numFmtId="0" fontId="2" fillId="0" borderId="0" xfId="0" applyFont="1" applyAlignment="1">
      <alignment vertical="center"/>
    </xf>
    <xf numFmtId="4"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4" fontId="1" fillId="3"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0" fontId="2" fillId="3" borderId="0" xfId="0" applyFont="1" applyFill="1" applyAlignment="1">
      <alignment vertical="center"/>
    </xf>
    <xf numFmtId="0" fontId="1" fillId="0" borderId="0" xfId="0" applyFont="1" applyAlignment="1">
      <alignment horizontal="center" wrapText="1"/>
    </xf>
    <xf numFmtId="0" fontId="1" fillId="3" borderId="1" xfId="0" applyFont="1" applyFill="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left" wrapText="1"/>
    </xf>
    <xf numFmtId="0" fontId="2" fillId="0" borderId="0" xfId="0" applyFont="1" applyAlignment="1">
      <alignment horizontal="center"/>
    </xf>
    <xf numFmtId="0" fontId="2" fillId="0" borderId="0" xfId="0" applyFont="1" applyAlignment="1">
      <alignment horizontal="left" wrapText="1"/>
    </xf>
    <xf numFmtId="4" fontId="2" fillId="0" borderId="0" xfId="0" applyNumberFormat="1" applyFont="1" applyAlignment="1">
      <alignment horizontal="center" vertical="center"/>
    </xf>
    <xf numFmtId="0" fontId="2" fillId="0" borderId="0" xfId="0" applyFont="1"/>
    <xf numFmtId="4" fontId="2" fillId="0" borderId="0" xfId="0" applyNumberFormat="1" applyFont="1" applyAlignment="1">
      <alignment horizontal="center" vertical="center" wrapText="1"/>
    </xf>
    <xf numFmtId="0" fontId="2"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0" xfId="0" applyFont="1" applyAlignment="1">
      <alignment vertical="center"/>
    </xf>
    <xf numFmtId="0" fontId="3" fillId="3" borderId="0" xfId="0" applyFont="1" applyFill="1" applyAlignment="1">
      <alignment vertical="center"/>
    </xf>
    <xf numFmtId="4" fontId="1" fillId="0" borderId="0" xfId="0" applyNumberFormat="1" applyFont="1" applyAlignment="1">
      <alignment horizontal="left" wrapText="1"/>
    </xf>
    <xf numFmtId="4" fontId="2" fillId="0" borderId="0" xfId="0" applyNumberFormat="1" applyFont="1" applyAlignment="1">
      <alignment horizontal="left" wrapText="1"/>
    </xf>
    <xf numFmtId="4" fontId="2" fillId="0" borderId="1" xfId="0" quotePrefix="1" applyNumberFormat="1" applyFont="1" applyBorder="1" applyAlignment="1">
      <alignment horizontal="center" vertical="center" wrapText="1"/>
    </xf>
    <xf numFmtId="4" fontId="5" fillId="0" borderId="0" xfId="0" applyNumberFormat="1" applyFont="1" applyAlignment="1">
      <alignment horizontal="center" vertical="center"/>
    </xf>
    <xf numFmtId="4" fontId="1" fillId="0" borderId="0" xfId="0" applyNumberFormat="1" applyFont="1" applyAlignment="1">
      <alignment horizontal="center" wrapText="1"/>
    </xf>
    <xf numFmtId="0" fontId="3" fillId="0" borderId="0" xfId="0" applyFont="1"/>
    <xf numFmtId="0" fontId="3" fillId="0" borderId="1" xfId="0" applyFont="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left" wrapText="1"/>
    </xf>
    <xf numFmtId="4" fontId="4" fillId="2" borderId="1" xfId="0" applyNumberFormat="1" applyFont="1" applyFill="1" applyBorder="1" applyAlignment="1">
      <alignment horizontal="center" vertical="center" wrapText="1"/>
    </xf>
    <xf numFmtId="4" fontId="3" fillId="0" borderId="1" xfId="0" applyNumberFormat="1" applyFont="1" applyBorder="1" applyAlignment="1">
      <alignment horizontal="center" wrapText="1"/>
    </xf>
    <xf numFmtId="4" fontId="4" fillId="0" borderId="0" xfId="0" applyNumberFormat="1" applyFont="1" applyAlignment="1">
      <alignment horizontal="left" wrapText="1"/>
    </xf>
    <xf numFmtId="4" fontId="4" fillId="0" borderId="0" xfId="0" applyNumberFormat="1" applyFont="1" applyAlignment="1">
      <alignment horizont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 fillId="0" borderId="0" xfId="0" applyFont="1" applyAlignment="1">
      <alignment horizontal="right"/>
    </xf>
    <xf numFmtId="0" fontId="3" fillId="3"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16" fontId="2" fillId="0" borderId="1" xfId="0" applyNumberFormat="1" applyFont="1" applyBorder="1" applyAlignment="1">
      <alignment horizontal="center" vertical="center" wrapText="1"/>
    </xf>
    <xf numFmtId="0" fontId="2" fillId="0" borderId="1" xfId="0" quotePrefix="1"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4" fontId="1" fillId="0" borderId="0" xfId="0" applyNumberFormat="1" applyFont="1" applyAlignment="1">
      <alignment horizontal="right"/>
    </xf>
    <xf numFmtId="4" fontId="1" fillId="0" borderId="0" xfId="0" applyNumberFormat="1" applyFont="1"/>
    <xf numFmtId="4" fontId="1" fillId="3"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16"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3" fillId="0" borderId="1" xfId="0" quotePrefix="1" applyNumberFormat="1" applyFont="1" applyBorder="1" applyAlignment="1">
      <alignment horizontal="center" vertical="center" wrapText="1"/>
    </xf>
    <xf numFmtId="0" fontId="3" fillId="0" borderId="0" xfId="0" applyFont="1" applyAlignment="1">
      <alignment vertical="center"/>
    </xf>
    <xf numFmtId="4" fontId="3" fillId="3"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4" fontId="3" fillId="3" borderId="1" xfId="0" quotePrefix="1"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4" fontId="6" fillId="0" borderId="1" xfId="0" applyNumberFormat="1" applyFont="1" applyBorder="1" applyAlignment="1">
      <alignment horizontal="center" vertical="center" wrapText="1"/>
    </xf>
    <xf numFmtId="0" fontId="6" fillId="0" borderId="0" xfId="0" applyFont="1" applyAlignment="1">
      <alignment vertical="center"/>
    </xf>
    <xf numFmtId="0" fontId="2" fillId="3" borderId="1" xfId="0" quotePrefix="1" applyFont="1" applyFill="1" applyBorder="1" applyAlignment="1">
      <alignment vertical="center" wrapText="1"/>
    </xf>
    <xf numFmtId="4" fontId="2" fillId="3"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wrapText="1"/>
    </xf>
    <xf numFmtId="0" fontId="2" fillId="3" borderId="1" xfId="0" quotePrefix="1" applyFont="1" applyFill="1" applyBorder="1" applyAlignment="1">
      <alignment horizontal="left" vertical="center" wrapText="1"/>
    </xf>
    <xf numFmtId="0" fontId="6" fillId="3" borderId="1" xfId="0" applyFont="1" applyFill="1" applyBorder="1" applyAlignment="1">
      <alignment horizontal="center" vertical="center"/>
    </xf>
    <xf numFmtId="4" fontId="6" fillId="3" borderId="1" xfId="0" applyNumberFormat="1" applyFont="1" applyFill="1" applyBorder="1" applyAlignment="1">
      <alignment horizontal="center" vertical="center" wrapText="1"/>
    </xf>
    <xf numFmtId="0" fontId="6" fillId="3" borderId="0" xfId="0" applyFont="1" applyFill="1" applyAlignment="1">
      <alignment vertical="center"/>
    </xf>
    <xf numFmtId="4" fontId="4" fillId="0" borderId="0" xfId="0" applyNumberFormat="1" applyFont="1" applyAlignment="1">
      <alignment vertical="center"/>
    </xf>
    <xf numFmtId="0" fontId="3"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2" borderId="1" xfId="0" applyFont="1" applyFill="1" applyBorder="1" applyAlignment="1">
      <alignment horizontal="left" wrapText="1"/>
    </xf>
    <xf numFmtId="0" fontId="6" fillId="2" borderId="1" xfId="0" applyFont="1" applyFill="1" applyBorder="1" applyAlignment="1">
      <alignment horizontal="center"/>
    </xf>
    <xf numFmtId="0" fontId="6" fillId="2" borderId="1" xfId="0" applyFont="1" applyFill="1" applyBorder="1" applyAlignment="1">
      <alignment horizontal="center" wrapText="1"/>
    </xf>
    <xf numFmtId="4" fontId="6" fillId="2" borderId="1" xfId="0" applyNumberFormat="1" applyFont="1" applyFill="1" applyBorder="1" applyAlignment="1">
      <alignment horizontal="center" wrapText="1"/>
    </xf>
    <xf numFmtId="0" fontId="6" fillId="2" borderId="0" xfId="0" applyFont="1" applyFill="1"/>
    <xf numFmtId="0" fontId="3" fillId="0" borderId="1" xfId="0" applyFont="1" applyBorder="1" applyAlignment="1">
      <alignment horizontal="center" vertical="center" wrapText="1"/>
    </xf>
    <xf numFmtId="16" fontId="2" fillId="3" borderId="1" xfId="0" applyNumberFormat="1" applyFont="1" applyFill="1" applyBorder="1" applyAlignment="1">
      <alignment horizontal="center" vertical="center" wrapText="1"/>
    </xf>
    <xf numFmtId="4" fontId="2" fillId="3" borderId="1" xfId="0" quotePrefix="1" applyNumberFormat="1" applyFont="1" applyFill="1" applyBorder="1" applyAlignment="1">
      <alignment horizontal="center" vertical="center" wrapText="1"/>
    </xf>
    <xf numFmtId="16"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left" vertical="center" wrapText="1"/>
    </xf>
    <xf numFmtId="4" fontId="6" fillId="0" borderId="1" xfId="0" quotePrefix="1" applyNumberFormat="1" applyFont="1" applyBorder="1" applyAlignment="1">
      <alignment horizontal="center" vertical="center" wrapText="1"/>
    </xf>
    <xf numFmtId="0" fontId="2" fillId="3" borderId="2" xfId="0" applyFont="1" applyFill="1" applyBorder="1" applyAlignment="1">
      <alignment horizontal="center" vertical="center" wrapText="1"/>
    </xf>
    <xf numFmtId="0" fontId="3" fillId="0" borderId="1" xfId="0" quotePrefix="1" applyFont="1" applyBorder="1" applyAlignment="1">
      <alignment horizontal="left" vertical="center" wrapText="1"/>
    </xf>
    <xf numFmtId="4" fontId="6" fillId="3"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16" fontId="1" fillId="3" borderId="1" xfId="0" applyNumberFormat="1" applyFont="1" applyFill="1" applyBorder="1" applyAlignment="1">
      <alignment horizontal="center" vertical="center" wrapText="1"/>
    </xf>
    <xf numFmtId="0" fontId="3" fillId="3" borderId="1" xfId="0" quotePrefix="1" applyFont="1" applyFill="1" applyBorder="1" applyAlignment="1">
      <alignment vertical="center" wrapText="1"/>
    </xf>
    <xf numFmtId="0" fontId="3" fillId="0" borderId="2" xfId="0" applyFont="1" applyBorder="1" applyAlignment="1">
      <alignment horizontal="center" vertical="center" wrapText="1"/>
    </xf>
    <xf numFmtId="16" fontId="6" fillId="3" borderId="1" xfId="0" applyNumberFormat="1" applyFont="1" applyFill="1" applyBorder="1" applyAlignment="1">
      <alignment horizontal="center" vertical="center" wrapText="1"/>
    </xf>
    <xf numFmtId="4" fontId="6" fillId="3" borderId="1" xfId="0" quotePrefix="1"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8" fillId="3" borderId="3" xfId="0" quotePrefix="1" applyFont="1" applyFill="1" applyBorder="1" applyAlignment="1">
      <alignment horizontal="left" vertical="center" wrapText="1"/>
    </xf>
    <xf numFmtId="4" fontId="3" fillId="0" borderId="1" xfId="0" applyNumberFormat="1" applyFont="1" applyBorder="1" applyAlignment="1">
      <alignment horizontal="center" vertical="center"/>
    </xf>
    <xf numFmtId="4" fontId="8" fillId="3"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0" xfId="0" applyFont="1" applyBorder="1" applyAlignment="1">
      <alignment horizontal="left" wrapText="1"/>
    </xf>
    <xf numFmtId="0" fontId="1" fillId="3" borderId="3"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5" fillId="3" borderId="1" xfId="0" quotePrefix="1" applyFont="1" applyFill="1" applyBorder="1" applyAlignment="1">
      <alignment horizontal="left" vertical="center" wrapText="1"/>
    </xf>
    <xf numFmtId="4" fontId="10" fillId="3" borderId="1" xfId="0" applyNumberFormat="1" applyFont="1" applyFill="1" applyBorder="1" applyAlignment="1">
      <alignment horizontal="center" vertical="center" wrapText="1"/>
    </xf>
    <xf numFmtId="0" fontId="8" fillId="3" borderId="1" xfId="0" quotePrefix="1" applyFont="1" applyFill="1" applyBorder="1" applyAlignment="1">
      <alignment horizontal="left" vertical="center" wrapText="1"/>
    </xf>
    <xf numFmtId="16" fontId="3" fillId="0" borderId="1" xfId="0" applyNumberFormat="1" applyFont="1" applyBorder="1" applyAlignment="1">
      <alignment horizontal="center" vertical="center"/>
    </xf>
    <xf numFmtId="0" fontId="6" fillId="3" borderId="1"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10" fillId="3" borderId="5" xfId="2" applyFont="1" applyFill="1" applyBorder="1" applyAlignment="1">
      <alignment horizontal="left" vertical="center" wrapText="1"/>
    </xf>
    <xf numFmtId="0" fontId="8" fillId="3" borderId="5" xfId="2" applyFont="1" applyFill="1" applyBorder="1" applyAlignment="1">
      <alignment horizontal="left" vertical="center" wrapText="1"/>
    </xf>
    <xf numFmtId="0" fontId="2" fillId="0" borderId="1" xfId="0" applyFont="1" applyBorder="1" applyAlignment="1">
      <alignment horizontal="center" vertical="center" wrapText="1"/>
    </xf>
    <xf numFmtId="4" fontId="3" fillId="0" borderId="0" xfId="0" applyNumberFormat="1" applyFont="1"/>
    <xf numFmtId="4" fontId="3" fillId="3" borderId="0" xfId="0" applyNumberFormat="1" applyFont="1" applyFill="1" applyAlignment="1">
      <alignment vertical="center"/>
    </xf>
    <xf numFmtId="0" fontId="2" fillId="0" borderId="0" xfId="0" applyFont="1" applyAlignment="1">
      <alignment horizontal="center" wrapText="1"/>
    </xf>
    <xf numFmtId="0" fontId="2" fillId="0" borderId="1" xfId="0" applyFont="1" applyBorder="1" applyAlignment="1">
      <alignment horizontal="center" vertical="center" wrapText="1"/>
    </xf>
    <xf numFmtId="0" fontId="1" fillId="0" borderId="1" xfId="0" applyFont="1" applyBorder="1" applyAlignment="1">
      <alignment horizont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3" fillId="3"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7" xfId="0" applyFont="1" applyFill="1" applyBorder="1" applyAlignment="1">
      <alignment horizontal="center" vertical="center" wrapText="1"/>
    </xf>
  </cellXfs>
  <cellStyles count="3">
    <cellStyle name="Звичайний" xfId="0" builtinId="0"/>
    <cellStyle name="Обычный 9" xfId="1"/>
    <cellStyle name="Обычный_дод 3" xfId="2"/>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8;&#1086;&#1087;&#1086;&#1079;&#1080;&#1094;&#1110;&#1111;%20&#1085;&#1072;%20&#1089;&#1077;&#1089;&#1110;&#1102;%20&#1089;&#1077;&#1088;&#1087;&#1077;&#1085;&#1100;_&#1055;&#1045;&#1056;&#1045;&#1056;&#1054;&#1047;&#1055;&#1054;&#1044;&#1030;&#1051;%20&#1057;&#1059;&#1041;&#1042;&#1045;&#1053;&#1062;&#1030;&#107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5;&#1086;&#1088;&#1110;&#1074;&#1085;&#1103;&#1083;&#1100;&#1085;&#1072;%20&#1076;&#1086;&#1093;&#1086;&#1076;&#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позиції до розгляду"/>
    </sheetNames>
    <sheetDataSet>
      <sheetData sheetId="0">
        <row r="149">
          <cell r="D149">
            <v>53248610.219999999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червень"/>
    </sheetNames>
    <sheetDataSet>
      <sheetData sheetId="0">
        <row r="91">
          <cell r="F91">
            <v>52114910.219999999</v>
          </cell>
        </row>
      </sheetData>
    </sheetDataSet>
  </externalBook>
</externalLink>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6"/>
  <sheetViews>
    <sheetView tabSelected="1" view="pageBreakPreview" zoomScale="70" zoomScaleNormal="100" zoomScaleSheetLayoutView="70" workbookViewId="0">
      <pane xSplit="4" ySplit="5" topLeftCell="E147" activePane="bottomRight" state="frozen"/>
      <selection pane="topRight" activeCell="E1" sqref="E1"/>
      <selection pane="bottomLeft" activeCell="A6" sqref="A6"/>
      <selection pane="bottomRight" activeCell="F133" sqref="F133"/>
    </sheetView>
  </sheetViews>
  <sheetFormatPr defaultColWidth="8.88671875" defaultRowHeight="15.6" x14ac:dyDescent="0.3"/>
  <cols>
    <col min="1" max="1" width="5.33203125" style="15" customWidth="1"/>
    <col min="2" max="2" width="13" style="13" customWidth="1"/>
    <col min="3" max="3" width="64.5546875" style="16" customWidth="1"/>
    <col min="4" max="4" width="17.88671875" style="16" customWidth="1"/>
    <col min="5" max="5" width="17" style="16" customWidth="1"/>
    <col min="6" max="7" width="17.33203125" style="16" customWidth="1"/>
    <col min="8" max="8" width="13.5546875" style="16" customWidth="1"/>
    <col min="9" max="9" width="12.33203125" style="16" customWidth="1"/>
    <col min="10" max="10" width="17.88671875" style="16" customWidth="1"/>
    <col min="11" max="12" width="16.6640625" style="16" customWidth="1"/>
    <col min="13" max="13" width="16.44140625" style="1" bestFit="1" customWidth="1"/>
    <col min="14" max="16384" width="8.88671875" style="1"/>
  </cols>
  <sheetData>
    <row r="1" spans="1:13" x14ac:dyDescent="0.3">
      <c r="K1" s="41"/>
      <c r="L1" s="41" t="s">
        <v>17</v>
      </c>
    </row>
    <row r="2" spans="1:13" x14ac:dyDescent="0.3">
      <c r="A2" s="121" t="s">
        <v>24</v>
      </c>
      <c r="B2" s="121"/>
      <c r="C2" s="121"/>
      <c r="D2" s="121"/>
      <c r="E2" s="121"/>
      <c r="F2" s="121"/>
      <c r="G2" s="121"/>
      <c r="H2" s="121"/>
      <c r="I2" s="121"/>
      <c r="J2" s="121"/>
      <c r="K2" s="121"/>
      <c r="L2" s="121"/>
    </row>
    <row r="4" spans="1:13" ht="31.95" customHeight="1" x14ac:dyDescent="0.3">
      <c r="A4" s="122" t="s">
        <v>10</v>
      </c>
      <c r="B4" s="123"/>
      <c r="C4" s="122" t="s">
        <v>16</v>
      </c>
      <c r="D4" s="122" t="s">
        <v>9</v>
      </c>
      <c r="E4" s="122" t="s">
        <v>18</v>
      </c>
      <c r="F4" s="122"/>
      <c r="G4" s="124" t="s">
        <v>64</v>
      </c>
      <c r="H4" s="125"/>
      <c r="I4" s="126"/>
      <c r="J4" s="122" t="s">
        <v>171</v>
      </c>
      <c r="K4" s="122"/>
      <c r="L4" s="122"/>
      <c r="M4" s="54"/>
    </row>
    <row r="5" spans="1:13" s="2" customFormat="1" ht="46.8" x14ac:dyDescent="0.3">
      <c r="A5" s="122"/>
      <c r="B5" s="123"/>
      <c r="C5" s="122"/>
      <c r="D5" s="122"/>
      <c r="E5" s="8" t="s">
        <v>19</v>
      </c>
      <c r="F5" s="8" t="s">
        <v>20</v>
      </c>
      <c r="G5" s="87" t="s">
        <v>19</v>
      </c>
      <c r="H5" s="115" t="s">
        <v>20</v>
      </c>
      <c r="I5" s="56" t="s">
        <v>56</v>
      </c>
      <c r="J5" s="8" t="s">
        <v>19</v>
      </c>
      <c r="K5" s="93" t="s">
        <v>20</v>
      </c>
      <c r="L5" s="8" t="s">
        <v>172</v>
      </c>
    </row>
    <row r="6" spans="1:13" s="24" customFormat="1" ht="17.399999999999999" x14ac:dyDescent="0.3">
      <c r="A6" s="43" t="s">
        <v>0</v>
      </c>
      <c r="B6" s="23"/>
      <c r="C6" s="44" t="s">
        <v>1</v>
      </c>
      <c r="D6" s="35">
        <f t="shared" ref="D6:D104" si="0">SUM(E6:L6)</f>
        <v>-4373889.78</v>
      </c>
      <c r="E6" s="35">
        <f>E7+E14+E17+E20+E25+E28+E30+E32+E35+E38+E41+E43+E45</f>
        <v>-1440140</v>
      </c>
      <c r="F6" s="35">
        <f t="shared" ref="F6:L6" si="1">F7+F14+F17+F20+F25+F28+F30+F32+F35+F38+F41+F43+F45</f>
        <v>-2925860</v>
      </c>
      <c r="G6" s="35">
        <f t="shared" si="1"/>
        <v>0</v>
      </c>
      <c r="H6" s="35">
        <f t="shared" si="1"/>
        <v>0</v>
      </c>
      <c r="I6" s="35">
        <f t="shared" si="1"/>
        <v>-7889.78</v>
      </c>
      <c r="J6" s="35">
        <f t="shared" si="1"/>
        <v>0</v>
      </c>
      <c r="K6" s="35">
        <f t="shared" si="1"/>
        <v>0</v>
      </c>
      <c r="L6" s="35">
        <f t="shared" si="1"/>
        <v>0</v>
      </c>
    </row>
    <row r="7" spans="1:13" s="6" customFormat="1" ht="62.4" x14ac:dyDescent="0.3">
      <c r="A7" s="45" t="s">
        <v>11</v>
      </c>
      <c r="B7" s="64" t="s">
        <v>71</v>
      </c>
      <c r="C7" s="71" t="s">
        <v>72</v>
      </c>
      <c r="D7" s="9">
        <f>SUM(E7:L7)</f>
        <v>-802459</v>
      </c>
      <c r="E7" s="69">
        <f>SUM(E8:E13)</f>
        <v>-755459</v>
      </c>
      <c r="F7" s="69">
        <f>SUM(F8:F13)</f>
        <v>-47000</v>
      </c>
      <c r="G7" s="28"/>
      <c r="H7" s="28"/>
      <c r="I7" s="28"/>
      <c r="J7" s="28"/>
      <c r="K7" s="28"/>
      <c r="L7" s="28"/>
    </row>
    <row r="8" spans="1:13" s="25" customFormat="1" ht="31.2" x14ac:dyDescent="0.3">
      <c r="A8" s="50"/>
      <c r="B8" s="51" t="s">
        <v>80</v>
      </c>
      <c r="C8" s="42" t="s">
        <v>79</v>
      </c>
      <c r="D8" s="58">
        <f t="shared" ref="D8:D13" si="2">SUM(E8:L8)</f>
        <v>0</v>
      </c>
      <c r="E8" s="52">
        <v>47000</v>
      </c>
      <c r="F8" s="52">
        <v>-47000</v>
      </c>
      <c r="G8" s="52"/>
      <c r="H8" s="52"/>
      <c r="I8" s="52"/>
      <c r="J8" s="52"/>
      <c r="K8" s="52"/>
      <c r="L8" s="52"/>
    </row>
    <row r="9" spans="1:13" s="25" customFormat="1" ht="31.2" x14ac:dyDescent="0.3">
      <c r="A9" s="50"/>
      <c r="B9" s="51" t="s">
        <v>81</v>
      </c>
      <c r="C9" s="42" t="s">
        <v>82</v>
      </c>
      <c r="D9" s="58">
        <f t="shared" si="2"/>
        <v>-50000</v>
      </c>
      <c r="E9" s="52">
        <v>-50000</v>
      </c>
      <c r="F9" s="52"/>
      <c r="G9" s="52"/>
      <c r="H9" s="52"/>
      <c r="I9" s="52"/>
      <c r="J9" s="52"/>
      <c r="K9" s="52"/>
      <c r="L9" s="52"/>
    </row>
    <row r="10" spans="1:13" s="25" customFormat="1" ht="62.4" x14ac:dyDescent="0.3">
      <c r="A10" s="50"/>
      <c r="B10" s="51" t="s">
        <v>81</v>
      </c>
      <c r="C10" s="42" t="s">
        <v>83</v>
      </c>
      <c r="D10" s="58">
        <f t="shared" si="2"/>
        <v>304000</v>
      </c>
      <c r="E10" s="52">
        <v>304000</v>
      </c>
      <c r="F10" s="52"/>
      <c r="G10" s="52"/>
      <c r="H10" s="52"/>
      <c r="I10" s="52"/>
      <c r="J10" s="52"/>
      <c r="K10" s="52"/>
      <c r="L10" s="52"/>
    </row>
    <row r="11" spans="1:13" s="25" customFormat="1" ht="62.4" x14ac:dyDescent="0.3">
      <c r="A11" s="50"/>
      <c r="B11" s="51" t="s">
        <v>85</v>
      </c>
      <c r="C11" s="42" t="s">
        <v>86</v>
      </c>
      <c r="D11" s="58">
        <f t="shared" si="2"/>
        <v>200000</v>
      </c>
      <c r="E11" s="52">
        <v>200000</v>
      </c>
      <c r="F11" s="52"/>
      <c r="G11" s="52"/>
      <c r="H11" s="52"/>
      <c r="I11" s="52"/>
      <c r="J11" s="52"/>
      <c r="K11" s="52"/>
      <c r="L11" s="52"/>
    </row>
    <row r="12" spans="1:13" s="25" customFormat="1" ht="31.2" x14ac:dyDescent="0.3">
      <c r="A12" s="50"/>
      <c r="B12" s="51" t="s">
        <v>229</v>
      </c>
      <c r="C12" s="42" t="s">
        <v>196</v>
      </c>
      <c r="D12" s="58">
        <f t="shared" si="2"/>
        <v>-556459</v>
      </c>
      <c r="E12" s="52">
        <v>-556459</v>
      </c>
      <c r="F12" s="52"/>
      <c r="G12" s="52"/>
      <c r="H12" s="52"/>
      <c r="I12" s="52"/>
      <c r="J12" s="52"/>
      <c r="K12" s="52"/>
      <c r="L12" s="52"/>
    </row>
    <row r="13" spans="1:13" s="25" customFormat="1" ht="31.2" x14ac:dyDescent="0.3">
      <c r="A13" s="50"/>
      <c r="B13" s="51" t="s">
        <v>244</v>
      </c>
      <c r="C13" s="42" t="s">
        <v>230</v>
      </c>
      <c r="D13" s="58">
        <f t="shared" si="2"/>
        <v>-700000</v>
      </c>
      <c r="E13" s="52">
        <f>-630000-70000</f>
        <v>-700000</v>
      </c>
      <c r="F13" s="52"/>
      <c r="G13" s="52"/>
      <c r="H13" s="52"/>
      <c r="I13" s="52"/>
      <c r="J13" s="52"/>
      <c r="K13" s="52"/>
      <c r="L13" s="52"/>
    </row>
    <row r="14" spans="1:13" s="6" customFormat="1" ht="31.2" x14ac:dyDescent="0.3">
      <c r="A14" s="45" t="s">
        <v>29</v>
      </c>
      <c r="B14" s="64" t="s">
        <v>74</v>
      </c>
      <c r="C14" s="68" t="s">
        <v>92</v>
      </c>
      <c r="D14" s="9">
        <f t="shared" ref="D14:D21" si="3">SUM(E14:L14)</f>
        <v>155819</v>
      </c>
      <c r="E14" s="69">
        <f>SUM(E15:E16)</f>
        <v>155819</v>
      </c>
      <c r="F14" s="69"/>
      <c r="G14" s="28"/>
      <c r="H14" s="28"/>
      <c r="I14" s="28"/>
      <c r="J14" s="28"/>
      <c r="K14" s="28"/>
      <c r="L14" s="28"/>
    </row>
    <row r="15" spans="1:13" s="60" customFormat="1" x14ac:dyDescent="0.3">
      <c r="A15" s="57"/>
      <c r="B15" s="70"/>
      <c r="C15" s="95" t="s">
        <v>197</v>
      </c>
      <c r="D15" s="58">
        <f t="shared" si="3"/>
        <v>-400640</v>
      </c>
      <c r="E15" s="61">
        <f>-375640-25000</f>
        <v>-400640</v>
      </c>
      <c r="F15" s="61"/>
      <c r="G15" s="59"/>
      <c r="H15" s="59"/>
      <c r="I15" s="59"/>
      <c r="J15" s="59"/>
      <c r="K15" s="59"/>
      <c r="L15" s="59"/>
    </row>
    <row r="16" spans="1:13" s="60" customFormat="1" ht="31.2" x14ac:dyDescent="0.3">
      <c r="A16" s="57"/>
      <c r="B16" s="51" t="s">
        <v>229</v>
      </c>
      <c r="C16" s="95" t="s">
        <v>198</v>
      </c>
      <c r="D16" s="58">
        <f t="shared" si="3"/>
        <v>556459</v>
      </c>
      <c r="E16" s="61">
        <v>556459</v>
      </c>
      <c r="F16" s="61"/>
      <c r="G16" s="59"/>
      <c r="H16" s="59"/>
      <c r="I16" s="59"/>
      <c r="J16" s="59"/>
      <c r="K16" s="59"/>
      <c r="L16" s="59"/>
    </row>
    <row r="17" spans="1:12" s="12" customFormat="1" x14ac:dyDescent="0.3">
      <c r="A17" s="49" t="s">
        <v>30</v>
      </c>
      <c r="B17" s="22">
        <v>2010</v>
      </c>
      <c r="C17" s="40" t="s">
        <v>87</v>
      </c>
      <c r="D17" s="9">
        <f t="shared" si="3"/>
        <v>0</v>
      </c>
      <c r="E17" s="11">
        <f>SUM(E18:E19)</f>
        <v>0</v>
      </c>
      <c r="F17" s="11"/>
      <c r="G17" s="11"/>
      <c r="H17" s="11"/>
      <c r="I17" s="11"/>
      <c r="J17" s="11"/>
      <c r="K17" s="11"/>
      <c r="L17" s="11"/>
    </row>
    <row r="18" spans="1:12" s="25" customFormat="1" ht="46.8" x14ac:dyDescent="0.3">
      <c r="A18" s="50"/>
      <c r="B18" s="51" t="s">
        <v>90</v>
      </c>
      <c r="C18" s="42" t="s">
        <v>88</v>
      </c>
      <c r="D18" s="58">
        <f t="shared" si="3"/>
        <v>-172380</v>
      </c>
      <c r="E18" s="52">
        <v>-172380</v>
      </c>
      <c r="F18" s="52"/>
      <c r="G18" s="52"/>
      <c r="H18" s="52"/>
      <c r="I18" s="52"/>
      <c r="J18" s="52"/>
      <c r="K18" s="52"/>
      <c r="L18" s="52"/>
    </row>
    <row r="19" spans="1:12" s="25" customFormat="1" ht="78" x14ac:dyDescent="0.3">
      <c r="A19" s="50"/>
      <c r="B19" s="51" t="s">
        <v>91</v>
      </c>
      <c r="C19" s="42" t="s">
        <v>89</v>
      </c>
      <c r="D19" s="58">
        <f t="shared" si="3"/>
        <v>172380</v>
      </c>
      <c r="E19" s="52">
        <v>172380</v>
      </c>
      <c r="F19" s="52"/>
      <c r="G19" s="52"/>
      <c r="H19" s="52"/>
      <c r="I19" s="52"/>
      <c r="J19" s="52"/>
      <c r="K19" s="52"/>
      <c r="L19" s="52"/>
    </row>
    <row r="20" spans="1:12" s="6" customFormat="1" ht="31.2" x14ac:dyDescent="0.3">
      <c r="A20" s="45" t="s">
        <v>31</v>
      </c>
      <c r="B20" s="22">
        <v>2111</v>
      </c>
      <c r="C20" s="71" t="s">
        <v>57</v>
      </c>
      <c r="D20" s="9">
        <f t="shared" si="3"/>
        <v>3500</v>
      </c>
      <c r="E20" s="69">
        <f>SUM(E21:E24)</f>
        <v>3500</v>
      </c>
      <c r="F20" s="69"/>
      <c r="G20" s="28"/>
      <c r="H20" s="28"/>
      <c r="I20" s="28"/>
      <c r="J20" s="28"/>
      <c r="K20" s="28"/>
      <c r="L20" s="28"/>
    </row>
    <row r="21" spans="1:12" s="25" customFormat="1" x14ac:dyDescent="0.3">
      <c r="A21" s="50"/>
      <c r="B21" s="127" t="s">
        <v>105</v>
      </c>
      <c r="C21" s="42" t="s">
        <v>101</v>
      </c>
      <c r="D21" s="58">
        <f t="shared" si="3"/>
        <v>159090</v>
      </c>
      <c r="E21" s="52">
        <v>159090</v>
      </c>
      <c r="F21" s="52"/>
      <c r="G21" s="52"/>
      <c r="H21" s="52"/>
      <c r="I21" s="52"/>
      <c r="J21" s="52"/>
      <c r="K21" s="52"/>
      <c r="L21" s="52"/>
    </row>
    <row r="22" spans="1:12" s="25" customFormat="1" x14ac:dyDescent="0.3">
      <c r="A22" s="50"/>
      <c r="B22" s="129"/>
      <c r="C22" s="42" t="s">
        <v>102</v>
      </c>
      <c r="D22" s="58">
        <f t="shared" ref="D22:D24" si="4">SUM(E22:L22)</f>
        <v>-159090</v>
      </c>
      <c r="E22" s="52">
        <v>-159090</v>
      </c>
      <c r="F22" s="52"/>
      <c r="G22" s="52"/>
      <c r="H22" s="52"/>
      <c r="I22" s="52"/>
      <c r="J22" s="52"/>
      <c r="K22" s="52"/>
      <c r="L22" s="52"/>
    </row>
    <row r="23" spans="1:12" s="25" customFormat="1" x14ac:dyDescent="0.3">
      <c r="A23" s="50"/>
      <c r="B23" s="129"/>
      <c r="C23" s="42" t="s">
        <v>103</v>
      </c>
      <c r="D23" s="58">
        <f t="shared" si="4"/>
        <v>-56500</v>
      </c>
      <c r="E23" s="52">
        <f>-48000-8500</f>
        <v>-56500</v>
      </c>
      <c r="F23" s="52"/>
      <c r="G23" s="52"/>
      <c r="H23" s="52"/>
      <c r="I23" s="52"/>
      <c r="J23" s="52"/>
      <c r="K23" s="52"/>
      <c r="L23" s="52"/>
    </row>
    <row r="24" spans="1:12" s="25" customFormat="1" x14ac:dyDescent="0.3">
      <c r="A24" s="50"/>
      <c r="B24" s="128"/>
      <c r="C24" s="42" t="s">
        <v>104</v>
      </c>
      <c r="D24" s="58">
        <f t="shared" si="4"/>
        <v>60000</v>
      </c>
      <c r="E24" s="52">
        <v>60000</v>
      </c>
      <c r="F24" s="52"/>
      <c r="G24" s="52"/>
      <c r="H24" s="52"/>
      <c r="I24" s="52"/>
      <c r="J24" s="52"/>
      <c r="K24" s="52"/>
      <c r="L24" s="52"/>
    </row>
    <row r="25" spans="1:12" s="12" customFormat="1" x14ac:dyDescent="0.3">
      <c r="A25" s="84" t="s">
        <v>32</v>
      </c>
      <c r="B25" s="87">
        <v>2170</v>
      </c>
      <c r="C25" s="46" t="s">
        <v>93</v>
      </c>
      <c r="D25" s="11">
        <f t="shared" si="0"/>
        <v>0</v>
      </c>
      <c r="E25" s="69"/>
      <c r="F25" s="85">
        <f>SUM(F26:F27)</f>
        <v>0</v>
      </c>
      <c r="G25" s="85"/>
      <c r="H25" s="85"/>
      <c r="I25" s="85"/>
      <c r="J25" s="85"/>
      <c r="K25" s="85"/>
      <c r="L25" s="85"/>
    </row>
    <row r="26" spans="1:12" s="25" customFormat="1" ht="109.2" x14ac:dyDescent="0.3">
      <c r="A26" s="86"/>
      <c r="B26" s="96" t="s">
        <v>95</v>
      </c>
      <c r="C26" s="91" t="s">
        <v>94</v>
      </c>
      <c r="D26" s="52">
        <f>SUM(E26:L26)</f>
        <v>-197300</v>
      </c>
      <c r="E26" s="61"/>
      <c r="F26" s="63">
        <v>-197300</v>
      </c>
      <c r="G26" s="63"/>
      <c r="H26" s="63"/>
      <c r="I26" s="63"/>
      <c r="J26" s="63"/>
      <c r="K26" s="63"/>
      <c r="L26" s="63"/>
    </row>
    <row r="27" spans="1:12" s="74" customFormat="1" ht="93.6" x14ac:dyDescent="0.3">
      <c r="A27" s="97"/>
      <c r="B27" s="96" t="s">
        <v>95</v>
      </c>
      <c r="C27" s="91" t="s">
        <v>96</v>
      </c>
      <c r="D27" s="52">
        <f>SUM(E27:L27)</f>
        <v>197300</v>
      </c>
      <c r="E27" s="92"/>
      <c r="F27" s="63">
        <v>197300</v>
      </c>
      <c r="G27" s="98"/>
      <c r="H27" s="98"/>
      <c r="I27" s="98"/>
      <c r="J27" s="98"/>
      <c r="K27" s="98"/>
      <c r="L27" s="98"/>
    </row>
    <row r="28" spans="1:12" s="12" customFormat="1" ht="31.2" x14ac:dyDescent="0.3">
      <c r="A28" s="84" t="s">
        <v>51</v>
      </c>
      <c r="B28" s="77">
        <v>3242</v>
      </c>
      <c r="C28" s="46" t="s">
        <v>199</v>
      </c>
      <c r="D28" s="11">
        <f>SUM(E28:L28)</f>
        <v>-1000000</v>
      </c>
      <c r="E28" s="69">
        <f>E29</f>
        <v>-1000000</v>
      </c>
      <c r="F28" s="85"/>
      <c r="G28" s="85"/>
      <c r="H28" s="85"/>
      <c r="I28" s="85"/>
      <c r="J28" s="85"/>
      <c r="K28" s="85"/>
      <c r="L28" s="85"/>
    </row>
    <row r="29" spans="1:12" s="74" customFormat="1" ht="78" x14ac:dyDescent="0.3">
      <c r="A29" s="97"/>
      <c r="B29" s="96" t="s">
        <v>201</v>
      </c>
      <c r="C29" s="91" t="s">
        <v>225</v>
      </c>
      <c r="D29" s="52">
        <f>SUM(E29:L29)</f>
        <v>-1000000</v>
      </c>
      <c r="E29" s="61">
        <v>-1000000</v>
      </c>
      <c r="F29" s="63"/>
      <c r="G29" s="98"/>
      <c r="H29" s="98"/>
      <c r="I29" s="98"/>
      <c r="J29" s="98"/>
      <c r="K29" s="98"/>
      <c r="L29" s="98"/>
    </row>
    <row r="30" spans="1:12" s="12" customFormat="1" x14ac:dyDescent="0.3">
      <c r="A30" s="84" t="s">
        <v>114</v>
      </c>
      <c r="B30" s="64" t="s">
        <v>28</v>
      </c>
      <c r="C30" s="68" t="s">
        <v>27</v>
      </c>
      <c r="D30" s="11">
        <f t="shared" si="0"/>
        <v>-254000</v>
      </c>
      <c r="E30" s="85">
        <f>E31</f>
        <v>-254000</v>
      </c>
      <c r="F30" s="85"/>
      <c r="G30" s="85"/>
      <c r="H30" s="85"/>
      <c r="I30" s="85"/>
      <c r="J30" s="85"/>
      <c r="K30" s="85"/>
      <c r="L30" s="85"/>
    </row>
    <row r="31" spans="1:12" s="25" customFormat="1" ht="46.8" x14ac:dyDescent="0.3">
      <c r="A31" s="86"/>
      <c r="B31" s="51" t="s">
        <v>81</v>
      </c>
      <c r="C31" s="42" t="s">
        <v>84</v>
      </c>
      <c r="D31" s="52">
        <f>SUM(E31:L31)</f>
        <v>-254000</v>
      </c>
      <c r="E31" s="63">
        <f>-254000</f>
        <v>-254000</v>
      </c>
      <c r="F31" s="63"/>
      <c r="G31" s="63"/>
      <c r="H31" s="63"/>
      <c r="I31" s="63"/>
      <c r="J31" s="63"/>
      <c r="K31" s="63"/>
      <c r="L31" s="63"/>
    </row>
    <row r="32" spans="1:12" s="12" customFormat="1" x14ac:dyDescent="0.3">
      <c r="A32" s="84" t="s">
        <v>115</v>
      </c>
      <c r="B32" s="22">
        <v>7330</v>
      </c>
      <c r="C32" s="40" t="s">
        <v>97</v>
      </c>
      <c r="D32" s="11">
        <f>SUM(E32:L32)</f>
        <v>0</v>
      </c>
      <c r="E32" s="85"/>
      <c r="F32" s="85">
        <f>SUM(F33:F34)</f>
        <v>0</v>
      </c>
      <c r="G32" s="85"/>
      <c r="H32" s="85"/>
      <c r="I32" s="85"/>
      <c r="J32" s="85"/>
      <c r="K32" s="85"/>
      <c r="L32" s="85"/>
    </row>
    <row r="33" spans="1:12" s="25" customFormat="1" ht="46.8" x14ac:dyDescent="0.3">
      <c r="A33" s="86"/>
      <c r="B33" s="51" t="s">
        <v>95</v>
      </c>
      <c r="C33" s="42" t="s">
        <v>98</v>
      </c>
      <c r="D33" s="52">
        <f t="shared" ref="D33:D34" si="5">SUM(E33:L33)</f>
        <v>-90000</v>
      </c>
      <c r="E33" s="63"/>
      <c r="F33" s="63">
        <v>-90000</v>
      </c>
      <c r="G33" s="63"/>
      <c r="H33" s="63"/>
      <c r="I33" s="63"/>
      <c r="J33" s="63"/>
      <c r="K33" s="63"/>
      <c r="L33" s="63"/>
    </row>
    <row r="34" spans="1:12" s="25" customFormat="1" ht="93.6" x14ac:dyDescent="0.3">
      <c r="A34" s="86"/>
      <c r="B34" s="51" t="s">
        <v>99</v>
      </c>
      <c r="C34" s="42" t="s">
        <v>100</v>
      </c>
      <c r="D34" s="52">
        <f t="shared" si="5"/>
        <v>90000</v>
      </c>
      <c r="E34" s="63"/>
      <c r="F34" s="63">
        <v>90000</v>
      </c>
      <c r="G34" s="63"/>
      <c r="H34" s="63"/>
      <c r="I34" s="63"/>
      <c r="J34" s="63"/>
      <c r="K34" s="63"/>
      <c r="L34" s="63"/>
    </row>
    <row r="35" spans="1:12" s="6" customFormat="1" ht="31.2" x14ac:dyDescent="0.3">
      <c r="A35" s="45" t="s">
        <v>116</v>
      </c>
      <c r="B35" s="56">
        <v>7351</v>
      </c>
      <c r="C35" s="48" t="s">
        <v>75</v>
      </c>
      <c r="D35" s="9">
        <f t="shared" si="0"/>
        <v>-3000000</v>
      </c>
      <c r="E35" s="28">
        <f>SUM(E36:E37)</f>
        <v>80000</v>
      </c>
      <c r="F35" s="28">
        <f>SUM(F36:F37)</f>
        <v>-3080000</v>
      </c>
      <c r="G35" s="28"/>
      <c r="H35" s="28"/>
      <c r="I35" s="28"/>
      <c r="J35" s="28"/>
      <c r="K35" s="28"/>
      <c r="L35" s="28"/>
    </row>
    <row r="36" spans="1:12" s="60" customFormat="1" ht="78" x14ac:dyDescent="0.3">
      <c r="A36" s="57"/>
      <c r="B36" s="83" t="s">
        <v>78</v>
      </c>
      <c r="C36" s="76" t="s">
        <v>76</v>
      </c>
      <c r="D36" s="58">
        <f>SUM(E36:L36)</f>
        <v>80000</v>
      </c>
      <c r="E36" s="59">
        <v>80000</v>
      </c>
      <c r="F36" s="59"/>
      <c r="G36" s="59"/>
      <c r="H36" s="59"/>
      <c r="I36" s="59"/>
      <c r="J36" s="59"/>
      <c r="K36" s="59"/>
      <c r="L36" s="59"/>
    </row>
    <row r="37" spans="1:12" s="60" customFormat="1" ht="46.8" x14ac:dyDescent="0.3">
      <c r="A37" s="57"/>
      <c r="B37" s="83" t="s">
        <v>245</v>
      </c>
      <c r="C37" s="76" t="s">
        <v>77</v>
      </c>
      <c r="D37" s="58">
        <f>SUM(E37:L37)</f>
        <v>-3080000</v>
      </c>
      <c r="E37" s="59"/>
      <c r="F37" s="59">
        <f>-80000-3000000</f>
        <v>-3080000</v>
      </c>
      <c r="G37" s="59"/>
      <c r="H37" s="59"/>
      <c r="I37" s="59"/>
      <c r="J37" s="59"/>
      <c r="K37" s="59"/>
      <c r="L37" s="59"/>
    </row>
    <row r="38" spans="1:12" s="67" customFormat="1" ht="31.2" x14ac:dyDescent="0.3">
      <c r="A38" s="45" t="s">
        <v>117</v>
      </c>
      <c r="B38" s="93">
        <v>7520</v>
      </c>
      <c r="C38" s="68" t="s">
        <v>106</v>
      </c>
      <c r="D38" s="9">
        <f t="shared" ref="D38:D40" si="6">SUM(E38:L38)</f>
        <v>14500</v>
      </c>
      <c r="E38" s="28">
        <f>SUM(E39:E40)</f>
        <v>14500</v>
      </c>
      <c r="F38" s="89"/>
      <c r="G38" s="89"/>
      <c r="H38" s="89"/>
      <c r="I38" s="89"/>
      <c r="J38" s="89"/>
      <c r="K38" s="89"/>
      <c r="L38" s="89"/>
    </row>
    <row r="39" spans="1:12" s="60" customFormat="1" ht="46.8" x14ac:dyDescent="0.3">
      <c r="A39" s="57"/>
      <c r="B39" s="83" t="s">
        <v>105</v>
      </c>
      <c r="C39" s="95" t="s">
        <v>107</v>
      </c>
      <c r="D39" s="58">
        <f t="shared" si="6"/>
        <v>-3500</v>
      </c>
      <c r="E39" s="59">
        <v>-3500</v>
      </c>
      <c r="F39" s="59"/>
      <c r="G39" s="59"/>
      <c r="H39" s="59"/>
      <c r="I39" s="59"/>
      <c r="J39" s="59"/>
      <c r="K39" s="59"/>
      <c r="L39" s="59"/>
    </row>
    <row r="40" spans="1:12" s="60" customFormat="1" ht="46.8" x14ac:dyDescent="0.3">
      <c r="A40" s="57"/>
      <c r="B40" s="83" t="s">
        <v>191</v>
      </c>
      <c r="C40" s="95" t="s">
        <v>108</v>
      </c>
      <c r="D40" s="58">
        <f t="shared" si="6"/>
        <v>18000</v>
      </c>
      <c r="E40" s="59">
        <v>18000</v>
      </c>
      <c r="F40" s="59"/>
      <c r="G40" s="59"/>
      <c r="H40" s="59"/>
      <c r="I40" s="59"/>
      <c r="J40" s="59"/>
      <c r="K40" s="59"/>
      <c r="L40" s="59"/>
    </row>
    <row r="41" spans="1:12" s="67" customFormat="1" ht="93.6" x14ac:dyDescent="0.3">
      <c r="A41" s="45" t="s">
        <v>118</v>
      </c>
      <c r="B41" s="87">
        <v>7691</v>
      </c>
      <c r="C41" s="48" t="s">
        <v>59</v>
      </c>
      <c r="D41" s="9">
        <f t="shared" si="0"/>
        <v>-7889.78</v>
      </c>
      <c r="E41" s="89"/>
      <c r="F41" s="89"/>
      <c r="G41" s="89"/>
      <c r="H41" s="89"/>
      <c r="I41" s="28">
        <f>I42</f>
        <v>-7889.78</v>
      </c>
      <c r="J41" s="89"/>
      <c r="K41" s="89"/>
      <c r="L41" s="89"/>
    </row>
    <row r="42" spans="1:12" s="60" customFormat="1" ht="124.8" x14ac:dyDescent="0.3">
      <c r="A42" s="57"/>
      <c r="B42" s="83" t="s">
        <v>113</v>
      </c>
      <c r="C42" s="42" t="s">
        <v>70</v>
      </c>
      <c r="D42" s="58">
        <f t="shared" si="0"/>
        <v>-7889.78</v>
      </c>
      <c r="E42" s="59"/>
      <c r="F42" s="59"/>
      <c r="G42" s="59"/>
      <c r="H42" s="59"/>
      <c r="I42" s="59">
        <v>-7889.78</v>
      </c>
      <c r="J42" s="59"/>
      <c r="K42" s="59"/>
      <c r="L42" s="59"/>
    </row>
    <row r="43" spans="1:12" s="6" customFormat="1" ht="31.2" x14ac:dyDescent="0.3">
      <c r="A43" s="45" t="s">
        <v>119</v>
      </c>
      <c r="B43" s="87">
        <v>8210</v>
      </c>
      <c r="C43" s="48" t="s">
        <v>58</v>
      </c>
      <c r="D43" s="9">
        <f t="shared" si="0"/>
        <v>-61000</v>
      </c>
      <c r="E43" s="28">
        <f>E44</f>
        <v>-61000</v>
      </c>
      <c r="F43" s="28"/>
      <c r="G43" s="28"/>
      <c r="H43" s="28"/>
      <c r="I43" s="28"/>
      <c r="J43" s="28"/>
      <c r="K43" s="28"/>
      <c r="L43" s="28"/>
    </row>
    <row r="44" spans="1:12" s="60" customFormat="1" ht="31.2" x14ac:dyDescent="0.3">
      <c r="A44" s="57"/>
      <c r="B44" s="83" t="s">
        <v>191</v>
      </c>
      <c r="C44" s="76" t="s">
        <v>109</v>
      </c>
      <c r="D44" s="58">
        <f>SUM(E44:L44)</f>
        <v>-61000</v>
      </c>
      <c r="E44" s="63">
        <v>-61000</v>
      </c>
      <c r="F44" s="59"/>
      <c r="G44" s="59"/>
      <c r="H44" s="59"/>
      <c r="I44" s="59"/>
      <c r="J44" s="59"/>
      <c r="K44" s="59"/>
      <c r="L44" s="59"/>
    </row>
    <row r="45" spans="1:12" s="6" customFormat="1" ht="31.2" x14ac:dyDescent="0.3">
      <c r="A45" s="45" t="s">
        <v>202</v>
      </c>
      <c r="B45" s="93">
        <v>8230</v>
      </c>
      <c r="C45" s="46" t="s">
        <v>110</v>
      </c>
      <c r="D45" s="9">
        <f>SUM(E45:L45)</f>
        <v>577640</v>
      </c>
      <c r="E45" s="85">
        <f>SUM(E46:E47)</f>
        <v>376500</v>
      </c>
      <c r="F45" s="85">
        <f>SUM(F46:F47)</f>
        <v>201140</v>
      </c>
      <c r="G45" s="28"/>
      <c r="H45" s="28"/>
      <c r="I45" s="28"/>
      <c r="J45" s="28"/>
      <c r="K45" s="28"/>
      <c r="L45" s="28"/>
    </row>
    <row r="46" spans="1:12" s="60" customFormat="1" ht="62.4" x14ac:dyDescent="0.3">
      <c r="A46" s="57"/>
      <c r="B46" s="83" t="s">
        <v>192</v>
      </c>
      <c r="C46" s="76" t="s">
        <v>111</v>
      </c>
      <c r="D46" s="58">
        <f>SUM(E46:L46)</f>
        <v>201140</v>
      </c>
      <c r="E46" s="63"/>
      <c r="F46" s="59">
        <f>158140+43000</f>
        <v>201140</v>
      </c>
      <c r="G46" s="59"/>
      <c r="H46" s="59"/>
      <c r="I46" s="59"/>
      <c r="J46" s="59"/>
      <c r="K46" s="59"/>
      <c r="L46" s="59"/>
    </row>
    <row r="47" spans="1:12" s="60" customFormat="1" ht="78" x14ac:dyDescent="0.3">
      <c r="A47" s="57"/>
      <c r="B47" s="83" t="s">
        <v>112</v>
      </c>
      <c r="C47" s="76" t="s">
        <v>226</v>
      </c>
      <c r="D47" s="58">
        <f>SUM(E47:L47)</f>
        <v>376500</v>
      </c>
      <c r="E47" s="63">
        <v>376500</v>
      </c>
      <c r="F47" s="59"/>
      <c r="G47" s="59"/>
      <c r="H47" s="59"/>
      <c r="I47" s="59"/>
      <c r="J47" s="59"/>
      <c r="K47" s="59"/>
      <c r="L47" s="59"/>
    </row>
    <row r="48" spans="1:12" s="24" customFormat="1" ht="17.399999999999999" x14ac:dyDescent="0.3">
      <c r="A48" s="43" t="s">
        <v>2</v>
      </c>
      <c r="B48" s="23"/>
      <c r="C48" s="44" t="s">
        <v>3</v>
      </c>
      <c r="D48" s="35">
        <f>SUM(E48:L48)</f>
        <v>51468100</v>
      </c>
      <c r="E48" s="35">
        <f>E49+E54+E64+E66+E68+E70+E72+E73+E74+E76+E77+E79</f>
        <v>-2373000</v>
      </c>
      <c r="F48" s="35">
        <f t="shared" ref="F48:L48" si="7">F49+F54+F64+F66+F68+F70+F72+F73+F74+F76+F77+F79</f>
        <v>1720000</v>
      </c>
      <c r="G48" s="35">
        <f t="shared" si="7"/>
        <v>52171100</v>
      </c>
      <c r="H48" s="35">
        <f t="shared" si="7"/>
        <v>-50000</v>
      </c>
      <c r="I48" s="35">
        <f t="shared" si="7"/>
        <v>0</v>
      </c>
      <c r="J48" s="35">
        <f t="shared" si="7"/>
        <v>0</v>
      </c>
      <c r="K48" s="35">
        <f t="shared" si="7"/>
        <v>0</v>
      </c>
      <c r="L48" s="35">
        <f t="shared" si="7"/>
        <v>0</v>
      </c>
    </row>
    <row r="49" spans="1:12" s="6" customFormat="1" ht="18" customHeight="1" x14ac:dyDescent="0.3">
      <c r="A49" s="47" t="s">
        <v>12</v>
      </c>
      <c r="B49" s="22">
        <v>1010</v>
      </c>
      <c r="C49" s="40" t="s">
        <v>33</v>
      </c>
      <c r="D49" s="9">
        <f t="shared" si="0"/>
        <v>-2575000</v>
      </c>
      <c r="E49" s="9">
        <f>SUM(E50:E53)</f>
        <v>-2315000</v>
      </c>
      <c r="F49" s="9">
        <f>SUM(F50:F53)</f>
        <v>-260000</v>
      </c>
      <c r="G49" s="9"/>
      <c r="H49" s="9"/>
      <c r="I49" s="9"/>
      <c r="J49" s="9"/>
      <c r="K49" s="9"/>
      <c r="L49" s="9"/>
    </row>
    <row r="50" spans="1:12" s="67" customFormat="1" ht="16.2" x14ac:dyDescent="0.3">
      <c r="A50" s="65"/>
      <c r="B50" s="127" t="s">
        <v>139</v>
      </c>
      <c r="C50" s="42" t="s">
        <v>123</v>
      </c>
      <c r="D50" s="58">
        <f>SUM(E50:L50)</f>
        <v>-500000</v>
      </c>
      <c r="E50" s="61">
        <v>-500000</v>
      </c>
      <c r="F50" s="66"/>
      <c r="G50" s="66"/>
      <c r="H50" s="66"/>
      <c r="I50" s="66"/>
      <c r="J50" s="66"/>
      <c r="K50" s="66"/>
      <c r="L50" s="66"/>
    </row>
    <row r="51" spans="1:12" s="67" customFormat="1" ht="16.2" x14ac:dyDescent="0.3">
      <c r="A51" s="65"/>
      <c r="B51" s="129"/>
      <c r="C51" s="42" t="s">
        <v>126</v>
      </c>
      <c r="D51" s="58">
        <f t="shared" ref="D51:D53" si="8">SUM(E51:L51)</f>
        <v>-1870000</v>
      </c>
      <c r="E51" s="61">
        <f>-1870000</f>
        <v>-1870000</v>
      </c>
      <c r="F51" s="66"/>
      <c r="G51" s="66"/>
      <c r="H51" s="66"/>
      <c r="I51" s="66"/>
      <c r="J51" s="66"/>
      <c r="K51" s="66"/>
      <c r="L51" s="66"/>
    </row>
    <row r="52" spans="1:12" s="67" customFormat="1" ht="31.2" x14ac:dyDescent="0.3">
      <c r="A52" s="65"/>
      <c r="B52" s="129"/>
      <c r="C52" s="42" t="s">
        <v>125</v>
      </c>
      <c r="D52" s="58">
        <f t="shared" si="8"/>
        <v>55000</v>
      </c>
      <c r="E52" s="61">
        <v>55000</v>
      </c>
      <c r="F52" s="66"/>
      <c r="G52" s="66"/>
      <c r="H52" s="66"/>
      <c r="I52" s="66"/>
      <c r="J52" s="66"/>
      <c r="K52" s="66"/>
      <c r="L52" s="66"/>
    </row>
    <row r="53" spans="1:12" s="67" customFormat="1" ht="31.2" x14ac:dyDescent="0.3">
      <c r="A53" s="65"/>
      <c r="B53" s="128"/>
      <c r="C53" s="42" t="s">
        <v>138</v>
      </c>
      <c r="D53" s="58">
        <f t="shared" si="8"/>
        <v>-260000</v>
      </c>
      <c r="E53" s="61"/>
      <c r="F53" s="58">
        <v>-260000</v>
      </c>
      <c r="G53" s="66"/>
      <c r="H53" s="66"/>
      <c r="I53" s="66"/>
      <c r="J53" s="66"/>
      <c r="K53" s="66"/>
      <c r="L53" s="66"/>
    </row>
    <row r="54" spans="1:12" s="6" customFormat="1" ht="31.2" x14ac:dyDescent="0.3">
      <c r="A54" s="47" t="s">
        <v>34</v>
      </c>
      <c r="B54" s="22">
        <v>1021</v>
      </c>
      <c r="C54" s="40" t="s">
        <v>60</v>
      </c>
      <c r="D54" s="9">
        <f t="shared" si="0"/>
        <v>1067000</v>
      </c>
      <c r="E54" s="69">
        <f>SUM(E55:E63)</f>
        <v>457000</v>
      </c>
      <c r="F54" s="69">
        <f>SUM(F55:F63)</f>
        <v>610000</v>
      </c>
      <c r="G54" s="9"/>
      <c r="H54" s="9"/>
      <c r="I54" s="9"/>
      <c r="J54" s="9"/>
      <c r="K54" s="9"/>
      <c r="L54" s="9"/>
    </row>
    <row r="55" spans="1:12" s="67" customFormat="1" ht="62.4" x14ac:dyDescent="0.3">
      <c r="A55" s="65"/>
      <c r="B55" s="127" t="s">
        <v>139</v>
      </c>
      <c r="C55" s="42" t="s">
        <v>120</v>
      </c>
      <c r="D55" s="58">
        <f>SUM(E55:L55)</f>
        <v>-353500</v>
      </c>
      <c r="E55" s="61">
        <v>-353500</v>
      </c>
      <c r="F55" s="61"/>
      <c r="G55" s="66"/>
      <c r="H55" s="66"/>
      <c r="I55" s="66"/>
      <c r="J55" s="66"/>
      <c r="K55" s="66"/>
      <c r="L55" s="66"/>
    </row>
    <row r="56" spans="1:12" s="67" customFormat="1" ht="16.2" x14ac:dyDescent="0.3">
      <c r="A56" s="65"/>
      <c r="B56" s="129"/>
      <c r="C56" s="42" t="s">
        <v>121</v>
      </c>
      <c r="D56" s="58">
        <f t="shared" ref="D56:D67" si="9">SUM(E56:L56)</f>
        <v>-46500</v>
      </c>
      <c r="E56" s="61">
        <v>-46500</v>
      </c>
      <c r="F56" s="61"/>
      <c r="G56" s="66"/>
      <c r="H56" s="66"/>
      <c r="I56" s="66"/>
      <c r="J56" s="66"/>
      <c r="K56" s="66"/>
      <c r="L56" s="66"/>
    </row>
    <row r="57" spans="1:12" s="67" customFormat="1" ht="31.2" x14ac:dyDescent="0.3">
      <c r="A57" s="65"/>
      <c r="B57" s="129"/>
      <c r="C57" s="42" t="s">
        <v>125</v>
      </c>
      <c r="D57" s="58">
        <f t="shared" si="9"/>
        <v>-540000</v>
      </c>
      <c r="E57" s="61">
        <v>-540000</v>
      </c>
      <c r="F57" s="61"/>
      <c r="G57" s="66"/>
      <c r="H57" s="66"/>
      <c r="I57" s="66"/>
      <c r="J57" s="66"/>
      <c r="K57" s="66"/>
      <c r="L57" s="66"/>
    </row>
    <row r="58" spans="1:12" s="67" customFormat="1" ht="46.8" x14ac:dyDescent="0.3">
      <c r="A58" s="65"/>
      <c r="B58" s="129"/>
      <c r="C58" s="42" t="s">
        <v>128</v>
      </c>
      <c r="D58" s="58">
        <f t="shared" si="9"/>
        <v>400000</v>
      </c>
      <c r="E58" s="61">
        <v>400000</v>
      </c>
      <c r="F58" s="61"/>
      <c r="G58" s="66"/>
      <c r="H58" s="66"/>
      <c r="I58" s="66"/>
      <c r="J58" s="66"/>
      <c r="K58" s="66"/>
      <c r="L58" s="66"/>
    </row>
    <row r="59" spans="1:12" s="67" customFormat="1" ht="16.2" x14ac:dyDescent="0.3">
      <c r="A59" s="65"/>
      <c r="B59" s="129"/>
      <c r="C59" s="42" t="s">
        <v>129</v>
      </c>
      <c r="D59" s="58">
        <f t="shared" si="9"/>
        <v>397000</v>
      </c>
      <c r="E59" s="61">
        <v>397000</v>
      </c>
      <c r="F59" s="61"/>
      <c r="G59" s="66"/>
      <c r="H59" s="66"/>
      <c r="I59" s="66"/>
      <c r="J59" s="66"/>
      <c r="K59" s="66"/>
      <c r="L59" s="66"/>
    </row>
    <row r="60" spans="1:12" s="67" customFormat="1" ht="31.2" x14ac:dyDescent="0.3">
      <c r="A60" s="65"/>
      <c r="B60" s="129"/>
      <c r="C60" s="42" t="s">
        <v>130</v>
      </c>
      <c r="D60" s="58">
        <f t="shared" si="9"/>
        <v>600000</v>
      </c>
      <c r="E60" s="61">
        <v>600000</v>
      </c>
      <c r="F60" s="61"/>
      <c r="G60" s="66"/>
      <c r="H60" s="66"/>
      <c r="I60" s="66"/>
      <c r="J60" s="66"/>
      <c r="K60" s="66"/>
      <c r="L60" s="66"/>
    </row>
    <row r="61" spans="1:12" s="67" customFormat="1" ht="78" x14ac:dyDescent="0.3">
      <c r="A61" s="65"/>
      <c r="B61" s="129"/>
      <c r="C61" s="42" t="s">
        <v>133</v>
      </c>
      <c r="D61" s="58">
        <f t="shared" si="9"/>
        <v>475000</v>
      </c>
      <c r="E61" s="61"/>
      <c r="F61" s="61">
        <v>475000</v>
      </c>
      <c r="G61" s="66"/>
      <c r="H61" s="66"/>
      <c r="I61" s="66"/>
      <c r="J61" s="66"/>
      <c r="K61" s="66"/>
      <c r="L61" s="66"/>
    </row>
    <row r="62" spans="1:12" s="67" customFormat="1" ht="78" x14ac:dyDescent="0.3">
      <c r="A62" s="65"/>
      <c r="B62" s="129"/>
      <c r="C62" s="42" t="s">
        <v>134</v>
      </c>
      <c r="D62" s="58">
        <f t="shared" si="9"/>
        <v>475000</v>
      </c>
      <c r="E62" s="61"/>
      <c r="F62" s="61">
        <v>475000</v>
      </c>
      <c r="G62" s="66"/>
      <c r="H62" s="66"/>
      <c r="I62" s="66"/>
      <c r="J62" s="66"/>
      <c r="K62" s="66"/>
      <c r="L62" s="66"/>
    </row>
    <row r="63" spans="1:12" s="67" customFormat="1" ht="31.2" x14ac:dyDescent="0.3">
      <c r="A63" s="65"/>
      <c r="B63" s="128"/>
      <c r="C63" s="42" t="s">
        <v>138</v>
      </c>
      <c r="D63" s="58">
        <f t="shared" si="9"/>
        <v>-340000</v>
      </c>
      <c r="E63" s="61"/>
      <c r="F63" s="61">
        <v>-340000</v>
      </c>
      <c r="G63" s="66"/>
      <c r="H63" s="66"/>
      <c r="I63" s="66"/>
      <c r="J63" s="66"/>
      <c r="K63" s="66"/>
      <c r="L63" s="66"/>
    </row>
    <row r="64" spans="1:12" s="6" customFormat="1" ht="31.2" x14ac:dyDescent="0.3">
      <c r="A64" s="47" t="s">
        <v>35</v>
      </c>
      <c r="B64" s="90">
        <v>1031</v>
      </c>
      <c r="C64" s="68" t="s">
        <v>140</v>
      </c>
      <c r="D64" s="9">
        <f t="shared" si="9"/>
        <v>46250400</v>
      </c>
      <c r="E64" s="69"/>
      <c r="F64" s="69"/>
      <c r="G64" s="9">
        <f>G65</f>
        <v>46250400</v>
      </c>
      <c r="H64" s="9"/>
      <c r="I64" s="9"/>
      <c r="J64" s="9"/>
      <c r="K64" s="9"/>
      <c r="L64" s="9"/>
    </row>
    <row r="65" spans="1:12" s="67" customFormat="1" ht="46.8" x14ac:dyDescent="0.3">
      <c r="A65" s="65"/>
      <c r="B65" s="99" t="s">
        <v>146</v>
      </c>
      <c r="C65" s="42" t="s">
        <v>147</v>
      </c>
      <c r="D65" s="58">
        <f t="shared" si="9"/>
        <v>46250400</v>
      </c>
      <c r="E65" s="61"/>
      <c r="F65" s="61"/>
      <c r="G65" s="52">
        <v>46250400</v>
      </c>
      <c r="H65" s="66"/>
      <c r="I65" s="66"/>
      <c r="J65" s="66"/>
      <c r="K65" s="66"/>
      <c r="L65" s="66"/>
    </row>
    <row r="66" spans="1:12" s="6" customFormat="1" ht="62.4" x14ac:dyDescent="0.3">
      <c r="A66" s="47" t="s">
        <v>36</v>
      </c>
      <c r="B66" s="90">
        <v>1032</v>
      </c>
      <c r="C66" s="68" t="s">
        <v>141</v>
      </c>
      <c r="D66" s="9">
        <f t="shared" si="9"/>
        <v>5138900</v>
      </c>
      <c r="E66" s="69"/>
      <c r="F66" s="69"/>
      <c r="G66" s="11">
        <f>G67</f>
        <v>5138900</v>
      </c>
      <c r="H66" s="9"/>
      <c r="I66" s="9"/>
      <c r="J66" s="9"/>
      <c r="K66" s="9"/>
      <c r="L66" s="9"/>
    </row>
    <row r="67" spans="1:12" s="67" customFormat="1" ht="46.8" x14ac:dyDescent="0.3">
      <c r="A67" s="65"/>
      <c r="B67" s="99" t="s">
        <v>146</v>
      </c>
      <c r="C67" s="42" t="s">
        <v>148</v>
      </c>
      <c r="D67" s="58">
        <f t="shared" si="9"/>
        <v>5138900</v>
      </c>
      <c r="E67" s="61"/>
      <c r="F67" s="61"/>
      <c r="G67" s="52">
        <v>5138900</v>
      </c>
      <c r="H67" s="66"/>
      <c r="I67" s="66"/>
      <c r="J67" s="66"/>
      <c r="K67" s="66"/>
      <c r="L67" s="66"/>
    </row>
    <row r="68" spans="1:12" s="6" customFormat="1" ht="31.2" x14ac:dyDescent="0.3">
      <c r="A68" s="47" t="s">
        <v>49</v>
      </c>
      <c r="B68" s="90">
        <v>1120</v>
      </c>
      <c r="C68" s="40" t="s">
        <v>131</v>
      </c>
      <c r="D68" s="9">
        <f t="shared" si="0"/>
        <v>30000</v>
      </c>
      <c r="E68" s="69">
        <f>E69</f>
        <v>30000</v>
      </c>
      <c r="F68" s="69"/>
      <c r="G68" s="9"/>
      <c r="H68" s="9"/>
      <c r="I68" s="9"/>
      <c r="J68" s="9"/>
      <c r="K68" s="9"/>
      <c r="L68" s="9"/>
    </row>
    <row r="69" spans="1:12" s="67" customFormat="1" ht="31.2" x14ac:dyDescent="0.3">
      <c r="A69" s="65"/>
      <c r="B69" s="51" t="s">
        <v>139</v>
      </c>
      <c r="C69" s="42" t="s">
        <v>132</v>
      </c>
      <c r="D69" s="58">
        <f>SUM(E69:L69)</f>
        <v>30000</v>
      </c>
      <c r="E69" s="61">
        <v>30000</v>
      </c>
      <c r="F69" s="66"/>
      <c r="G69" s="66"/>
      <c r="H69" s="66"/>
      <c r="I69" s="66"/>
      <c r="J69" s="66"/>
      <c r="K69" s="66"/>
      <c r="L69" s="66"/>
    </row>
    <row r="70" spans="1:12" s="6" customFormat="1" x14ac:dyDescent="0.3">
      <c r="A70" s="47" t="s">
        <v>50</v>
      </c>
      <c r="B70" s="77">
        <v>1141</v>
      </c>
      <c r="C70" s="40" t="s">
        <v>48</v>
      </c>
      <c r="D70" s="9">
        <f t="shared" si="0"/>
        <v>65000</v>
      </c>
      <c r="E70" s="69">
        <f>E71</f>
        <v>65000</v>
      </c>
      <c r="F70" s="9"/>
      <c r="G70" s="9"/>
      <c r="H70" s="9"/>
      <c r="I70" s="9"/>
      <c r="J70" s="9"/>
      <c r="K70" s="9"/>
      <c r="L70" s="9"/>
    </row>
    <row r="71" spans="1:12" s="67" customFormat="1" ht="31.2" x14ac:dyDescent="0.3">
      <c r="A71" s="65"/>
      <c r="B71" s="51" t="s">
        <v>139</v>
      </c>
      <c r="C71" s="42" t="s">
        <v>125</v>
      </c>
      <c r="D71" s="58">
        <f>SUM(E71:L71)</f>
        <v>65000</v>
      </c>
      <c r="E71" s="61">
        <v>65000</v>
      </c>
      <c r="F71" s="66"/>
      <c r="G71" s="66"/>
      <c r="H71" s="66"/>
      <c r="I71" s="66"/>
      <c r="J71" s="66"/>
      <c r="K71" s="66"/>
      <c r="L71" s="66"/>
    </row>
    <row r="72" spans="1:12" s="6" customFormat="1" ht="109.2" x14ac:dyDescent="0.3">
      <c r="A72" s="47" t="s">
        <v>67</v>
      </c>
      <c r="B72" s="22">
        <v>1231</v>
      </c>
      <c r="C72" s="68" t="s">
        <v>142</v>
      </c>
      <c r="D72" s="9">
        <f t="shared" si="0"/>
        <v>-50000</v>
      </c>
      <c r="E72" s="55"/>
      <c r="F72" s="9">
        <v>-50000</v>
      </c>
      <c r="G72" s="9"/>
      <c r="H72" s="9"/>
      <c r="I72" s="9"/>
      <c r="J72" s="9"/>
      <c r="K72" s="9"/>
      <c r="L72" s="9"/>
    </row>
    <row r="73" spans="1:12" s="6" customFormat="1" ht="124.8" x14ac:dyDescent="0.3">
      <c r="A73" s="47" t="s">
        <v>68</v>
      </c>
      <c r="B73" s="90">
        <v>1232</v>
      </c>
      <c r="C73" s="68" t="s">
        <v>143</v>
      </c>
      <c r="D73" s="9">
        <f t="shared" si="0"/>
        <v>-50000</v>
      </c>
      <c r="E73" s="55"/>
      <c r="F73" s="9"/>
      <c r="G73" s="9"/>
      <c r="H73" s="9">
        <v>-50000</v>
      </c>
      <c r="I73" s="9"/>
      <c r="J73" s="9"/>
      <c r="K73" s="9"/>
      <c r="L73" s="9"/>
    </row>
    <row r="74" spans="1:12" s="6" customFormat="1" ht="46.8" x14ac:dyDescent="0.3">
      <c r="A74" s="47" t="s">
        <v>69</v>
      </c>
      <c r="B74" s="90">
        <v>1310</v>
      </c>
      <c r="C74" s="68" t="s">
        <v>136</v>
      </c>
      <c r="D74" s="9">
        <f t="shared" si="0"/>
        <v>-400000</v>
      </c>
      <c r="E74" s="69"/>
      <c r="F74" s="69">
        <f>SUM(F75)</f>
        <v>-400000</v>
      </c>
      <c r="G74" s="9"/>
      <c r="H74" s="9"/>
      <c r="I74" s="9"/>
      <c r="J74" s="9"/>
      <c r="K74" s="9"/>
      <c r="L74" s="9"/>
    </row>
    <row r="75" spans="1:12" s="67" customFormat="1" ht="78" x14ac:dyDescent="0.3">
      <c r="A75" s="65"/>
      <c r="B75" s="51" t="s">
        <v>139</v>
      </c>
      <c r="C75" s="39" t="s">
        <v>137</v>
      </c>
      <c r="D75" s="58">
        <f>SUM(E75:L75)</f>
        <v>-400000</v>
      </c>
      <c r="E75" s="61"/>
      <c r="F75" s="58">
        <v>-400000</v>
      </c>
      <c r="G75" s="66"/>
      <c r="H75" s="66"/>
      <c r="I75" s="66"/>
      <c r="J75" s="66"/>
      <c r="K75" s="66"/>
      <c r="L75" s="66"/>
    </row>
    <row r="76" spans="1:12" s="6" customFormat="1" ht="62.4" x14ac:dyDescent="0.3">
      <c r="A76" s="47" t="s">
        <v>144</v>
      </c>
      <c r="B76" s="90">
        <v>1600</v>
      </c>
      <c r="C76" s="40" t="s">
        <v>194</v>
      </c>
      <c r="D76" s="9"/>
      <c r="E76" s="69"/>
      <c r="F76" s="9"/>
      <c r="G76" s="9">
        <v>781800</v>
      </c>
      <c r="H76" s="9"/>
      <c r="I76" s="9"/>
      <c r="J76" s="9"/>
      <c r="K76" s="9"/>
      <c r="L76" s="9"/>
    </row>
    <row r="77" spans="1:12" s="6" customFormat="1" ht="62.4" x14ac:dyDescent="0.3">
      <c r="A77" s="47" t="s">
        <v>145</v>
      </c>
      <c r="B77" s="90">
        <v>3140</v>
      </c>
      <c r="C77" s="40" t="s">
        <v>53</v>
      </c>
      <c r="D77" s="9">
        <f t="shared" si="0"/>
        <v>-630000</v>
      </c>
      <c r="E77" s="69">
        <f>SUM(E78)</f>
        <v>-630000</v>
      </c>
      <c r="F77" s="9"/>
      <c r="G77" s="9"/>
      <c r="H77" s="9"/>
      <c r="I77" s="9"/>
      <c r="J77" s="9"/>
      <c r="K77" s="9"/>
      <c r="L77" s="9"/>
    </row>
    <row r="78" spans="1:12" s="67" customFormat="1" ht="31.2" x14ac:dyDescent="0.3">
      <c r="A78" s="65"/>
      <c r="B78" s="51" t="s">
        <v>139</v>
      </c>
      <c r="C78" s="42" t="s">
        <v>124</v>
      </c>
      <c r="D78" s="58">
        <f>SUM(E78:L78)</f>
        <v>-630000</v>
      </c>
      <c r="E78" s="61">
        <f>-30000-600000</f>
        <v>-630000</v>
      </c>
      <c r="F78" s="66"/>
      <c r="G78" s="66"/>
      <c r="H78" s="66"/>
      <c r="I78" s="66"/>
      <c r="J78" s="66"/>
      <c r="K78" s="66"/>
      <c r="L78" s="66"/>
    </row>
    <row r="79" spans="1:12" s="12" customFormat="1" ht="31.2" x14ac:dyDescent="0.3">
      <c r="A79" s="49" t="s">
        <v>193</v>
      </c>
      <c r="B79" s="64" t="s">
        <v>61</v>
      </c>
      <c r="C79" s="40" t="s">
        <v>62</v>
      </c>
      <c r="D79" s="11">
        <f t="shared" si="0"/>
        <v>1840000</v>
      </c>
      <c r="E79" s="11">
        <f>SUM(E80:E83)</f>
        <v>20000</v>
      </c>
      <c r="F79" s="11">
        <f>SUM(F80:F83)</f>
        <v>1820000</v>
      </c>
      <c r="G79" s="11"/>
      <c r="H79" s="11"/>
      <c r="I79" s="11"/>
      <c r="J79" s="11"/>
      <c r="K79" s="11"/>
      <c r="L79" s="11"/>
    </row>
    <row r="80" spans="1:12" s="74" customFormat="1" ht="16.2" x14ac:dyDescent="0.3">
      <c r="A80" s="72"/>
      <c r="B80" s="127" t="s">
        <v>139</v>
      </c>
      <c r="C80" s="42" t="s">
        <v>121</v>
      </c>
      <c r="D80" s="52">
        <f>SUM(E80:L80)</f>
        <v>-200000</v>
      </c>
      <c r="E80" s="52">
        <v>-200000</v>
      </c>
      <c r="F80" s="52"/>
      <c r="G80" s="73"/>
      <c r="H80" s="73"/>
      <c r="I80" s="73"/>
      <c r="J80" s="73"/>
      <c r="K80" s="73"/>
      <c r="L80" s="73"/>
    </row>
    <row r="81" spans="1:13" s="74" customFormat="1" ht="16.2" x14ac:dyDescent="0.3">
      <c r="A81" s="72"/>
      <c r="B81" s="129"/>
      <c r="C81" s="100" t="s">
        <v>122</v>
      </c>
      <c r="D81" s="52">
        <f t="shared" ref="D81:D83" si="10">SUM(E81:L81)</f>
        <v>-80000</v>
      </c>
      <c r="E81" s="52">
        <v>-80000</v>
      </c>
      <c r="F81" s="52"/>
      <c r="G81" s="73"/>
      <c r="H81" s="73"/>
      <c r="I81" s="73"/>
      <c r="J81" s="73"/>
      <c r="K81" s="73"/>
      <c r="L81" s="73"/>
    </row>
    <row r="82" spans="1:13" s="74" customFormat="1" ht="31.2" x14ac:dyDescent="0.3">
      <c r="A82" s="72"/>
      <c r="B82" s="129"/>
      <c r="C82" s="100" t="s">
        <v>127</v>
      </c>
      <c r="D82" s="52">
        <f t="shared" si="10"/>
        <v>300000</v>
      </c>
      <c r="E82" s="52">
        <v>300000</v>
      </c>
      <c r="F82" s="52"/>
      <c r="G82" s="73"/>
      <c r="H82" s="73"/>
      <c r="I82" s="73"/>
      <c r="J82" s="73"/>
      <c r="K82" s="73"/>
      <c r="L82" s="73"/>
    </row>
    <row r="83" spans="1:13" s="74" customFormat="1" ht="78" x14ac:dyDescent="0.3">
      <c r="A83" s="72"/>
      <c r="B83" s="128"/>
      <c r="C83" s="42" t="s">
        <v>135</v>
      </c>
      <c r="D83" s="52">
        <f t="shared" si="10"/>
        <v>1820000</v>
      </c>
      <c r="E83" s="52"/>
      <c r="F83" s="52">
        <v>1820000</v>
      </c>
      <c r="G83" s="73"/>
      <c r="H83" s="73"/>
      <c r="I83" s="73"/>
      <c r="J83" s="73"/>
      <c r="K83" s="73"/>
      <c r="L83" s="73"/>
    </row>
    <row r="84" spans="1:13" s="24" customFormat="1" ht="17.399999999999999" x14ac:dyDescent="0.3">
      <c r="A84" s="43" t="s">
        <v>4</v>
      </c>
      <c r="B84" s="23"/>
      <c r="C84" s="44" t="s">
        <v>37</v>
      </c>
      <c r="D84" s="35">
        <f t="shared" si="0"/>
        <v>1085200</v>
      </c>
      <c r="E84" s="35">
        <f t="shared" ref="E84:L84" si="11">E85+E86+E87</f>
        <v>1085200</v>
      </c>
      <c r="F84" s="35">
        <f t="shared" si="11"/>
        <v>0</v>
      </c>
      <c r="G84" s="35">
        <f t="shared" si="11"/>
        <v>0</v>
      </c>
      <c r="H84" s="35">
        <f t="shared" si="11"/>
        <v>0</v>
      </c>
      <c r="I84" s="35">
        <f t="shared" si="11"/>
        <v>0</v>
      </c>
      <c r="J84" s="35">
        <f t="shared" si="11"/>
        <v>0</v>
      </c>
      <c r="K84" s="35">
        <f t="shared" si="11"/>
        <v>0</v>
      </c>
      <c r="L84" s="35">
        <f t="shared" si="11"/>
        <v>0</v>
      </c>
      <c r="M84" s="75"/>
    </row>
    <row r="85" spans="1:13" s="6" customFormat="1" x14ac:dyDescent="0.3">
      <c r="A85" s="47" t="s">
        <v>13</v>
      </c>
      <c r="B85" s="64" t="s">
        <v>74</v>
      </c>
      <c r="C85" s="71" t="s">
        <v>73</v>
      </c>
      <c r="D85" s="9">
        <f>SUM(E85:L85)</f>
        <v>50200</v>
      </c>
      <c r="E85" s="9">
        <v>50200</v>
      </c>
      <c r="F85" s="9"/>
      <c r="G85" s="9"/>
      <c r="H85" s="9"/>
      <c r="I85" s="9"/>
      <c r="J85" s="9"/>
      <c r="K85" s="9"/>
      <c r="L85" s="9"/>
    </row>
    <row r="86" spans="1:13" s="67" customFormat="1" ht="78" x14ac:dyDescent="0.3">
      <c r="A86" s="47" t="s">
        <v>52</v>
      </c>
      <c r="B86" s="22">
        <v>3121</v>
      </c>
      <c r="C86" s="40" t="s">
        <v>149</v>
      </c>
      <c r="D86" s="9">
        <f t="shared" si="0"/>
        <v>35000</v>
      </c>
      <c r="E86" s="9">
        <v>35000</v>
      </c>
      <c r="F86" s="66"/>
      <c r="G86" s="66"/>
      <c r="H86" s="66"/>
      <c r="I86" s="69"/>
      <c r="J86" s="66"/>
      <c r="K86" s="66"/>
      <c r="L86" s="66"/>
    </row>
    <row r="87" spans="1:13" s="12" customFormat="1" ht="31.2" x14ac:dyDescent="0.3">
      <c r="A87" s="84" t="s">
        <v>203</v>
      </c>
      <c r="B87" s="77">
        <v>3242</v>
      </c>
      <c r="C87" s="46" t="s">
        <v>199</v>
      </c>
      <c r="D87" s="11">
        <f>SUM(E87:L87)</f>
        <v>1000000</v>
      </c>
      <c r="E87" s="69">
        <f>E88</f>
        <v>1000000</v>
      </c>
      <c r="F87" s="85"/>
      <c r="G87" s="85"/>
      <c r="H87" s="85"/>
      <c r="I87" s="85"/>
      <c r="J87" s="85"/>
      <c r="K87" s="85"/>
      <c r="L87" s="85"/>
    </row>
    <row r="88" spans="1:13" s="74" customFormat="1" ht="46.8" x14ac:dyDescent="0.3">
      <c r="A88" s="97"/>
      <c r="B88" s="96" t="s">
        <v>201</v>
      </c>
      <c r="C88" s="91" t="s">
        <v>200</v>
      </c>
      <c r="D88" s="52">
        <f>SUM(E88:L88)</f>
        <v>1000000</v>
      </c>
      <c r="E88" s="61">
        <v>1000000</v>
      </c>
      <c r="F88" s="63"/>
      <c r="G88" s="98"/>
      <c r="H88" s="98"/>
      <c r="I88" s="98"/>
      <c r="J88" s="98"/>
      <c r="K88" s="98"/>
      <c r="L88" s="98"/>
    </row>
    <row r="89" spans="1:13" s="24" customFormat="1" ht="17.399999999999999" x14ac:dyDescent="0.3">
      <c r="A89" s="43" t="s">
        <v>7</v>
      </c>
      <c r="B89" s="23"/>
      <c r="C89" s="44" t="s">
        <v>150</v>
      </c>
      <c r="D89" s="35">
        <f t="shared" ref="D89" si="12">SUM(E89:L89)</f>
        <v>49000</v>
      </c>
      <c r="E89" s="35">
        <f>E90</f>
        <v>49000</v>
      </c>
      <c r="F89" s="35">
        <f t="shared" ref="F89:L89" si="13">F90</f>
        <v>0</v>
      </c>
      <c r="G89" s="35">
        <f t="shared" si="13"/>
        <v>0</v>
      </c>
      <c r="H89" s="35">
        <f t="shared" si="13"/>
        <v>0</v>
      </c>
      <c r="I89" s="35">
        <f t="shared" si="13"/>
        <v>0</v>
      </c>
      <c r="J89" s="35">
        <f t="shared" si="13"/>
        <v>0</v>
      </c>
      <c r="K89" s="35">
        <f t="shared" si="13"/>
        <v>0</v>
      </c>
      <c r="L89" s="35">
        <f t="shared" si="13"/>
        <v>0</v>
      </c>
      <c r="M89" s="75"/>
    </row>
    <row r="90" spans="1:13" s="6" customFormat="1" x14ac:dyDescent="0.3">
      <c r="A90" s="47" t="s">
        <v>15</v>
      </c>
      <c r="B90" s="64" t="s">
        <v>74</v>
      </c>
      <c r="C90" s="71" t="s">
        <v>73</v>
      </c>
      <c r="D90" s="9">
        <f>SUM(E90:L90)</f>
        <v>49000</v>
      </c>
      <c r="E90" s="9">
        <v>49000</v>
      </c>
      <c r="F90" s="9"/>
      <c r="G90" s="9"/>
      <c r="H90" s="9"/>
      <c r="I90" s="9"/>
      <c r="J90" s="9"/>
      <c r="K90" s="9"/>
      <c r="L90" s="9"/>
    </row>
    <row r="91" spans="1:13" s="24" customFormat="1" ht="17.399999999999999" x14ac:dyDescent="0.3">
      <c r="A91" s="43" t="s">
        <v>38</v>
      </c>
      <c r="B91" s="23"/>
      <c r="C91" s="44" t="s">
        <v>151</v>
      </c>
      <c r="D91" s="35">
        <f t="shared" ref="D91" si="14">SUM(E91:L91)</f>
        <v>60000</v>
      </c>
      <c r="E91" s="35">
        <f>E92+E95+E98+E100</f>
        <v>60000</v>
      </c>
      <c r="F91" s="35">
        <f t="shared" ref="F91:L91" si="15">F92+F95+F98+F100</f>
        <v>0</v>
      </c>
      <c r="G91" s="35">
        <f t="shared" si="15"/>
        <v>0</v>
      </c>
      <c r="H91" s="35">
        <f t="shared" si="15"/>
        <v>0</v>
      </c>
      <c r="I91" s="35">
        <f t="shared" si="15"/>
        <v>0</v>
      </c>
      <c r="J91" s="35">
        <f t="shared" si="15"/>
        <v>0</v>
      </c>
      <c r="K91" s="35">
        <f t="shared" si="15"/>
        <v>0</v>
      </c>
      <c r="L91" s="35">
        <f t="shared" si="15"/>
        <v>0</v>
      </c>
      <c r="M91" s="75"/>
    </row>
    <row r="92" spans="1:13" s="60" customFormat="1" x14ac:dyDescent="0.3">
      <c r="A92" s="47" t="s">
        <v>39</v>
      </c>
      <c r="B92" s="22">
        <v>1080</v>
      </c>
      <c r="C92" s="71" t="s">
        <v>152</v>
      </c>
      <c r="D92" s="9">
        <f>SUM(E92:L92)</f>
        <v>-200000</v>
      </c>
      <c r="E92" s="69">
        <f>E93+E94</f>
        <v>-200000</v>
      </c>
      <c r="F92" s="58"/>
      <c r="G92" s="58"/>
      <c r="H92" s="58"/>
      <c r="I92" s="61"/>
      <c r="J92" s="58"/>
      <c r="K92" s="58"/>
      <c r="L92" s="58"/>
    </row>
    <row r="93" spans="1:13" s="60" customFormat="1" x14ac:dyDescent="0.3">
      <c r="A93" s="47"/>
      <c r="B93" s="127" t="s">
        <v>153</v>
      </c>
      <c r="C93" s="42" t="s">
        <v>126</v>
      </c>
      <c r="D93" s="58">
        <f t="shared" ref="D93:D100" si="16">SUM(E93:L93)</f>
        <v>-285000</v>
      </c>
      <c r="E93" s="61">
        <f>-85000-200000</f>
        <v>-285000</v>
      </c>
      <c r="F93" s="58"/>
      <c r="G93" s="58"/>
      <c r="H93" s="58"/>
      <c r="I93" s="61"/>
      <c r="J93" s="58"/>
      <c r="K93" s="58"/>
      <c r="L93" s="58"/>
    </row>
    <row r="94" spans="1:13" s="60" customFormat="1" x14ac:dyDescent="0.3">
      <c r="A94" s="47"/>
      <c r="B94" s="128"/>
      <c r="C94" s="42" t="s">
        <v>154</v>
      </c>
      <c r="D94" s="58">
        <f t="shared" si="16"/>
        <v>85000</v>
      </c>
      <c r="E94" s="61">
        <v>85000</v>
      </c>
      <c r="F94" s="58"/>
      <c r="G94" s="58"/>
      <c r="H94" s="58"/>
      <c r="I94" s="61"/>
      <c r="J94" s="58"/>
      <c r="K94" s="58"/>
      <c r="L94" s="58"/>
    </row>
    <row r="95" spans="1:13" s="60" customFormat="1" x14ac:dyDescent="0.3">
      <c r="A95" s="47" t="s">
        <v>66</v>
      </c>
      <c r="B95" s="22">
        <v>4030</v>
      </c>
      <c r="C95" s="71" t="s">
        <v>155</v>
      </c>
      <c r="D95" s="9">
        <f t="shared" si="16"/>
        <v>0</v>
      </c>
      <c r="E95" s="69">
        <f>E96+E97</f>
        <v>0</v>
      </c>
      <c r="F95" s="58"/>
      <c r="G95" s="58"/>
      <c r="H95" s="58"/>
      <c r="I95" s="61"/>
      <c r="J95" s="58"/>
      <c r="K95" s="58"/>
      <c r="L95" s="58"/>
    </row>
    <row r="96" spans="1:13" s="60" customFormat="1" x14ac:dyDescent="0.3">
      <c r="A96" s="47"/>
      <c r="B96" s="127" t="s">
        <v>153</v>
      </c>
      <c r="C96" s="42" t="s">
        <v>126</v>
      </c>
      <c r="D96" s="58">
        <f t="shared" si="16"/>
        <v>-120000</v>
      </c>
      <c r="E96" s="61">
        <v>-120000</v>
      </c>
      <c r="F96" s="58"/>
      <c r="G96" s="58"/>
      <c r="H96" s="58"/>
      <c r="I96" s="61"/>
      <c r="J96" s="58"/>
      <c r="K96" s="58"/>
      <c r="L96" s="58"/>
    </row>
    <row r="97" spans="1:13" s="60" customFormat="1" x14ac:dyDescent="0.3">
      <c r="A97" s="47"/>
      <c r="B97" s="128"/>
      <c r="C97" s="42" t="s">
        <v>154</v>
      </c>
      <c r="D97" s="58">
        <f t="shared" si="16"/>
        <v>120000</v>
      </c>
      <c r="E97" s="61">
        <v>120000</v>
      </c>
      <c r="F97" s="58"/>
      <c r="G97" s="58"/>
      <c r="H97" s="58"/>
      <c r="I97" s="61"/>
      <c r="J97" s="58"/>
      <c r="K97" s="58"/>
      <c r="L97" s="58"/>
    </row>
    <row r="98" spans="1:13" s="60" customFormat="1" x14ac:dyDescent="0.3">
      <c r="A98" s="47" t="s">
        <v>159</v>
      </c>
      <c r="B98" s="22">
        <v>4040</v>
      </c>
      <c r="C98" s="71" t="s">
        <v>156</v>
      </c>
      <c r="D98" s="9">
        <f t="shared" si="16"/>
        <v>200000</v>
      </c>
      <c r="E98" s="69">
        <f>E99</f>
        <v>200000</v>
      </c>
      <c r="F98" s="58"/>
      <c r="G98" s="58"/>
      <c r="H98" s="58"/>
      <c r="I98" s="61"/>
      <c r="J98" s="58"/>
      <c r="K98" s="58"/>
      <c r="L98" s="58"/>
    </row>
    <row r="99" spans="1:13" s="60" customFormat="1" ht="62.4" x14ac:dyDescent="0.3">
      <c r="A99" s="47"/>
      <c r="B99" s="51" t="s">
        <v>153</v>
      </c>
      <c r="C99" s="42" t="s">
        <v>157</v>
      </c>
      <c r="D99" s="58">
        <f t="shared" si="16"/>
        <v>200000</v>
      </c>
      <c r="E99" s="61">
        <v>200000</v>
      </c>
      <c r="F99" s="58"/>
      <c r="G99" s="58"/>
      <c r="H99" s="58"/>
      <c r="I99" s="61"/>
      <c r="J99" s="58"/>
      <c r="K99" s="58"/>
      <c r="L99" s="58"/>
    </row>
    <row r="100" spans="1:13" s="60" customFormat="1" x14ac:dyDescent="0.3">
      <c r="A100" s="47" t="s">
        <v>160</v>
      </c>
      <c r="B100" s="22">
        <v>4082</v>
      </c>
      <c r="C100" s="71" t="s">
        <v>158</v>
      </c>
      <c r="D100" s="9">
        <f t="shared" si="16"/>
        <v>60000</v>
      </c>
      <c r="E100" s="69">
        <v>60000</v>
      </c>
      <c r="F100" s="58"/>
      <c r="G100" s="58"/>
      <c r="H100" s="58"/>
      <c r="I100" s="61"/>
      <c r="J100" s="58"/>
      <c r="K100" s="58"/>
      <c r="L100" s="58"/>
    </row>
    <row r="101" spans="1:13" s="24" customFormat="1" ht="17.399999999999999" x14ac:dyDescent="0.3">
      <c r="A101" s="43" t="s">
        <v>40</v>
      </c>
      <c r="B101" s="23"/>
      <c r="C101" s="44" t="s">
        <v>63</v>
      </c>
      <c r="D101" s="35">
        <f t="shared" si="0"/>
        <v>99800</v>
      </c>
      <c r="E101" s="35">
        <f>E102+E103</f>
        <v>99800</v>
      </c>
      <c r="F101" s="35">
        <f t="shared" ref="F101:L101" si="17">F102+F103</f>
        <v>0</v>
      </c>
      <c r="G101" s="35">
        <f t="shared" si="17"/>
        <v>0</v>
      </c>
      <c r="H101" s="35">
        <f t="shared" si="17"/>
        <v>0</v>
      </c>
      <c r="I101" s="35">
        <f t="shared" si="17"/>
        <v>0</v>
      </c>
      <c r="J101" s="35">
        <f t="shared" si="17"/>
        <v>0</v>
      </c>
      <c r="K101" s="35">
        <f t="shared" si="17"/>
        <v>0</v>
      </c>
      <c r="L101" s="35">
        <f t="shared" si="17"/>
        <v>0</v>
      </c>
      <c r="M101" s="75"/>
    </row>
    <row r="102" spans="1:13" s="67" customFormat="1" ht="46.8" x14ac:dyDescent="0.3">
      <c r="A102" s="47" t="s">
        <v>42</v>
      </c>
      <c r="B102" s="22">
        <v>5011</v>
      </c>
      <c r="C102" s="40" t="s">
        <v>161</v>
      </c>
      <c r="D102" s="9">
        <f t="shared" si="0"/>
        <v>49900</v>
      </c>
      <c r="E102" s="9">
        <v>49900</v>
      </c>
      <c r="F102" s="66"/>
      <c r="G102" s="66"/>
      <c r="H102" s="66"/>
      <c r="I102" s="66"/>
      <c r="J102" s="66"/>
      <c r="K102" s="66"/>
      <c r="L102" s="66"/>
    </row>
    <row r="103" spans="1:13" s="6" customFormat="1" ht="46.8" x14ac:dyDescent="0.3">
      <c r="A103" s="47" t="s">
        <v>43</v>
      </c>
      <c r="B103" s="22">
        <v>5012</v>
      </c>
      <c r="C103" s="40" t="s">
        <v>195</v>
      </c>
      <c r="D103" s="9">
        <f>SUM(E103:L103)</f>
        <v>49900</v>
      </c>
      <c r="E103" s="9">
        <v>49900</v>
      </c>
      <c r="F103" s="9"/>
      <c r="G103" s="9"/>
      <c r="H103" s="9"/>
      <c r="I103" s="9"/>
      <c r="J103" s="9"/>
      <c r="K103" s="9"/>
      <c r="L103" s="9"/>
    </row>
    <row r="104" spans="1:13" s="24" customFormat="1" ht="17.399999999999999" x14ac:dyDescent="0.3">
      <c r="A104" s="43" t="s">
        <v>44</v>
      </c>
      <c r="B104" s="23"/>
      <c r="C104" s="44" t="s">
        <v>14</v>
      </c>
      <c r="D104" s="35">
        <f t="shared" si="0"/>
        <v>5907502</v>
      </c>
      <c r="E104" s="35">
        <f>E105+E108+E111+E114+E117+E121+E124</f>
        <v>4772102</v>
      </c>
      <c r="F104" s="35">
        <f t="shared" ref="F104:L104" si="18">F105+F108+F111+F114+F117+F121+F124</f>
        <v>0</v>
      </c>
      <c r="G104" s="35">
        <f t="shared" si="18"/>
        <v>0</v>
      </c>
      <c r="H104" s="35">
        <f t="shared" si="18"/>
        <v>0</v>
      </c>
      <c r="I104" s="35">
        <f t="shared" si="18"/>
        <v>1700</v>
      </c>
      <c r="J104" s="35">
        <f t="shared" si="18"/>
        <v>0</v>
      </c>
      <c r="K104" s="35">
        <f t="shared" si="18"/>
        <v>0</v>
      </c>
      <c r="L104" s="35">
        <f t="shared" si="18"/>
        <v>1133700</v>
      </c>
      <c r="M104" s="75"/>
    </row>
    <row r="105" spans="1:13" s="12" customFormat="1" x14ac:dyDescent="0.3">
      <c r="A105" s="49" t="s">
        <v>45</v>
      </c>
      <c r="B105" s="64" t="s">
        <v>204</v>
      </c>
      <c r="C105" s="68" t="s">
        <v>205</v>
      </c>
      <c r="D105" s="11">
        <f>SUM(E105:L105)</f>
        <v>15300</v>
      </c>
      <c r="E105" s="69"/>
      <c r="F105" s="69">
        <f>F106</f>
        <v>15300</v>
      </c>
      <c r="G105" s="69"/>
      <c r="H105" s="69"/>
      <c r="I105" s="55"/>
      <c r="J105" s="11"/>
      <c r="K105" s="11"/>
      <c r="L105" s="11"/>
    </row>
    <row r="106" spans="1:13" s="74" customFormat="1" ht="78" x14ac:dyDescent="0.3">
      <c r="A106" s="72"/>
      <c r="B106" s="86"/>
      <c r="C106" s="39" t="s">
        <v>223</v>
      </c>
      <c r="D106" s="10">
        <f t="shared" ref="D106:D107" si="19">SUM(E106:L106)</f>
        <v>15300</v>
      </c>
      <c r="E106" s="61"/>
      <c r="F106" s="61">
        <f>F107</f>
        <v>15300</v>
      </c>
      <c r="G106" s="61"/>
      <c r="H106" s="61"/>
      <c r="I106" s="61"/>
      <c r="J106" s="73"/>
      <c r="K106" s="73"/>
      <c r="L106" s="73"/>
    </row>
    <row r="107" spans="1:13" s="74" customFormat="1" ht="62.4" x14ac:dyDescent="0.3">
      <c r="A107" s="72"/>
      <c r="B107" s="86" t="s">
        <v>227</v>
      </c>
      <c r="C107" s="42" t="s">
        <v>206</v>
      </c>
      <c r="D107" s="52">
        <f t="shared" si="19"/>
        <v>15300</v>
      </c>
      <c r="E107" s="61"/>
      <c r="F107" s="61">
        <v>15300</v>
      </c>
      <c r="G107" s="61"/>
      <c r="H107" s="61"/>
      <c r="I107" s="61"/>
      <c r="J107" s="73"/>
      <c r="K107" s="73"/>
      <c r="L107" s="73"/>
    </row>
    <row r="108" spans="1:13" s="12" customFormat="1" ht="31.2" x14ac:dyDescent="0.3">
      <c r="A108" s="49" t="s">
        <v>46</v>
      </c>
      <c r="B108" s="64" t="s">
        <v>183</v>
      </c>
      <c r="C108" s="48" t="s">
        <v>184</v>
      </c>
      <c r="D108" s="11">
        <f>SUM(E108:L108)</f>
        <v>4148102</v>
      </c>
      <c r="E108" s="69">
        <f>SUM(E109:E110)</f>
        <v>4148102</v>
      </c>
      <c r="F108" s="69"/>
      <c r="G108" s="69"/>
      <c r="H108" s="69"/>
      <c r="I108" s="55"/>
      <c r="J108" s="11"/>
      <c r="K108" s="11"/>
      <c r="L108" s="11"/>
    </row>
    <row r="109" spans="1:13" s="74" customFormat="1" ht="31.2" x14ac:dyDescent="0.3">
      <c r="A109" s="72"/>
      <c r="B109" s="86" t="s">
        <v>185</v>
      </c>
      <c r="C109" s="42" t="s">
        <v>188</v>
      </c>
      <c r="D109" s="52">
        <f t="shared" ref="D109:D110" si="20">SUM(E109:L109)</f>
        <v>2360702</v>
      </c>
      <c r="E109" s="61">
        <v>2360702</v>
      </c>
      <c r="F109" s="61"/>
      <c r="G109" s="61"/>
      <c r="H109" s="61"/>
      <c r="I109" s="61"/>
      <c r="J109" s="73"/>
      <c r="K109" s="73"/>
      <c r="L109" s="73"/>
    </row>
    <row r="110" spans="1:13" s="74" customFormat="1" ht="31.2" x14ac:dyDescent="0.3">
      <c r="A110" s="72"/>
      <c r="B110" s="86" t="s">
        <v>185</v>
      </c>
      <c r="C110" s="42" t="s">
        <v>190</v>
      </c>
      <c r="D110" s="52">
        <f t="shared" si="20"/>
        <v>1787400</v>
      </c>
      <c r="E110" s="61">
        <v>1787400</v>
      </c>
      <c r="F110" s="61"/>
      <c r="G110" s="61"/>
      <c r="H110" s="61"/>
      <c r="I110" s="52"/>
      <c r="J110" s="73"/>
      <c r="K110" s="73"/>
      <c r="L110" s="73"/>
    </row>
    <row r="111" spans="1:13" s="12" customFormat="1" x14ac:dyDescent="0.3">
      <c r="A111" s="49" t="s">
        <v>173</v>
      </c>
      <c r="B111" s="64">
        <v>6015</v>
      </c>
      <c r="C111" s="68" t="s">
        <v>207</v>
      </c>
      <c r="D111" s="11">
        <f>SUM(E111:L111)</f>
        <v>-15300</v>
      </c>
      <c r="E111" s="69"/>
      <c r="F111" s="69">
        <f>F112</f>
        <v>-15300</v>
      </c>
      <c r="G111" s="69"/>
      <c r="H111" s="69"/>
      <c r="I111" s="11"/>
      <c r="J111" s="11"/>
      <c r="K111" s="11"/>
      <c r="L111" s="11"/>
    </row>
    <row r="112" spans="1:13" s="74" customFormat="1" ht="78" x14ac:dyDescent="0.3">
      <c r="A112" s="72"/>
      <c r="B112" s="86"/>
      <c r="C112" s="39" t="s">
        <v>223</v>
      </c>
      <c r="D112" s="10">
        <f t="shared" ref="D112:D113" si="21">SUM(E112:L112)</f>
        <v>-15300</v>
      </c>
      <c r="E112" s="61"/>
      <c r="F112" s="55">
        <f>F113</f>
        <v>-15300</v>
      </c>
      <c r="G112" s="61"/>
      <c r="H112" s="61"/>
      <c r="I112" s="52"/>
      <c r="J112" s="73"/>
      <c r="K112" s="73"/>
      <c r="L112" s="73"/>
    </row>
    <row r="113" spans="1:12" s="74" customFormat="1" ht="62.4" x14ac:dyDescent="0.3">
      <c r="A113" s="72"/>
      <c r="B113" s="86" t="s">
        <v>227</v>
      </c>
      <c r="C113" s="106" t="s">
        <v>208</v>
      </c>
      <c r="D113" s="52">
        <f t="shared" si="21"/>
        <v>-15300</v>
      </c>
      <c r="E113" s="61"/>
      <c r="F113" s="61">
        <v>-15300</v>
      </c>
      <c r="G113" s="61"/>
      <c r="H113" s="61"/>
      <c r="I113" s="52"/>
      <c r="J113" s="73"/>
      <c r="K113" s="73"/>
      <c r="L113" s="73"/>
    </row>
    <row r="114" spans="1:12" s="12" customFormat="1" x14ac:dyDescent="0.3">
      <c r="A114" s="49" t="s">
        <v>189</v>
      </c>
      <c r="B114" s="64" t="s">
        <v>162</v>
      </c>
      <c r="C114" s="48" t="s">
        <v>163</v>
      </c>
      <c r="D114" s="11">
        <f t="shared" ref="D114:D139" si="22">SUM(E114:L114)</f>
        <v>0</v>
      </c>
      <c r="E114" s="69"/>
      <c r="F114" s="69">
        <f>F115+F116</f>
        <v>0</v>
      </c>
      <c r="G114" s="69"/>
      <c r="H114" s="69"/>
      <c r="I114" s="55"/>
      <c r="J114" s="11"/>
      <c r="K114" s="11"/>
      <c r="L114" s="11"/>
    </row>
    <row r="115" spans="1:12" s="74" customFormat="1" ht="35.25" customHeight="1" x14ac:dyDescent="0.3">
      <c r="A115" s="72"/>
      <c r="B115" s="86" t="s">
        <v>164</v>
      </c>
      <c r="C115" s="42" t="s">
        <v>165</v>
      </c>
      <c r="D115" s="52">
        <f>SUM(E115:L115)</f>
        <v>-600000</v>
      </c>
      <c r="E115" s="61"/>
      <c r="F115" s="61">
        <v>-600000</v>
      </c>
      <c r="G115" s="61"/>
      <c r="H115" s="61"/>
      <c r="I115" s="61"/>
      <c r="J115" s="73"/>
      <c r="K115" s="73"/>
      <c r="L115" s="73"/>
    </row>
    <row r="116" spans="1:12" s="74" customFormat="1" ht="31.2" x14ac:dyDescent="0.3">
      <c r="A116" s="72"/>
      <c r="B116" s="86" t="s">
        <v>164</v>
      </c>
      <c r="C116" s="42" t="s">
        <v>166</v>
      </c>
      <c r="D116" s="52">
        <f>SUM(E116:L116)</f>
        <v>600000</v>
      </c>
      <c r="E116" s="61"/>
      <c r="F116" s="61">
        <v>600000</v>
      </c>
      <c r="G116" s="61"/>
      <c r="H116" s="61"/>
      <c r="I116" s="52"/>
      <c r="J116" s="73"/>
      <c r="K116" s="73"/>
      <c r="L116" s="73"/>
    </row>
    <row r="117" spans="1:12" s="12" customFormat="1" ht="93.6" x14ac:dyDescent="0.3">
      <c r="A117" s="49" t="s">
        <v>211</v>
      </c>
      <c r="B117" s="64">
        <v>7691</v>
      </c>
      <c r="C117" s="68" t="s">
        <v>59</v>
      </c>
      <c r="D117" s="11"/>
      <c r="E117" s="69"/>
      <c r="F117" s="69"/>
      <c r="G117" s="69"/>
      <c r="H117" s="69"/>
      <c r="I117" s="11">
        <f>I118</f>
        <v>1700</v>
      </c>
      <c r="J117" s="11"/>
      <c r="K117" s="11"/>
      <c r="L117" s="11"/>
    </row>
    <row r="118" spans="1:12" s="12" customFormat="1" ht="78" x14ac:dyDescent="0.3">
      <c r="A118" s="49"/>
      <c r="B118" s="64"/>
      <c r="C118" s="107" t="s">
        <v>209</v>
      </c>
      <c r="D118" s="11"/>
      <c r="E118" s="69"/>
      <c r="F118" s="69"/>
      <c r="G118" s="69"/>
      <c r="H118" s="69"/>
      <c r="I118" s="10">
        <f>I120</f>
        <v>1700</v>
      </c>
      <c r="J118" s="11"/>
      <c r="K118" s="11"/>
      <c r="L118" s="11"/>
    </row>
    <row r="119" spans="1:12" s="74" customFormat="1" ht="16.2" x14ac:dyDescent="0.3">
      <c r="A119" s="72"/>
      <c r="B119" s="86"/>
      <c r="C119" s="108" t="s">
        <v>210</v>
      </c>
      <c r="D119" s="52"/>
      <c r="E119" s="61"/>
      <c r="F119" s="61"/>
      <c r="G119" s="61"/>
      <c r="H119" s="61"/>
      <c r="I119" s="52"/>
      <c r="J119" s="73"/>
      <c r="K119" s="73"/>
      <c r="L119" s="73"/>
    </row>
    <row r="120" spans="1:12" s="74" customFormat="1" ht="62.4" x14ac:dyDescent="0.3">
      <c r="A120" s="72"/>
      <c r="B120" s="86" t="s">
        <v>228</v>
      </c>
      <c r="C120" s="42" t="s">
        <v>206</v>
      </c>
      <c r="D120" s="52"/>
      <c r="E120" s="61"/>
      <c r="F120" s="61"/>
      <c r="G120" s="61"/>
      <c r="H120" s="61"/>
      <c r="I120" s="52">
        <v>1700</v>
      </c>
      <c r="J120" s="73"/>
      <c r="K120" s="73"/>
      <c r="L120" s="73"/>
    </row>
    <row r="121" spans="1:12" s="12" customFormat="1" x14ac:dyDescent="0.3">
      <c r="A121" s="49" t="s">
        <v>212</v>
      </c>
      <c r="B121" s="64">
        <v>8340</v>
      </c>
      <c r="C121" s="40" t="s">
        <v>167</v>
      </c>
      <c r="D121" s="11">
        <f t="shared" ref="D121:D125" si="23">SUM(E121:L121)</f>
        <v>1133700</v>
      </c>
      <c r="E121" s="69"/>
      <c r="F121" s="69"/>
      <c r="G121" s="55"/>
      <c r="H121" s="55"/>
      <c r="I121" s="10"/>
      <c r="J121" s="11"/>
      <c r="K121" s="11"/>
      <c r="L121" s="11">
        <f>SUM(L122:L123)</f>
        <v>1133700</v>
      </c>
    </row>
    <row r="122" spans="1:12" s="74" customFormat="1" ht="62.4" x14ac:dyDescent="0.3">
      <c r="A122" s="72"/>
      <c r="B122" s="83" t="s">
        <v>185</v>
      </c>
      <c r="C122" s="42" t="s">
        <v>186</v>
      </c>
      <c r="D122" s="52">
        <f t="shared" si="23"/>
        <v>566850</v>
      </c>
      <c r="E122" s="101"/>
      <c r="F122" s="61"/>
      <c r="G122" s="61"/>
      <c r="H122" s="61"/>
      <c r="I122" s="52"/>
      <c r="J122" s="73"/>
      <c r="K122" s="73"/>
      <c r="L122" s="52">
        <v>566850</v>
      </c>
    </row>
    <row r="123" spans="1:12" s="74" customFormat="1" ht="78" x14ac:dyDescent="0.3">
      <c r="A123" s="72"/>
      <c r="B123" s="83" t="s">
        <v>185</v>
      </c>
      <c r="C123" s="42" t="s">
        <v>187</v>
      </c>
      <c r="D123" s="52">
        <f t="shared" si="23"/>
        <v>566850</v>
      </c>
      <c r="E123" s="101"/>
      <c r="F123" s="61"/>
      <c r="G123" s="61"/>
      <c r="H123" s="61"/>
      <c r="I123" s="52"/>
      <c r="J123" s="73"/>
      <c r="K123" s="73"/>
      <c r="L123" s="52">
        <v>566850</v>
      </c>
    </row>
    <row r="124" spans="1:12" s="12" customFormat="1" ht="46.8" x14ac:dyDescent="0.3">
      <c r="A124" s="49" t="s">
        <v>213</v>
      </c>
      <c r="B124" s="64">
        <v>8745</v>
      </c>
      <c r="C124" s="40" t="s">
        <v>168</v>
      </c>
      <c r="D124" s="11">
        <f t="shared" si="23"/>
        <v>624000</v>
      </c>
      <c r="E124" s="69">
        <f>E125</f>
        <v>624000</v>
      </c>
      <c r="F124" s="69"/>
      <c r="G124" s="55"/>
      <c r="H124" s="55"/>
      <c r="I124" s="10"/>
      <c r="J124" s="11"/>
      <c r="K124" s="11"/>
      <c r="L124" s="11"/>
    </row>
    <row r="125" spans="1:12" s="12" customFormat="1" ht="62.4" x14ac:dyDescent="0.3">
      <c r="A125" s="49"/>
      <c r="B125" s="94" t="s">
        <v>169</v>
      </c>
      <c r="C125" s="39" t="s">
        <v>170</v>
      </c>
      <c r="D125" s="52">
        <f t="shared" si="23"/>
        <v>624000</v>
      </c>
      <c r="E125" s="55">
        <v>624000</v>
      </c>
      <c r="F125" s="55"/>
      <c r="G125" s="55"/>
      <c r="H125" s="55"/>
      <c r="I125" s="10"/>
      <c r="J125" s="11"/>
      <c r="K125" s="11"/>
      <c r="L125" s="11"/>
    </row>
    <row r="126" spans="1:12" s="24" customFormat="1" ht="17.399999999999999" x14ac:dyDescent="0.3">
      <c r="A126" s="43" t="s">
        <v>174</v>
      </c>
      <c r="B126" s="23"/>
      <c r="C126" s="44" t="s">
        <v>41</v>
      </c>
      <c r="D126" s="35">
        <f t="shared" si="22"/>
        <v>-518102</v>
      </c>
      <c r="E126" s="35">
        <f>E127+E129+E131+E134+E136</f>
        <v>70000</v>
      </c>
      <c r="F126" s="35">
        <f t="shared" ref="F126:L126" si="24">F127+F129+F131+F134+F136</f>
        <v>-588102</v>
      </c>
      <c r="G126" s="35">
        <f t="shared" si="24"/>
        <v>0</v>
      </c>
      <c r="H126" s="35">
        <f t="shared" si="24"/>
        <v>0</v>
      </c>
      <c r="I126" s="35">
        <f t="shared" si="24"/>
        <v>0</v>
      </c>
      <c r="J126" s="35">
        <f t="shared" si="24"/>
        <v>0</v>
      </c>
      <c r="K126" s="35">
        <f t="shared" si="24"/>
        <v>0</v>
      </c>
      <c r="L126" s="35">
        <f t="shared" si="24"/>
        <v>0</v>
      </c>
    </row>
    <row r="127" spans="1:12" s="12" customFormat="1" ht="62.4" x14ac:dyDescent="0.3">
      <c r="A127" s="49" t="s">
        <v>175</v>
      </c>
      <c r="B127" s="64" t="s">
        <v>71</v>
      </c>
      <c r="C127" s="68" t="s">
        <v>72</v>
      </c>
      <c r="D127" s="11">
        <f>SUM(E127:L127)</f>
        <v>630000</v>
      </c>
      <c r="E127" s="11"/>
      <c r="F127" s="11">
        <f>F128</f>
        <v>630000</v>
      </c>
      <c r="G127" s="11"/>
      <c r="H127" s="11"/>
      <c r="I127" s="11"/>
      <c r="J127" s="11"/>
      <c r="K127" s="11"/>
      <c r="L127" s="11"/>
    </row>
    <row r="128" spans="1:12" s="74" customFormat="1" ht="62.4" x14ac:dyDescent="0.3">
      <c r="A128" s="72"/>
      <c r="B128" s="51" t="s">
        <v>238</v>
      </c>
      <c r="C128" s="117" t="s">
        <v>231</v>
      </c>
      <c r="D128" s="52">
        <f>SUM(E128:L128)</f>
        <v>630000</v>
      </c>
      <c r="E128" s="52"/>
      <c r="F128" s="52">
        <v>630000</v>
      </c>
      <c r="G128" s="52"/>
      <c r="H128" s="52"/>
      <c r="I128" s="52"/>
      <c r="J128" s="52"/>
      <c r="K128" s="52"/>
      <c r="L128" s="52"/>
    </row>
    <row r="129" spans="1:12" s="12" customFormat="1" ht="31.2" x14ac:dyDescent="0.3">
      <c r="A129" s="49" t="s">
        <v>219</v>
      </c>
      <c r="B129" s="64" t="s">
        <v>233</v>
      </c>
      <c r="C129" s="116" t="s">
        <v>234</v>
      </c>
      <c r="D129" s="11">
        <f t="shared" ref="D129:D130" si="25">SUM(E129:L129)</f>
        <v>70000</v>
      </c>
      <c r="E129" s="11">
        <f>E130</f>
        <v>70000</v>
      </c>
      <c r="F129" s="11"/>
      <c r="G129" s="11"/>
      <c r="H129" s="11"/>
      <c r="I129" s="11"/>
      <c r="J129" s="11"/>
      <c r="K129" s="11"/>
      <c r="L129" s="11"/>
    </row>
    <row r="130" spans="1:12" s="74" customFormat="1" ht="31.2" x14ac:dyDescent="0.3">
      <c r="A130" s="72"/>
      <c r="B130" s="51" t="s">
        <v>235</v>
      </c>
      <c r="C130" s="117" t="s">
        <v>236</v>
      </c>
      <c r="D130" s="52">
        <f t="shared" si="25"/>
        <v>70000</v>
      </c>
      <c r="E130" s="52">
        <v>70000</v>
      </c>
      <c r="F130" s="52"/>
      <c r="G130" s="52"/>
      <c r="H130" s="52"/>
      <c r="I130" s="52"/>
      <c r="J130" s="52"/>
      <c r="K130" s="52"/>
      <c r="L130" s="52"/>
    </row>
    <row r="131" spans="1:12" s="12" customFormat="1" x14ac:dyDescent="0.3">
      <c r="A131" s="49" t="s">
        <v>220</v>
      </c>
      <c r="B131" s="22">
        <v>1300</v>
      </c>
      <c r="C131" s="68" t="s">
        <v>214</v>
      </c>
      <c r="D131" s="11">
        <f>SUM(E131:L131)</f>
        <v>5730000</v>
      </c>
      <c r="E131" s="11"/>
      <c r="F131" s="11">
        <f>SUM(F132:F133)</f>
        <v>5730000</v>
      </c>
      <c r="G131" s="11"/>
      <c r="H131" s="11"/>
      <c r="I131" s="11"/>
      <c r="J131" s="11"/>
      <c r="K131" s="11"/>
      <c r="L131" s="11"/>
    </row>
    <row r="132" spans="1:12" s="12" customFormat="1" ht="62.4" x14ac:dyDescent="0.3">
      <c r="A132" s="49"/>
      <c r="B132" s="14" t="s">
        <v>232</v>
      </c>
      <c r="C132" s="105" t="s">
        <v>215</v>
      </c>
      <c r="D132" s="10">
        <f t="shared" ref="D132:D133" si="26">SUM(E132:L132)</f>
        <v>-3070000</v>
      </c>
      <c r="E132" s="10"/>
      <c r="F132" s="10">
        <f>-3000000-70000</f>
        <v>-3070000</v>
      </c>
      <c r="G132" s="10"/>
      <c r="H132" s="10"/>
      <c r="I132" s="10"/>
      <c r="J132" s="10"/>
      <c r="K132" s="10"/>
      <c r="L132" s="10"/>
    </row>
    <row r="133" spans="1:12" s="12" customFormat="1" ht="78" x14ac:dyDescent="0.3">
      <c r="A133" s="49"/>
      <c r="B133" s="14" t="s">
        <v>246</v>
      </c>
      <c r="C133" s="109" t="s">
        <v>216</v>
      </c>
      <c r="D133" s="10">
        <f t="shared" si="26"/>
        <v>8800000</v>
      </c>
      <c r="E133" s="10"/>
      <c r="F133" s="10">
        <f>3000000+2800000+3000000</f>
        <v>8800000</v>
      </c>
      <c r="G133" s="10"/>
      <c r="H133" s="10"/>
      <c r="I133" s="10"/>
      <c r="J133" s="10"/>
      <c r="K133" s="10"/>
      <c r="L133" s="10"/>
    </row>
    <row r="134" spans="1:12" s="12" customFormat="1" ht="31.2" x14ac:dyDescent="0.3">
      <c r="A134" s="49" t="s">
        <v>222</v>
      </c>
      <c r="B134" s="64" t="s">
        <v>224</v>
      </c>
      <c r="C134" s="71" t="s">
        <v>176</v>
      </c>
      <c r="D134" s="11">
        <f t="shared" si="22"/>
        <v>-4148102</v>
      </c>
      <c r="E134" s="69"/>
      <c r="F134" s="69">
        <f>F135</f>
        <v>-4148102</v>
      </c>
      <c r="G134" s="69"/>
      <c r="H134" s="69"/>
      <c r="I134" s="10"/>
      <c r="J134" s="11"/>
      <c r="K134" s="11"/>
      <c r="L134" s="11"/>
    </row>
    <row r="135" spans="1:12" s="74" customFormat="1" ht="62.4" x14ac:dyDescent="0.3">
      <c r="A135" s="72"/>
      <c r="B135" s="70" t="s">
        <v>185</v>
      </c>
      <c r="C135" s="91" t="s">
        <v>177</v>
      </c>
      <c r="D135" s="52">
        <f>SUM(E135:L135)</f>
        <v>-4148102</v>
      </c>
      <c r="E135" s="61"/>
      <c r="F135" s="102">
        <v>-4148102</v>
      </c>
      <c r="G135" s="61"/>
      <c r="H135" s="61"/>
      <c r="I135" s="52"/>
      <c r="J135" s="73"/>
      <c r="K135" s="73"/>
      <c r="L135" s="73"/>
    </row>
    <row r="136" spans="1:12" s="12" customFormat="1" ht="31.2" x14ac:dyDescent="0.3">
      <c r="A136" s="49" t="s">
        <v>237</v>
      </c>
      <c r="B136" s="64" t="s">
        <v>61</v>
      </c>
      <c r="C136" s="68" t="s">
        <v>62</v>
      </c>
      <c r="D136" s="11">
        <f>SUM(E136:L136)</f>
        <v>-2800000</v>
      </c>
      <c r="E136" s="69"/>
      <c r="F136" s="110">
        <f>F137</f>
        <v>-2800000</v>
      </c>
      <c r="G136" s="69"/>
      <c r="H136" s="69"/>
      <c r="I136" s="11"/>
      <c r="J136" s="11"/>
      <c r="K136" s="11"/>
      <c r="L136" s="11"/>
    </row>
    <row r="137" spans="1:12" s="74" customFormat="1" ht="46.8" x14ac:dyDescent="0.3">
      <c r="A137" s="72"/>
      <c r="B137" s="70" t="s">
        <v>218</v>
      </c>
      <c r="C137" s="111" t="s">
        <v>217</v>
      </c>
      <c r="D137" s="52">
        <f>SUM(E137:L137)</f>
        <v>-2800000</v>
      </c>
      <c r="E137" s="61"/>
      <c r="F137" s="102">
        <v>-2800000</v>
      </c>
      <c r="G137" s="61"/>
      <c r="H137" s="61"/>
      <c r="I137" s="52"/>
      <c r="J137" s="73"/>
      <c r="K137" s="73"/>
      <c r="L137" s="73"/>
    </row>
    <row r="138" spans="1:12" s="24" customFormat="1" ht="17.399999999999999" x14ac:dyDescent="0.3">
      <c r="A138" s="43" t="s">
        <v>178</v>
      </c>
      <c r="B138" s="23"/>
      <c r="C138" s="44" t="s">
        <v>5</v>
      </c>
      <c r="D138" s="35">
        <f t="shared" si="22"/>
        <v>-529000</v>
      </c>
      <c r="E138" s="35">
        <f>E139+E141+E143</f>
        <v>-529000</v>
      </c>
      <c r="F138" s="35">
        <f t="shared" ref="F138:L138" si="27">F139+F141+F143</f>
        <v>0</v>
      </c>
      <c r="G138" s="35">
        <f t="shared" si="27"/>
        <v>0</v>
      </c>
      <c r="H138" s="35">
        <f t="shared" si="27"/>
        <v>0</v>
      </c>
      <c r="I138" s="35">
        <f t="shared" si="27"/>
        <v>0</v>
      </c>
      <c r="J138" s="35">
        <f t="shared" si="27"/>
        <v>-1000000</v>
      </c>
      <c r="K138" s="35">
        <f t="shared" si="27"/>
        <v>1000000</v>
      </c>
      <c r="L138" s="35">
        <f t="shared" si="27"/>
        <v>0</v>
      </c>
    </row>
    <row r="139" spans="1:12" s="6" customFormat="1" x14ac:dyDescent="0.3">
      <c r="A139" s="47" t="s">
        <v>240</v>
      </c>
      <c r="B139" s="8">
        <v>8710</v>
      </c>
      <c r="C139" s="48" t="s">
        <v>180</v>
      </c>
      <c r="D139" s="9">
        <f t="shared" si="22"/>
        <v>-624000</v>
      </c>
      <c r="E139" s="9">
        <f>E140</f>
        <v>-624000</v>
      </c>
      <c r="F139" s="9"/>
      <c r="G139" s="9"/>
      <c r="H139" s="9"/>
      <c r="I139" s="9"/>
      <c r="J139" s="9"/>
      <c r="K139" s="9"/>
      <c r="L139" s="9"/>
    </row>
    <row r="140" spans="1:12" s="67" customFormat="1" ht="93.6" x14ac:dyDescent="0.3">
      <c r="A140" s="65"/>
      <c r="B140" s="103"/>
      <c r="C140" s="42" t="s">
        <v>179</v>
      </c>
      <c r="D140" s="58">
        <f>SUM(E140:L140)</f>
        <v>-624000</v>
      </c>
      <c r="E140" s="58">
        <v>-624000</v>
      </c>
      <c r="F140" s="66"/>
      <c r="G140" s="66"/>
      <c r="H140" s="66"/>
      <c r="I140" s="66"/>
      <c r="J140" s="66"/>
      <c r="K140" s="66"/>
      <c r="L140" s="66"/>
    </row>
    <row r="141" spans="1:12" s="6" customFormat="1" x14ac:dyDescent="0.3">
      <c r="A141" s="47" t="s">
        <v>241</v>
      </c>
      <c r="B141" s="118">
        <v>9770</v>
      </c>
      <c r="C141" s="68" t="s">
        <v>239</v>
      </c>
      <c r="D141" s="9">
        <f>SUM(E141:L141)</f>
        <v>95000</v>
      </c>
      <c r="E141" s="9">
        <f>E142</f>
        <v>95000</v>
      </c>
      <c r="F141" s="9"/>
      <c r="G141" s="9"/>
      <c r="H141" s="9"/>
      <c r="I141" s="9"/>
      <c r="J141" s="9"/>
      <c r="K141" s="9"/>
      <c r="L141" s="9"/>
    </row>
    <row r="142" spans="1:12" s="67" customFormat="1" ht="124.8" x14ac:dyDescent="0.3">
      <c r="A142" s="65"/>
      <c r="B142" s="103"/>
      <c r="C142" s="42" t="s">
        <v>243</v>
      </c>
      <c r="D142" s="58">
        <f>SUM(E142:L142)</f>
        <v>95000</v>
      </c>
      <c r="E142" s="58">
        <v>95000</v>
      </c>
      <c r="F142" s="66"/>
      <c r="G142" s="66"/>
      <c r="H142" s="66"/>
      <c r="I142" s="66"/>
      <c r="J142" s="66"/>
      <c r="K142" s="66"/>
      <c r="L142" s="66"/>
    </row>
    <row r="143" spans="1:12" s="6" customFormat="1" ht="48" customHeight="1" x14ac:dyDescent="0.3">
      <c r="A143" s="47" t="s">
        <v>242</v>
      </c>
      <c r="B143" s="8">
        <v>9800</v>
      </c>
      <c r="C143" s="48" t="s">
        <v>21</v>
      </c>
      <c r="D143" s="9">
        <f t="shared" ref="D143:D150" si="28">SUM(E143:L143)</f>
        <v>0</v>
      </c>
      <c r="E143" s="9"/>
      <c r="F143" s="9"/>
      <c r="G143" s="9"/>
      <c r="H143" s="9"/>
      <c r="I143" s="9"/>
      <c r="J143" s="9">
        <f>J144</f>
        <v>-1000000</v>
      </c>
      <c r="K143" s="9">
        <f>K144</f>
        <v>1000000</v>
      </c>
      <c r="L143" s="9">
        <f>L144</f>
        <v>0</v>
      </c>
    </row>
    <row r="144" spans="1:12" s="5" customFormat="1" ht="62.4" x14ac:dyDescent="0.3">
      <c r="A144" s="114"/>
      <c r="B144" s="62"/>
      <c r="C144" s="88" t="s">
        <v>6</v>
      </c>
      <c r="D144" s="7">
        <f t="shared" si="28"/>
        <v>0</v>
      </c>
      <c r="E144" s="7"/>
      <c r="F144" s="7"/>
      <c r="G144" s="7"/>
      <c r="H144" s="7"/>
      <c r="I144" s="7"/>
      <c r="J144" s="7">
        <f>SUM(J145:J146)</f>
        <v>-1000000</v>
      </c>
      <c r="K144" s="7">
        <f>SUM(K145:K146)</f>
        <v>1000000</v>
      </c>
      <c r="L144" s="7"/>
    </row>
    <row r="145" spans="1:13" s="60" customFormat="1" ht="31.2" x14ac:dyDescent="0.3">
      <c r="A145" s="112"/>
      <c r="B145" s="51" t="s">
        <v>181</v>
      </c>
      <c r="C145" s="42" t="s">
        <v>221</v>
      </c>
      <c r="D145" s="58">
        <f>SUM(E145:L145)</f>
        <v>1000000</v>
      </c>
      <c r="E145" s="58"/>
      <c r="F145" s="58"/>
      <c r="G145" s="58"/>
      <c r="H145" s="58"/>
      <c r="I145" s="58"/>
      <c r="J145" s="58"/>
      <c r="K145" s="61">
        <v>1000000</v>
      </c>
      <c r="L145" s="58"/>
    </row>
    <row r="146" spans="1:13" s="25" customFormat="1" ht="46.8" x14ac:dyDescent="0.3">
      <c r="A146" s="50"/>
      <c r="B146" s="113"/>
      <c r="C146" s="42" t="s">
        <v>47</v>
      </c>
      <c r="D146" s="58">
        <f t="shared" si="28"/>
        <v>-1000000</v>
      </c>
      <c r="E146" s="52"/>
      <c r="F146" s="52"/>
      <c r="G146" s="52"/>
      <c r="H146" s="52"/>
      <c r="I146" s="52"/>
      <c r="J146" s="52">
        <v>-1000000</v>
      </c>
      <c r="K146" s="52"/>
      <c r="L146" s="52"/>
    </row>
    <row r="147" spans="1:13" s="24" customFormat="1" ht="17.399999999999999" x14ac:dyDescent="0.3">
      <c r="A147" s="43"/>
      <c r="B147" s="23"/>
      <c r="C147" s="44" t="s">
        <v>8</v>
      </c>
      <c r="D147" s="35">
        <f t="shared" si="28"/>
        <v>53248610.219999999</v>
      </c>
      <c r="E147" s="35">
        <f t="shared" ref="E147:L147" si="29">E6+E48+E84+E89+E91+E101+E104+E126+E138</f>
        <v>1793962</v>
      </c>
      <c r="F147" s="35">
        <f t="shared" si="29"/>
        <v>-1793962</v>
      </c>
      <c r="G147" s="35">
        <f t="shared" si="29"/>
        <v>52171100</v>
      </c>
      <c r="H147" s="35">
        <f t="shared" si="29"/>
        <v>-50000</v>
      </c>
      <c r="I147" s="35">
        <f t="shared" si="29"/>
        <v>-6189.78</v>
      </c>
      <c r="J147" s="35">
        <f t="shared" si="29"/>
        <v>-1000000</v>
      </c>
      <c r="K147" s="35">
        <f t="shared" si="29"/>
        <v>1000000</v>
      </c>
      <c r="L147" s="35">
        <f t="shared" si="29"/>
        <v>1133700</v>
      </c>
      <c r="M147" s="75">
        <f>M148+M149</f>
        <v>53248610.219999999</v>
      </c>
    </row>
    <row r="148" spans="1:13" s="25" customFormat="1" x14ac:dyDescent="0.3">
      <c r="A148" s="50"/>
      <c r="B148" s="51"/>
      <c r="C148" s="42" t="s">
        <v>25</v>
      </c>
      <c r="D148" s="52">
        <f t="shared" si="28"/>
        <v>52965062</v>
      </c>
      <c r="E148" s="52">
        <f>E147</f>
        <v>1793962</v>
      </c>
      <c r="F148" s="52"/>
      <c r="G148" s="52">
        <f>G147</f>
        <v>52171100</v>
      </c>
      <c r="H148" s="52"/>
      <c r="I148" s="52"/>
      <c r="J148" s="52">
        <f>J147</f>
        <v>-1000000</v>
      </c>
      <c r="K148" s="52"/>
      <c r="L148" s="52"/>
      <c r="M148" s="120">
        <f>D148</f>
        <v>52965062</v>
      </c>
    </row>
    <row r="149" spans="1:13" s="31" customFormat="1" x14ac:dyDescent="0.3">
      <c r="A149" s="32"/>
      <c r="B149" s="33"/>
      <c r="C149" s="34" t="s">
        <v>26</v>
      </c>
      <c r="D149" s="36">
        <f t="shared" si="28"/>
        <v>-843962</v>
      </c>
      <c r="E149" s="36"/>
      <c r="F149" s="36">
        <f>F147</f>
        <v>-1793962</v>
      </c>
      <c r="G149" s="36"/>
      <c r="H149" s="36">
        <f>H147</f>
        <v>-50000</v>
      </c>
      <c r="I149" s="36"/>
      <c r="J149" s="36"/>
      <c r="K149" s="36">
        <f>K147</f>
        <v>1000000</v>
      </c>
      <c r="L149" s="36"/>
      <c r="M149" s="119">
        <f>D149+D150</f>
        <v>283548.21999999997</v>
      </c>
    </row>
    <row r="150" spans="1:13" s="31" customFormat="1" x14ac:dyDescent="0.3">
      <c r="A150" s="32"/>
      <c r="B150" s="33"/>
      <c r="C150" s="34" t="s">
        <v>182</v>
      </c>
      <c r="D150" s="36">
        <f t="shared" si="28"/>
        <v>1127510.22</v>
      </c>
      <c r="E150" s="36"/>
      <c r="F150" s="36"/>
      <c r="G150" s="36"/>
      <c r="H150" s="36"/>
      <c r="I150" s="36">
        <f>I147</f>
        <v>-6189.78</v>
      </c>
      <c r="J150" s="36"/>
      <c r="K150" s="36"/>
      <c r="L150" s="36">
        <f>L147</f>
        <v>1133700</v>
      </c>
    </row>
    <row r="151" spans="1:13" s="82" customFormat="1" ht="16.2" x14ac:dyDescent="0.35">
      <c r="A151" s="79"/>
      <c r="B151" s="80"/>
      <c r="C151" s="78" t="s">
        <v>54</v>
      </c>
      <c r="D151" s="81">
        <f>SUM(E151:L151)</f>
        <v>53248610.219999999</v>
      </c>
      <c r="E151" s="81">
        <f>E152+E153</f>
        <v>1793962</v>
      </c>
      <c r="F151" s="81">
        <f t="shared" ref="F151:L151" si="30">F152+F153</f>
        <v>-1793962</v>
      </c>
      <c r="G151" s="81">
        <f t="shared" si="30"/>
        <v>52171100</v>
      </c>
      <c r="H151" s="81">
        <f t="shared" si="30"/>
        <v>-50000</v>
      </c>
      <c r="I151" s="81">
        <f t="shared" si="30"/>
        <v>-6189.78</v>
      </c>
      <c r="J151" s="81">
        <f t="shared" si="30"/>
        <v>-1000000</v>
      </c>
      <c r="K151" s="81">
        <f t="shared" ref="K151" si="31">K152+K153</f>
        <v>1000000</v>
      </c>
      <c r="L151" s="81">
        <f t="shared" si="30"/>
        <v>1133700</v>
      </c>
    </row>
    <row r="152" spans="1:13" s="31" customFormat="1" ht="31.2" x14ac:dyDescent="0.3">
      <c r="A152" s="32"/>
      <c r="B152" s="33"/>
      <c r="C152" s="34" t="s">
        <v>55</v>
      </c>
      <c r="D152" s="36">
        <f>SUM(E152:L152)</f>
        <v>1133700</v>
      </c>
      <c r="E152" s="36">
        <f>E147</f>
        <v>1793962</v>
      </c>
      <c r="F152" s="36">
        <f>F147</f>
        <v>-1793962</v>
      </c>
      <c r="G152" s="36"/>
      <c r="H152" s="36"/>
      <c r="I152" s="36"/>
      <c r="J152" s="36">
        <f>J147</f>
        <v>-1000000</v>
      </c>
      <c r="K152" s="36">
        <f>K147</f>
        <v>1000000</v>
      </c>
      <c r="L152" s="36">
        <f>L147</f>
        <v>1133700</v>
      </c>
    </row>
    <row r="153" spans="1:13" s="31" customFormat="1" x14ac:dyDescent="0.3">
      <c r="A153" s="32"/>
      <c r="B153" s="33"/>
      <c r="C153" s="34" t="s">
        <v>65</v>
      </c>
      <c r="D153" s="36">
        <f>SUM(E153:L153)</f>
        <v>52114910.219999999</v>
      </c>
      <c r="E153" s="36"/>
      <c r="F153" s="36"/>
      <c r="G153" s="36">
        <f>G147</f>
        <v>52171100</v>
      </c>
      <c r="H153" s="36">
        <f>H147</f>
        <v>-50000</v>
      </c>
      <c r="I153" s="36">
        <f>I147</f>
        <v>-6189.78</v>
      </c>
      <c r="J153" s="36"/>
      <c r="K153" s="36"/>
      <c r="L153" s="36"/>
    </row>
    <row r="154" spans="1:13" ht="7.95" customHeight="1" x14ac:dyDescent="0.3">
      <c r="D154" s="27"/>
      <c r="E154" s="27"/>
      <c r="F154" s="27"/>
      <c r="G154" s="27"/>
      <c r="H154" s="27"/>
      <c r="I154" s="27"/>
      <c r="J154" s="27"/>
      <c r="K154" s="27"/>
      <c r="L154" s="27"/>
    </row>
    <row r="155" spans="1:13" x14ac:dyDescent="0.3">
      <c r="C155" s="16" t="s">
        <v>22</v>
      </c>
      <c r="D155" s="26"/>
      <c r="E155" s="26"/>
      <c r="J155" s="53" t="s">
        <v>23</v>
      </c>
    </row>
    <row r="156" spans="1:13" s="20" customFormat="1" x14ac:dyDescent="0.3">
      <c r="A156" s="17"/>
      <c r="B156" s="3"/>
      <c r="C156" s="18"/>
      <c r="D156" s="21"/>
      <c r="E156" s="21">
        <f>E147+F147</f>
        <v>0</v>
      </c>
      <c r="F156" s="21"/>
      <c r="G156" s="21">
        <f>G147+H147+I147</f>
        <v>52114910.219999999</v>
      </c>
      <c r="H156" s="21"/>
      <c r="I156" s="21"/>
      <c r="J156" s="27">
        <f>J147+K147+L147</f>
        <v>1133700</v>
      </c>
      <c r="K156" s="18"/>
      <c r="L156" s="18"/>
    </row>
    <row r="157" spans="1:13" x14ac:dyDescent="0.3">
      <c r="C157" s="104"/>
      <c r="D157" s="4">
        <f>'[1]пропозиції до розгляду'!$D$149</f>
        <v>53248610.219999999</v>
      </c>
      <c r="E157" s="30"/>
      <c r="F157" s="30"/>
      <c r="G157" s="30">
        <f>[2]червень!$F$91</f>
        <v>52114910.219999999</v>
      </c>
      <c r="H157" s="30"/>
      <c r="I157" s="30"/>
      <c r="J157" s="26">
        <v>1133700</v>
      </c>
    </row>
    <row r="158" spans="1:13" x14ac:dyDescent="0.3">
      <c r="D158" s="4">
        <f>D151-D157</f>
        <v>0</v>
      </c>
      <c r="E158" s="30"/>
      <c r="F158" s="30"/>
      <c r="G158" s="30">
        <f>G156-G157</f>
        <v>0</v>
      </c>
      <c r="H158" s="30"/>
      <c r="I158" s="30"/>
      <c r="J158" s="26">
        <f>J156-J157</f>
        <v>0</v>
      </c>
    </row>
    <row r="159" spans="1:13" ht="17.399999999999999" x14ac:dyDescent="0.3">
      <c r="D159" s="4"/>
      <c r="E159" s="30"/>
      <c r="F159" s="38"/>
      <c r="G159" s="38"/>
      <c r="H159" s="38"/>
      <c r="I159" s="38"/>
      <c r="J159" s="37"/>
    </row>
    <row r="160" spans="1:13" x14ac:dyDescent="0.3">
      <c r="D160" s="4"/>
      <c r="E160" s="30"/>
      <c r="F160" s="30"/>
      <c r="G160" s="30" t="s">
        <v>16</v>
      </c>
      <c r="H160" s="30"/>
      <c r="I160" s="30"/>
    </row>
    <row r="161" spans="1:12" x14ac:dyDescent="0.3">
      <c r="D161" s="4"/>
      <c r="E161" s="13"/>
      <c r="F161" s="30"/>
      <c r="G161" s="30"/>
      <c r="H161" s="30"/>
      <c r="I161" s="30"/>
    </row>
    <row r="162" spans="1:12" x14ac:dyDescent="0.3">
      <c r="D162" s="4"/>
      <c r="E162" s="13"/>
      <c r="F162" s="30"/>
      <c r="G162" s="30"/>
      <c r="H162" s="30"/>
      <c r="I162" s="30"/>
    </row>
    <row r="163" spans="1:12" x14ac:dyDescent="0.3">
      <c r="D163" s="4"/>
      <c r="E163" s="30"/>
      <c r="F163" s="30"/>
      <c r="G163" s="30"/>
      <c r="H163" s="30"/>
      <c r="I163" s="30"/>
    </row>
    <row r="164" spans="1:12" x14ac:dyDescent="0.3">
      <c r="D164" s="4"/>
      <c r="E164" s="30"/>
      <c r="F164" s="30"/>
      <c r="G164" s="30"/>
      <c r="H164" s="30"/>
      <c r="I164" s="30"/>
    </row>
    <row r="165" spans="1:12" x14ac:dyDescent="0.3">
      <c r="D165" s="4"/>
      <c r="E165" s="30"/>
      <c r="F165" s="30"/>
      <c r="G165" s="30"/>
      <c r="H165" s="30"/>
      <c r="I165" s="30"/>
    </row>
    <row r="166" spans="1:12" s="20" customFormat="1" x14ac:dyDescent="0.3">
      <c r="A166" s="17"/>
      <c r="B166" s="3"/>
      <c r="C166" s="18"/>
      <c r="D166" s="19"/>
      <c r="E166" s="19"/>
      <c r="F166" s="19"/>
      <c r="G166" s="19"/>
      <c r="H166" s="19"/>
      <c r="I166" s="19"/>
      <c r="J166" s="18"/>
      <c r="K166" s="18"/>
      <c r="L166" s="18"/>
    </row>
    <row r="167" spans="1:12" x14ac:dyDescent="0.3">
      <c r="D167" s="4"/>
      <c r="E167" s="30"/>
      <c r="F167" s="30"/>
      <c r="G167" s="30"/>
      <c r="H167" s="30"/>
      <c r="I167" s="30"/>
      <c r="K167" s="18"/>
      <c r="L167" s="18"/>
    </row>
    <row r="168" spans="1:12" x14ac:dyDescent="0.3">
      <c r="D168" s="4"/>
      <c r="E168" s="30"/>
      <c r="F168" s="30"/>
      <c r="G168" s="30"/>
      <c r="H168" s="30"/>
      <c r="I168" s="30"/>
    </row>
    <row r="169" spans="1:12" s="20" customFormat="1" x14ac:dyDescent="0.3">
      <c r="A169" s="17"/>
      <c r="B169" s="3"/>
      <c r="C169" s="18"/>
      <c r="D169" s="19"/>
      <c r="E169" s="19"/>
      <c r="F169" s="19"/>
      <c r="G169" s="19"/>
      <c r="H169" s="19"/>
      <c r="I169" s="19"/>
      <c r="J169" s="18"/>
      <c r="K169" s="18"/>
      <c r="L169" s="18"/>
    </row>
    <row r="170" spans="1:12" x14ac:dyDescent="0.3">
      <c r="D170" s="4"/>
      <c r="E170" s="30"/>
      <c r="F170" s="30"/>
      <c r="G170" s="30"/>
      <c r="H170" s="30"/>
      <c r="I170" s="30"/>
    </row>
    <row r="171" spans="1:12" x14ac:dyDescent="0.3">
      <c r="D171" s="29"/>
      <c r="E171" s="30"/>
      <c r="F171" s="30"/>
      <c r="G171" s="30"/>
      <c r="H171" s="30"/>
      <c r="I171" s="30"/>
    </row>
    <row r="172" spans="1:12" x14ac:dyDescent="0.3">
      <c r="D172" s="4"/>
      <c r="E172" s="30"/>
      <c r="F172" s="30"/>
      <c r="G172" s="30"/>
      <c r="H172" s="30"/>
      <c r="I172" s="30"/>
    </row>
    <row r="173" spans="1:12" x14ac:dyDescent="0.3">
      <c r="D173" s="4"/>
      <c r="E173" s="13"/>
      <c r="F173" s="13"/>
      <c r="G173" s="13"/>
      <c r="H173" s="13"/>
      <c r="I173" s="13"/>
    </row>
    <row r="174" spans="1:12" s="20" customFormat="1" x14ac:dyDescent="0.3">
      <c r="A174" s="17"/>
      <c r="B174" s="3"/>
      <c r="C174" s="18"/>
      <c r="D174" s="19"/>
      <c r="E174" s="19"/>
      <c r="F174" s="19"/>
      <c r="G174" s="19"/>
      <c r="H174" s="19"/>
      <c r="I174" s="19"/>
      <c r="J174" s="18"/>
      <c r="K174" s="18"/>
      <c r="L174" s="18"/>
    </row>
    <row r="176" spans="1:12" x14ac:dyDescent="0.3">
      <c r="E176" s="26"/>
    </row>
  </sheetData>
  <mergeCells count="14">
    <mergeCell ref="B96:B97"/>
    <mergeCell ref="B21:B24"/>
    <mergeCell ref="B50:B53"/>
    <mergeCell ref="B55:B63"/>
    <mergeCell ref="B80:B83"/>
    <mergeCell ref="B93:B94"/>
    <mergeCell ref="A2:L2"/>
    <mergeCell ref="E4:F4"/>
    <mergeCell ref="A4:A5"/>
    <mergeCell ref="B4:B5"/>
    <mergeCell ref="C4:C5"/>
    <mergeCell ref="D4:D5"/>
    <mergeCell ref="J4:L4"/>
    <mergeCell ref="G4:I4"/>
  </mergeCells>
  <pageMargins left="0.31496062992125984" right="0.31496062992125984" top="0.15748031496062992" bottom="0.15748031496062992" header="0.15748031496062992" footer="0.15748031496062992"/>
  <pageSetup paperSize="9" scale="61" fitToHeight="19" orientation="landscape" r:id="rId1"/>
  <headerFooter differentFirst="1">
    <oddHeader>&amp;C&amp;P</oddHeader>
  </headerFooter>
  <rowBreaks count="2" manualBreakCount="2">
    <brk id="79" max="10" man="1"/>
    <brk id="11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Аркуш1</vt:lpstr>
      <vt:lpstr>Аркуш1!Заголовки_для_друку</vt:lpstr>
      <vt:lpstr>Аркуш1!Область_друку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220FU6</dc:creator>
  <cp:lastModifiedBy>220FU6</cp:lastModifiedBy>
  <cp:lastPrinted>2025-08-04T15:05:30Z</cp:lastPrinted>
  <dcterms:created xsi:type="dcterms:W3CDTF">2025-01-06T19:58:35Z</dcterms:created>
  <dcterms:modified xsi:type="dcterms:W3CDTF">2025-08-07T06:48:53Z</dcterms:modified>
</cp:coreProperties>
</file>