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5ADC3D35-7588-4507-B4C6-C50BC324C8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Z_02AC496F_F7D9_465B_9A66_D319977CD4A2_.wvu.PrintArea" localSheetId="0" hidden="1">'2025'!$A$1:$H$8</definedName>
    <definedName name="Z_02AC496F_F7D9_465B_9A66_D319977CD4A2_.wvu.PrintTitles" localSheetId="0" hidden="1">'2025'!$7:$8</definedName>
    <definedName name="Z_6174BFC3_8EFC_491A_B8A3_28DB8186A904_.wvu.PrintArea" localSheetId="0" hidden="1">'2025'!$A$1:$H$8</definedName>
    <definedName name="Z_6174BFC3_8EFC_491A_B8A3_28DB8186A904_.wvu.PrintTitles" localSheetId="0" hidden="1">'2025'!$7:$8</definedName>
    <definedName name="Z_71B4C162_96A9_4CA7_B3F0_0C57B820C4BA_.wvu.PrintArea" localSheetId="0" hidden="1">'2025'!$A$1:$H$8</definedName>
    <definedName name="Z_71B4C162_96A9_4CA7_B3F0_0C57B820C4BA_.wvu.PrintTitles" localSheetId="0" hidden="1">'2025'!$7:$8</definedName>
    <definedName name="Z_9D5EF3DD_3431_45D7_BCA1_2268CCD9FD10_.wvu.PrintArea" localSheetId="0" hidden="1">'2025'!$A$1:$H$8</definedName>
    <definedName name="Z_9D5EF3DD_3431_45D7_BCA1_2268CCD9FD10_.wvu.PrintTitles" localSheetId="0" hidden="1">'2025'!$7:$8</definedName>
    <definedName name="_xlnm.Print_Titles" localSheetId="0">'2025'!$7:$8</definedName>
    <definedName name="_xlnm.Print_Area" localSheetId="0">'2025'!$A$1:$H$146</definedName>
  </definedNames>
  <calcPr calcId="191029"/>
  <customWorkbookViews>
    <customWorkbookView name="220FU6 - Личное представление" guid="{6174BFC3-8EFC-491A-B8A3-28DB8186A904}" mergeInterval="0" personalView="1" maximized="1" xWindow="-8" yWindow="-8" windowWidth="1616" windowHeight="876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1 - Личное представление" guid="{02AC496F-F7D9-465B-9A66-D319977CD4A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105" i="1" l="1"/>
  <c r="H106" i="1"/>
  <c r="H108" i="1"/>
  <c r="H109" i="1"/>
  <c r="H110" i="1"/>
  <c r="H112" i="1"/>
  <c r="H113" i="1"/>
  <c r="H115" i="1"/>
  <c r="H116" i="1"/>
  <c r="H119" i="1"/>
  <c r="H122" i="1"/>
  <c r="H123" i="1"/>
  <c r="H124" i="1"/>
  <c r="H128" i="1"/>
  <c r="H130" i="1"/>
  <c r="H132" i="1"/>
  <c r="H133" i="1"/>
  <c r="H134" i="1"/>
  <c r="H135" i="1"/>
  <c r="H136" i="1"/>
  <c r="H139" i="1"/>
  <c r="H143" i="1"/>
  <c r="G13" i="1"/>
  <c r="G18" i="1"/>
  <c r="G27" i="1"/>
  <c r="G35" i="1"/>
  <c r="G40" i="1"/>
  <c r="G56" i="1"/>
  <c r="G64" i="1"/>
  <c r="G63" i="1" s="1"/>
  <c r="G69" i="1"/>
  <c r="G68" i="1" s="1"/>
  <c r="G67" i="1" s="1"/>
  <c r="G75" i="1"/>
  <c r="G74" i="1" s="1"/>
  <c r="G87" i="1"/>
  <c r="G79" i="1" s="1"/>
  <c r="G104" i="1"/>
  <c r="G107" i="1"/>
  <c r="G114" i="1"/>
  <c r="G111" i="1" s="1"/>
  <c r="G118" i="1"/>
  <c r="G117" i="1" s="1"/>
  <c r="G120" i="1"/>
  <c r="G131" i="1"/>
  <c r="G140" i="1"/>
  <c r="G138" i="1" s="1"/>
  <c r="G137" i="1" s="1"/>
  <c r="F142" i="1"/>
  <c r="H142" i="1" s="1"/>
  <c r="F141" i="1"/>
  <c r="F140" i="1" s="1"/>
  <c r="F138" i="1" s="1"/>
  <c r="F137" i="1" s="1"/>
  <c r="F131" i="1"/>
  <c r="F129" i="1"/>
  <c r="H129" i="1" s="1"/>
  <c r="F125" i="1"/>
  <c r="H125" i="1" s="1"/>
  <c r="F121" i="1"/>
  <c r="F120" i="1" s="1"/>
  <c r="F118" i="1"/>
  <c r="F117" i="1"/>
  <c r="F114" i="1"/>
  <c r="F111" i="1"/>
  <c r="F107" i="1"/>
  <c r="F104" i="1"/>
  <c r="F103" i="1"/>
  <c r="H103" i="1" s="1"/>
  <c r="F102" i="1"/>
  <c r="H102" i="1" s="1"/>
  <c r="F101" i="1"/>
  <c r="F100" i="1"/>
  <c r="F99" i="1"/>
  <c r="F98" i="1"/>
  <c r="F97" i="1"/>
  <c r="F87" i="1"/>
  <c r="F80" i="1"/>
  <c r="F79" i="1" s="1"/>
  <c r="F75" i="1"/>
  <c r="F74" i="1"/>
  <c r="F69" i="1"/>
  <c r="F68" i="1"/>
  <c r="F67" i="1" s="1"/>
  <c r="F64" i="1"/>
  <c r="F63" i="1" s="1"/>
  <c r="F62" i="1"/>
  <c r="F60" i="1"/>
  <c r="F58" i="1"/>
  <c r="F57" i="1"/>
  <c r="F56" i="1"/>
  <c r="F41" i="1"/>
  <c r="F40" i="1"/>
  <c r="F35" i="1"/>
  <c r="F32" i="1"/>
  <c r="F31" i="1"/>
  <c r="F29" i="1"/>
  <c r="F27" i="1" s="1"/>
  <c r="F25" i="1"/>
  <c r="F18" i="1"/>
  <c r="F14" i="1"/>
  <c r="F13" i="1"/>
  <c r="F11" i="1" l="1"/>
  <c r="F10" i="1" s="1"/>
  <c r="H137" i="1"/>
  <c r="H120" i="1"/>
  <c r="H111" i="1"/>
  <c r="H104" i="1"/>
  <c r="F34" i="1"/>
  <c r="F33" i="1" s="1"/>
  <c r="F96" i="1"/>
  <c r="F78" i="1" s="1"/>
  <c r="F77" i="1" s="1"/>
  <c r="F144" i="1" s="1"/>
  <c r="F127" i="1"/>
  <c r="F126" i="1" s="1"/>
  <c r="H131" i="1"/>
  <c r="H117" i="1"/>
  <c r="H107" i="1"/>
  <c r="H141" i="1"/>
  <c r="H121" i="1"/>
  <c r="G127" i="1"/>
  <c r="G126" i="1" s="1"/>
  <c r="H126" i="1" s="1"/>
  <c r="H118" i="1"/>
  <c r="H114" i="1"/>
  <c r="G96" i="1"/>
  <c r="G78" i="1" s="1"/>
  <c r="G77" i="1" s="1"/>
  <c r="G34" i="1"/>
  <c r="G33" i="1" s="1"/>
  <c r="H138" i="1"/>
  <c r="H140" i="1"/>
  <c r="G11" i="1"/>
  <c r="G10" i="1" s="1"/>
  <c r="H91" i="1"/>
  <c r="H98" i="1"/>
  <c r="H99" i="1"/>
  <c r="H100" i="1"/>
  <c r="H127" i="1" l="1"/>
  <c r="G144" i="1"/>
  <c r="H144" i="1" s="1"/>
  <c r="H97" i="1"/>
  <c r="H96" i="1"/>
  <c r="H101" i="1"/>
  <c r="H92" i="1"/>
  <c r="H93" i="1"/>
  <c r="H94" i="1"/>
  <c r="H95" i="1" l="1"/>
  <c r="H14" i="1"/>
  <c r="H15" i="1"/>
  <c r="H16" i="1"/>
  <c r="H18" i="1"/>
  <c r="H19" i="1"/>
  <c r="H20" i="1"/>
  <c r="H21" i="1"/>
  <c r="H22" i="1"/>
  <c r="H24" i="1"/>
  <c r="H25" i="1"/>
  <c r="H28" i="1"/>
  <c r="H34" i="1"/>
  <c r="H36" i="1"/>
  <c r="H37" i="1"/>
  <c r="H38" i="1"/>
  <c r="H42" i="1"/>
  <c r="H43" i="1"/>
  <c r="H45" i="1"/>
  <c r="H47" i="1"/>
  <c r="H50" i="1"/>
  <c r="H51" i="1"/>
  <c r="H54" i="1"/>
  <c r="H55" i="1"/>
  <c r="H61" i="1"/>
  <c r="H63" i="1"/>
  <c r="H64" i="1"/>
  <c r="H66" i="1"/>
  <c r="H68" i="1"/>
  <c r="H69" i="1"/>
  <c r="H70" i="1"/>
  <c r="H71" i="1"/>
  <c r="H72" i="1"/>
  <c r="H73" i="1"/>
  <c r="H74" i="1"/>
  <c r="H75" i="1"/>
  <c r="H76" i="1"/>
  <c r="H77" i="1"/>
  <c r="H80" i="1"/>
  <c r="H81" i="1"/>
  <c r="H41" i="1" l="1"/>
  <c r="H90" i="1"/>
  <c r="H89" i="1"/>
  <c r="H88" i="1"/>
  <c r="H87" i="1"/>
  <c r="H86" i="1"/>
  <c r="H85" i="1"/>
  <c r="H84" i="1"/>
  <c r="H83" i="1"/>
  <c r="H79" i="1"/>
  <c r="H78" i="1"/>
  <c r="H67" i="1"/>
  <c r="H65" i="1"/>
  <c r="H53" i="1"/>
  <c r="H48" i="1"/>
  <c r="H46" i="1"/>
  <c r="H44" i="1"/>
  <c r="H40" i="1"/>
  <c r="H39" i="1"/>
  <c r="H35" i="1"/>
  <c r="H33" i="1"/>
  <c r="H31" i="1"/>
  <c r="H27" i="1"/>
  <c r="H26" i="1"/>
  <c r="H23" i="1"/>
  <c r="H17" i="1"/>
  <c r="H52" i="1" l="1"/>
  <c r="H13" i="1"/>
  <c r="H58" i="1"/>
  <c r="H49" i="1"/>
  <c r="H62" i="1"/>
  <c r="H82" i="1"/>
  <c r="H12" i="1" l="1"/>
  <c r="H32" i="1"/>
  <c r="H56" i="1"/>
  <c r="H57" i="1"/>
  <c r="H60" i="1"/>
  <c r="H29" i="1" l="1"/>
  <c r="H30" i="1"/>
  <c r="H11" i="1"/>
  <c r="H10" i="1" l="1"/>
  <c r="H59" i="1"/>
</calcChain>
</file>

<file path=xl/sharedStrings.xml><?xml version="1.0" encoding="utf-8"?>
<sst xmlns="http://schemas.openxmlformats.org/spreadsheetml/2006/main" count="337" uniqueCount="268">
  <si>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</si>
  <si>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</si>
  <si>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</si>
  <si>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</si>
  <si>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</si>
  <si>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0600000</t>
  </si>
  <si>
    <t>0610000</t>
  </si>
  <si>
    <t>3700000</t>
  </si>
  <si>
    <t>3710000</t>
  </si>
  <si>
    <t>0180</t>
  </si>
  <si>
    <t>ВСЬОГО</t>
  </si>
  <si>
    <t>(код бюджету)</t>
  </si>
  <si>
    <t>0200000</t>
  </si>
  <si>
    <t>0210000</t>
  </si>
  <si>
    <t>Капітальні видатки</t>
  </si>
  <si>
    <t>0731</t>
  </si>
  <si>
    <t>Багатопрофільна стаціонарна медична допомога населенню</t>
  </si>
  <si>
    <t>6030</t>
  </si>
  <si>
    <t>0620</t>
  </si>
  <si>
    <t>Організація благоустрою населених пунктів</t>
  </si>
  <si>
    <t>0490</t>
  </si>
  <si>
    <t>0611021</t>
  </si>
  <si>
    <t>1021</t>
  </si>
  <si>
    <t>0921</t>
  </si>
  <si>
    <t>Капітальні видатки разом, в т.ч.:</t>
  </si>
  <si>
    <t>0610</t>
  </si>
  <si>
    <t>1200000</t>
  </si>
  <si>
    <t>1210000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</si>
  <si>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</si>
  <si>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</si>
  <si>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</si>
  <si>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</si>
  <si>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1216030</t>
  </si>
  <si>
    <t>1500000</t>
  </si>
  <si>
    <t>1510000</t>
  </si>
  <si>
    <t>Реалізація інших заходів щодо соціально-економічного розвитку територій</t>
  </si>
  <si>
    <t>Виконавчий комітет Чорноморської  міської ради  Одеського району Одеської області</t>
  </si>
  <si>
    <t>1518110</t>
  </si>
  <si>
    <t>8110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</si>
  <si>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</si>
  <si>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</si>
  <si>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0320</t>
  </si>
  <si>
    <t>0212010</t>
  </si>
  <si>
    <t>2010</t>
  </si>
  <si>
    <t>Надання загальної середньої освіти закладами загальної середньої освіти за рахунок коштів місцевого бюджету</t>
  </si>
  <si>
    <t>6011</t>
  </si>
  <si>
    <t>7370</t>
  </si>
  <si>
    <t>3719800</t>
  </si>
  <si>
    <t>9800</t>
  </si>
  <si>
    <t>до рішення Чорноморської міської ради</t>
  </si>
  <si>
    <t>0380</t>
  </si>
  <si>
    <t>0611010</t>
  </si>
  <si>
    <t>1010</t>
  </si>
  <si>
    <t>0910</t>
  </si>
  <si>
    <t>Надання дошкільної освіти</t>
  </si>
  <si>
    <t>0618110</t>
  </si>
  <si>
    <t>Найменування робіт</t>
  </si>
  <si>
    <t>0218240</t>
  </si>
  <si>
    <t>8240</t>
  </si>
  <si>
    <t>Заходи та роботи з територіальної оборони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</si>
  <si>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</si>
  <si>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Затверджено розписом на звітний рік з урахуванням змін, грн</t>
  </si>
  <si>
    <t>Управління освіти Чорноморської  міської ради  Одеського району Одеської області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</si>
  <si>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</si>
  <si>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Відділ комунального господарства та благоустрою Чорноморської  міської ради  Одеського району Одеської області</t>
  </si>
  <si>
    <t>1216011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</si>
  <si>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</si>
  <si>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Реконструкція скверу за адресою: Одеська область, м.Чорноморськ, проспект Миру, 14. Коригування</t>
  </si>
  <si>
    <t>Управління капітального будівництва Чорноморської  міської ради  Одеського району Одеської області</t>
  </si>
  <si>
    <t>Виконано за звітний період, грн</t>
  </si>
  <si>
    <t>Додаток 7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</si>
  <si>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</si>
  <si>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</si>
  <si>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</si>
  <si>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</si>
  <si>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Капітальні видатки / Придбання обладнання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</si>
  <si>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</si>
  <si>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</si>
  <si>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</si>
  <si>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</si>
  <si>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Розроблення комплексного плану просторового розвитку території Чорноморської міської територіальної громади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</si>
  <si>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</si>
  <si>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</si>
  <si>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</si>
  <si>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0460</t>
  </si>
  <si>
    <t>Реалізація Національної програми інформатизації</t>
  </si>
  <si>
    <t>КНП "Чорноморська лікарня" - придбання персональних комп'ютерів</t>
  </si>
  <si>
    <t>Виконавчий комітет - придбання комп'ютерної техніки та обладнання</t>
  </si>
  <si>
    <t>0218230</t>
  </si>
  <si>
    <t>8230</t>
  </si>
  <si>
    <t>Інші заходи громадського порядку та безпеки</t>
  </si>
  <si>
    <t>Придбання обладнання</t>
  </si>
  <si>
    <t>Придбання шаф холодильних для облаштування приміщень харчоблоків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</si>
  <si>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</si>
  <si>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</si>
  <si>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</si>
  <si>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</si>
  <si>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</si>
  <si>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</si>
  <si>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</si>
  <si>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</si>
  <si>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</si>
  <si>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0800000</t>
  </si>
  <si>
    <t>Управління соціальної політики Чорноморської  міської ради  Одеського району Одеської області</t>
  </si>
  <si>
    <t>0810000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</si>
  <si>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</si>
  <si>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</si>
  <si>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</si>
  <si>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</si>
  <si>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</si>
  <si>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Відділ культури Чорноморської  міської ради  Одеського району Одеської області</t>
  </si>
  <si>
    <t>1010000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</si>
  <si>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</si>
  <si>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</si>
  <si>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</si>
  <si>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</si>
  <si>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Придбання підйомного похилого обладнання</t>
  </si>
  <si>
    <t>1100000</t>
  </si>
  <si>
    <t>Відділ молоді та спорту Чорноморської  міської ради  Одеського району Одеської області</t>
  </si>
  <si>
    <t>1110000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</si>
  <si>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</si>
  <si>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</si>
  <si>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</si>
  <si>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</si>
  <si>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</si>
  <si>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</si>
  <si>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</si>
  <si>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</si>
  <si>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</si>
  <si>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</si>
  <si>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</si>
  <si>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проспект Миру, 28 (4)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</si>
  <si>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</si>
  <si>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</si>
  <si>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</si>
  <si>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</si>
  <si>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</si>
  <si>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</si>
  <si>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</si>
  <si>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</si>
  <si>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</si>
  <si>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Капітальний ремонт зовнішнього освітлення на Алеї Пам'яті в парку Приморський</t>
  </si>
  <si>
    <t>0640</t>
  </si>
  <si>
    <t>Будівництво об'єктів житлово-комунального господарства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</si>
  <si>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</si>
  <si>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</si>
  <si>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</si>
  <si>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</si>
  <si>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</si>
  <si>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</si>
  <si>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</si>
  <si>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Придбання мережевих насосів для КП "Чорноморськтеплоенерго"</t>
  </si>
  <si>
    <t>Придбання трактора для КП "МУЖКГ"</t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</si>
  <si>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</si>
  <si>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</si>
  <si>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1218240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</si>
  <si>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</si>
  <si>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</si>
  <si>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</si>
  <si>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1512171</t>
  </si>
  <si>
    <t>2171</t>
  </si>
  <si>
    <t>0763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</si>
  <si>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</si>
  <si>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</si>
  <si>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1516091</t>
  </si>
  <si>
    <t>6091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</si>
  <si>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</si>
  <si>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</si>
  <si>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</si>
  <si>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</si>
  <si>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Збільшення електропотужностей для 13-го мікрорайону міста Чорноморськ, Одеської області</t>
  </si>
  <si>
    <t>Фінансове управління Чорноморської  міської ради  Одеського району Одеської області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</si>
  <si>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</si>
  <si>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</si>
  <si>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«Поліцейський офіцер громади» Чорноморської  міської територіальної  громади на 2025 рік</t>
  </si>
  <si>
    <t>0210150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</si>
  <si>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</si>
  <si>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</si>
  <si>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Придбання цифрової мамографічної системи</t>
  </si>
  <si>
    <t>0212100</t>
  </si>
  <si>
    <t>2100</t>
  </si>
  <si>
    <t>0722</t>
  </si>
  <si>
    <t>Стоматологічна допомога населенню</t>
  </si>
  <si>
    <t xml:space="preserve">Капітальні видатки / Придбання медичного/стоматологічного обладнання та приладдя 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</si>
  <si>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</si>
  <si>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</si>
  <si>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</si>
  <si>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</si>
  <si>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</si>
  <si>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</si>
  <si>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                            м. Чорноморськ, вул. Захисників України, 1 (розробка проектно-кошторисної документації)</t>
  </si>
  <si>
    <t>0217330</t>
  </si>
  <si>
    <t>7330</t>
  </si>
  <si>
    <t>Будівництво інших об'єктів комунальної власності</t>
  </si>
  <si>
    <t>Нове будівництво (буріння) артезіанської свердловини для водопостачання КНП "Чорноморська лікарня" в м. Чорноморськ (розробка проектно-кошторисної документації)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</si>
  <si>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</si>
  <si>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</si>
  <si>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</si>
  <si>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Олександрівська селищна адміністрація - придбання комп'ютерної техніки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</si>
  <si>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</si>
  <si>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</si>
  <si>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</si>
  <si>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</si>
  <si>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</si>
  <si>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</si>
  <si>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</si>
  <si>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</si>
  <si>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</si>
  <si>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</si>
  <si>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</si>
  <si>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</si>
  <si>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</si>
  <si>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</si>
  <si>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</si>
  <si>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</si>
  <si>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</si>
  <si>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</si>
  <si>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</si>
  <si>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</si>
  <si>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</si>
  <si>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</si>
  <si>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</si>
  <si>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</si>
  <si>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</si>
  <si>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</si>
  <si>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</si>
  <si>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</si>
  <si>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</si>
  <si>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</si>
  <si>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</si>
  <si>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</si>
  <si>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</si>
  <si>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</si>
  <si>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</si>
  <si>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</si>
  <si>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</si>
  <si>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</si>
  <si>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</si>
  <si>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</si>
  <si>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</si>
  <si>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</si>
  <si>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</si>
  <si>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</si>
  <si>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</si>
  <si>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</si>
  <si>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</si>
  <si>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</si>
  <si>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</si>
  <si>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</si>
  <si>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</si>
  <si>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(заміна) ліфту за адресою: Одеський район, Одеська область, м.Чорноморськ, проспект Миру, 28 (5п.)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</si>
  <si>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</si>
  <si>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</si>
  <si>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</si>
  <si>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</si>
  <si>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</si>
  <si>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</si>
  <si>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</si>
  <si>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</si>
  <si>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</si>
  <si>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3719770</t>
  </si>
  <si>
    <t>9770</t>
  </si>
  <si>
    <t>Інші субвенції з місцевого бюджету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</si>
  <si>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</si>
  <si>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2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</si>
  <si>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Начальник фінансового управління                                                                                                                   Ольга ЯКОВЕНКО</t>
  </si>
  <si>
    <t xml:space="preserve">Звіт про використання коштів бюджету розвитку у складі бюджету Чорноморської міської територіальної громади  за 1 півріччя 2025 року 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</si>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</sst>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/>
    <xf numFmtId="9" fontId="16" fillId="0" borderId="0" applyFont="0" applyFill="0" applyBorder="0" applyAlignment="0" applyProtection="0"/>
  </cellStyleXfs>
  <cellXfs count="80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2" fillId="0" borderId="5" xfId="5" applyFont="1" applyBorder="1" applyAlignment="1" applyProtection="1">
      <alignment horizontal="left"/>
    </xf>
    <xf numFmtId="0" fontId="11" fillId="0" borderId="0" xfId="5" applyFont="1" applyAlignment="1" applyProtection="1">
      <alignment horizontal="center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4" fontId="3" fillId="2" borderId="0" xfId="0" applyNumberFormat="1" applyFont="1" applyFill="1"/>
    <xf numFmtId="0" fontId="3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3" fillId="2" borderId="7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3" fillId="2" borderId="1" xfId="8" quotePrefix="1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8" fillId="2" borderId="1" xfId="8" quotePrefix="1" applyFont="1" applyFill="1" applyBorder="1" applyAlignment="1">
      <alignment vertical="center" wrapText="1"/>
    </xf>
    <xf numFmtId="0" fontId="3" fillId="2" borderId="3" xfId="0" quotePrefix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2" fillId="2" borderId="0" xfId="0" applyFont="1" applyFill="1"/>
    <xf numFmtId="0" fontId="21" fillId="2" borderId="0" xfId="0" applyFont="1" applyFill="1"/>
    <xf numFmtId="0" fontId="19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166" fontId="3" fillId="2" borderId="1" xfId="0" applyNumberFormat="1" applyFont="1" applyFill="1" applyBorder="1" applyAlignment="1">
      <alignment horizontal="center" vertical="center" wrapText="1"/>
    </xf>
    <xf numFmtId="9" fontId="3" fillId="2" borderId="0" xfId="9" applyFont="1" applyFill="1" applyAlignment="1">
      <alignment horizontal="left"/>
    </xf>
    <xf numFmtId="9" fontId="13" fillId="0" borderId="0" xfId="9" applyFont="1" applyAlignment="1">
      <alignment horizontal="left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18" fillId="0" borderId="0" xfId="9" applyFont="1" applyAlignment="1">
      <alignment horizontal="left"/>
    </xf>
    <xf numFmtId="0" fontId="11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7" fillId="0" borderId="6" xfId="0" applyFont="1" applyBorder="1"/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tabSelected="1" view="pageBreakPreview" zoomScale="90" zoomScaleNormal="90" zoomScaleSheetLayoutView="90" workbookViewId="0">
      <selection activeCell="F3" sqref="F3:H3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5.5546875" style="3" customWidth="1"/>
    <col min="6" max="6" width="18.5546875" style="1" customWidth="1"/>
    <col min="7" max="7" width="19.33203125" style="1" customWidth="1"/>
    <col min="8" max="8" width="11.109375" style="2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8" s="9" customFormat="1">
      <c r="A1" s="8"/>
      <c r="D1" s="10"/>
      <c r="E1" s="11"/>
      <c r="F1" s="76" t="s">
        <v>70</v>
      </c>
      <c r="G1" s="76"/>
      <c r="H1" s="76"/>
    </row>
    <row r="2" spans="1:8" s="9" customFormat="1">
      <c r="A2" s="8"/>
      <c r="D2" s="10"/>
      <c r="E2" s="11"/>
      <c r="F2" s="66" t="s">
        <v>49</v>
      </c>
      <c r="G2" s="66"/>
      <c r="H2" s="66"/>
    </row>
    <row r="3" spans="1:8" s="9" customFormat="1">
      <c r="A3" s="8"/>
      <c r="D3" s="10"/>
      <c r="E3" s="11"/>
      <c r="F3" s="67" t="s">
        <v>267</v>
      </c>
      <c r="G3" s="67"/>
      <c r="H3" s="67"/>
    </row>
    <row r="4" spans="1:8" s="4" customFormat="1" ht="21">
      <c r="A4" s="78" t="s">
        <v>266</v>
      </c>
      <c r="B4" s="78"/>
      <c r="C4" s="78"/>
      <c r="D4" s="78"/>
      <c r="E4" s="78"/>
      <c r="F4" s="78"/>
      <c r="G4" s="78"/>
      <c r="H4" s="78"/>
    </row>
    <row r="5" spans="1:8" s="4" customFormat="1" ht="21">
      <c r="A5" s="77">
        <v>1558900000</v>
      </c>
      <c r="B5" s="77"/>
      <c r="C5" s="5"/>
      <c r="D5" s="5"/>
      <c r="E5" s="5"/>
      <c r="F5" s="5"/>
      <c r="G5" s="5"/>
      <c r="H5" s="27"/>
    </row>
    <row r="6" spans="1:8" s="4" customFormat="1" ht="21">
      <c r="A6" s="6" t="s">
        <v>11</v>
      </c>
      <c r="B6" s="7"/>
      <c r="C6" s="5"/>
      <c r="D6" s="5"/>
      <c r="E6" s="5"/>
      <c r="F6" s="5"/>
      <c r="G6" s="5"/>
      <c r="H6" s="27"/>
    </row>
    <row r="7" spans="1:8" ht="59.4" customHeight="1">
      <c r="A7" s="74" t="s">
        <v>1</v>
      </c>
      <c r="B7" s="74" t="s">
        <v>2</v>
      </c>
      <c r="C7" s="74" t="s">
        <v>3</v>
      </c>
      <c r="D7" s="74" t="s">
        <v>4</v>
      </c>
      <c r="E7" s="74" t="s">
        <v>56</v>
      </c>
      <c r="F7" s="74" t="s">
        <v>61</v>
      </c>
      <c r="G7" s="74" t="s">
        <v>69</v>
      </c>
      <c r="H7" s="74" t="s">
        <v>0</v>
      </c>
    </row>
    <row r="8" spans="1:8" ht="47.4" customHeight="1">
      <c r="A8" s="79"/>
      <c r="B8" s="79"/>
      <c r="C8" s="79"/>
      <c r="D8" s="75"/>
      <c r="E8" s="75"/>
      <c r="F8" s="75"/>
      <c r="G8" s="75"/>
      <c r="H8" s="75"/>
    </row>
    <row r="9" spans="1:8">
      <c r="A9" s="22">
        <v>1</v>
      </c>
      <c r="B9" s="22">
        <v>2</v>
      </c>
      <c r="C9" s="22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</row>
    <row r="10" spans="1:8" s="63" customFormat="1" ht="15.6">
      <c r="A10" s="19" t="s">
        <v>12</v>
      </c>
      <c r="B10" s="19"/>
      <c r="C10" s="19"/>
      <c r="D10" s="68" t="s">
        <v>36</v>
      </c>
      <c r="E10" s="69"/>
      <c r="F10" s="44">
        <f t="shared" ref="F10:G10" si="0">F11</f>
        <v>21768340</v>
      </c>
      <c r="G10" s="44">
        <f t="shared" si="0"/>
        <v>1393335.5</v>
      </c>
      <c r="H10" s="29">
        <f>G10/F10</f>
        <v>6.4007430056678638E-2</v>
      </c>
    </row>
    <row r="11" spans="1:8" s="63" customFormat="1" ht="15.6">
      <c r="A11" s="19" t="s">
        <v>13</v>
      </c>
      <c r="B11" s="19"/>
      <c r="C11" s="19"/>
      <c r="D11" s="68" t="s">
        <v>36</v>
      </c>
      <c r="E11" s="69"/>
      <c r="F11" s="44">
        <f>F12+F13+F17+F18+F23+F24+F25+F26+F27+F31+F32</f>
        <v>21768340</v>
      </c>
      <c r="G11" s="44">
        <f>G12+G13+G17+G18+G23+G24+G25+G26+G27+G31+G32</f>
        <v>1393335.5</v>
      </c>
      <c r="H11" s="29">
        <f t="shared" ref="H11:H74" si="1">G11/F11</f>
        <v>6.4007430056678638E-2</v>
      </c>
    </row>
    <row r="12" spans="1:8" s="12" customFormat="1" ht="78">
      <c r="A12" s="14" t="s">
        <v>175</v>
      </c>
      <c r="B12" s="14" t="s">
        <v>156</v>
      </c>
      <c r="C12" s="14" t="s">
        <v>122</v>
      </c>
      <c r="D12" s="20" t="s">
        <v>157</v>
      </c>
      <c r="E12" s="20" t="s">
        <v>14</v>
      </c>
      <c r="F12" s="45">
        <v>47000</v>
      </c>
      <c r="G12" s="65"/>
      <c r="H12" s="30">
        <f t="shared" si="1"/>
        <v>0</v>
      </c>
    </row>
    <row r="13" spans="1:8" s="12" customFormat="1" ht="31.2">
      <c r="A13" s="14" t="s">
        <v>42</v>
      </c>
      <c r="B13" s="14" t="s">
        <v>43</v>
      </c>
      <c r="C13" s="14" t="s">
        <v>15</v>
      </c>
      <c r="D13" s="20" t="s">
        <v>16</v>
      </c>
      <c r="E13" s="17" t="s">
        <v>24</v>
      </c>
      <c r="F13" s="45">
        <f>F14+F15+F16</f>
        <v>9593140</v>
      </c>
      <c r="G13" s="45">
        <f>G14+G15+G16</f>
        <v>0</v>
      </c>
      <c r="H13" s="30">
        <f t="shared" si="1"/>
        <v>0</v>
      </c>
    </row>
    <row r="14" spans="1:8" s="12" customFormat="1" ht="124.8">
      <c r="A14" s="14"/>
      <c r="B14" s="14"/>
      <c r="C14" s="14"/>
      <c r="D14" s="20"/>
      <c r="E14" s="20" t="s">
        <v>176</v>
      </c>
      <c r="F14" s="45">
        <f>2036600-65630</f>
        <v>1970970</v>
      </c>
      <c r="G14" s="65"/>
      <c r="H14" s="30">
        <f t="shared" si="1"/>
        <v>0</v>
      </c>
    </row>
    <row r="15" spans="1:8" s="12" customFormat="1" ht="62.4">
      <c r="A15" s="14"/>
      <c r="B15" s="14"/>
      <c r="C15" s="14"/>
      <c r="D15" s="20"/>
      <c r="E15" s="20" t="s">
        <v>177</v>
      </c>
      <c r="F15" s="45">
        <v>1822170</v>
      </c>
      <c r="G15" s="65"/>
      <c r="H15" s="30">
        <f t="shared" si="1"/>
        <v>0</v>
      </c>
    </row>
    <row r="16" spans="1:8" s="12" customFormat="1" ht="15.6">
      <c r="A16" s="14"/>
      <c r="B16" s="14"/>
      <c r="C16" s="14"/>
      <c r="D16" s="20"/>
      <c r="E16" s="20" t="s">
        <v>178</v>
      </c>
      <c r="F16" s="45">
        <v>5800000</v>
      </c>
      <c r="G16" s="65"/>
      <c r="H16" s="30">
        <f t="shared" si="1"/>
        <v>0</v>
      </c>
    </row>
    <row r="17" spans="1:8" s="12" customFormat="1" ht="31.2">
      <c r="A17" s="14" t="s">
        <v>179</v>
      </c>
      <c r="B17" s="14" t="s">
        <v>180</v>
      </c>
      <c r="C17" s="15" t="s">
        <v>181</v>
      </c>
      <c r="D17" s="16" t="s">
        <v>182</v>
      </c>
      <c r="E17" s="20" t="s">
        <v>183</v>
      </c>
      <c r="F17" s="45">
        <v>962100</v>
      </c>
      <c r="G17" s="65"/>
      <c r="H17" s="30">
        <f t="shared" si="1"/>
        <v>0</v>
      </c>
    </row>
    <row r="18" spans="1:8" s="12" customFormat="1" ht="46.8">
      <c r="A18" s="14" t="s">
        <v>71</v>
      </c>
      <c r="B18" s="14" t="s">
        <v>72</v>
      </c>
      <c r="C18" s="14" t="s">
        <v>73</v>
      </c>
      <c r="D18" s="20" t="s">
        <v>74</v>
      </c>
      <c r="E18" s="17" t="s">
        <v>24</v>
      </c>
      <c r="F18" s="45">
        <f>F19+F20+F21+F22</f>
        <v>1763100</v>
      </c>
      <c r="G18" s="45">
        <f>G19+G20+G21+G22</f>
        <v>307829.90000000002</v>
      </c>
      <c r="H18" s="30">
        <f t="shared" si="1"/>
        <v>0.17459582553456982</v>
      </c>
    </row>
    <row r="19" spans="1:8" s="12" customFormat="1" ht="124.8">
      <c r="A19" s="14"/>
      <c r="B19" s="14"/>
      <c r="C19" s="14"/>
      <c r="D19" s="20"/>
      <c r="E19" s="20" t="s">
        <v>184</v>
      </c>
      <c r="F19" s="45">
        <v>1426100</v>
      </c>
      <c r="G19" s="45">
        <v>19735.28</v>
      </c>
      <c r="H19" s="30">
        <f t="shared" si="1"/>
        <v>1.3838636841736203E-2</v>
      </c>
    </row>
    <row r="20" spans="1:8" s="12" customFormat="1" ht="15.6">
      <c r="A20" s="14"/>
      <c r="B20" s="14"/>
      <c r="C20" s="14"/>
      <c r="D20" s="20"/>
      <c r="E20" s="20" t="s">
        <v>75</v>
      </c>
      <c r="F20" s="45">
        <v>192000</v>
      </c>
      <c r="G20" s="45">
        <v>189069</v>
      </c>
      <c r="H20" s="30">
        <f t="shared" si="1"/>
        <v>0.98473437500000005</v>
      </c>
    </row>
    <row r="21" spans="1:8" s="12" customFormat="1" ht="78">
      <c r="A21" s="14"/>
      <c r="B21" s="14"/>
      <c r="C21" s="14"/>
      <c r="D21" s="20"/>
      <c r="E21" s="20" t="s">
        <v>185</v>
      </c>
      <c r="F21" s="45">
        <v>100000</v>
      </c>
      <c r="G21" s="45">
        <v>99025.62</v>
      </c>
      <c r="H21" s="30">
        <f t="shared" si="1"/>
        <v>0.99025619999999992</v>
      </c>
    </row>
    <row r="22" spans="1:8" s="12" customFormat="1" ht="15.6">
      <c r="A22" s="14"/>
      <c r="B22" s="14"/>
      <c r="C22" s="14"/>
      <c r="D22" s="20"/>
      <c r="E22" s="20" t="s">
        <v>186</v>
      </c>
      <c r="F22" s="45">
        <v>45000</v>
      </c>
      <c r="G22" s="45"/>
      <c r="H22" s="30">
        <f t="shared" si="1"/>
        <v>0</v>
      </c>
    </row>
    <row r="23" spans="1:8" s="12" customFormat="1" ht="140.4">
      <c r="A23" s="14" t="s">
        <v>187</v>
      </c>
      <c r="B23" s="14" t="s">
        <v>188</v>
      </c>
      <c r="C23" s="18" t="s">
        <v>161</v>
      </c>
      <c r="D23" s="16" t="s">
        <v>189</v>
      </c>
      <c r="E23" s="46" t="s">
        <v>190</v>
      </c>
      <c r="F23" s="45">
        <v>197300</v>
      </c>
      <c r="G23" s="45"/>
      <c r="H23" s="30">
        <f t="shared" si="1"/>
        <v>0</v>
      </c>
    </row>
    <row r="24" spans="1:8" s="12" customFormat="1" ht="62.4">
      <c r="A24" s="14" t="s">
        <v>191</v>
      </c>
      <c r="B24" s="14" t="s">
        <v>192</v>
      </c>
      <c r="C24" s="18" t="s">
        <v>78</v>
      </c>
      <c r="D24" s="16" t="s">
        <v>193</v>
      </c>
      <c r="E24" s="46" t="s">
        <v>194</v>
      </c>
      <c r="F24" s="45">
        <v>90000</v>
      </c>
      <c r="G24" s="45"/>
      <c r="H24" s="30">
        <f t="shared" si="1"/>
        <v>0</v>
      </c>
    </row>
    <row r="25" spans="1:8" s="12" customFormat="1" ht="62.4">
      <c r="A25" s="14" t="s">
        <v>76</v>
      </c>
      <c r="B25" s="14" t="s">
        <v>77</v>
      </c>
      <c r="C25" s="18" t="s">
        <v>78</v>
      </c>
      <c r="D25" s="16" t="s">
        <v>79</v>
      </c>
      <c r="E25" s="17" t="s">
        <v>81</v>
      </c>
      <c r="F25" s="45">
        <f>340000-56600</f>
        <v>283400</v>
      </c>
      <c r="G25" s="45"/>
      <c r="H25" s="30">
        <f t="shared" si="1"/>
        <v>0</v>
      </c>
    </row>
    <row r="26" spans="1:8" s="12" customFormat="1" ht="46.8">
      <c r="A26" s="18" t="s">
        <v>195</v>
      </c>
      <c r="B26" s="18" t="s">
        <v>196</v>
      </c>
      <c r="C26" s="18" t="s">
        <v>78</v>
      </c>
      <c r="D26" s="16" t="s">
        <v>197</v>
      </c>
      <c r="E26" s="17" t="s">
        <v>80</v>
      </c>
      <c r="F26" s="45">
        <v>7000000</v>
      </c>
      <c r="G26" s="45"/>
      <c r="H26" s="30">
        <f t="shared" si="1"/>
        <v>0</v>
      </c>
    </row>
    <row r="27" spans="1:8" s="12" customFormat="1" ht="31.2">
      <c r="A27" s="14" t="s">
        <v>82</v>
      </c>
      <c r="B27" s="14" t="s">
        <v>83</v>
      </c>
      <c r="C27" s="18" t="s">
        <v>84</v>
      </c>
      <c r="D27" s="16" t="s">
        <v>85</v>
      </c>
      <c r="E27" s="17" t="s">
        <v>24</v>
      </c>
      <c r="F27" s="45">
        <f>F28+F29+F30</f>
        <v>954600</v>
      </c>
      <c r="G27" s="45">
        <f>G28+G29+G30</f>
        <v>534000</v>
      </c>
      <c r="H27" s="30">
        <f t="shared" si="1"/>
        <v>0.55939660590823381</v>
      </c>
    </row>
    <row r="28" spans="1:8" s="12" customFormat="1" ht="31.2">
      <c r="A28" s="14"/>
      <c r="B28" s="14"/>
      <c r="C28" s="18"/>
      <c r="D28" s="16"/>
      <c r="E28" s="17" t="s">
        <v>86</v>
      </c>
      <c r="F28" s="45">
        <v>534000</v>
      </c>
      <c r="G28" s="45">
        <v>534000</v>
      </c>
      <c r="H28" s="30">
        <f t="shared" si="1"/>
        <v>1</v>
      </c>
    </row>
    <row r="29" spans="1:8" s="12" customFormat="1" ht="31.2">
      <c r="A29" s="14"/>
      <c r="B29" s="14"/>
      <c r="C29" s="18"/>
      <c r="D29" s="16"/>
      <c r="E29" s="17" t="s">
        <v>87</v>
      </c>
      <c r="F29" s="45">
        <f>191600+40180+159820</f>
        <v>391600</v>
      </c>
      <c r="G29" s="45"/>
      <c r="H29" s="30">
        <f t="shared" si="1"/>
        <v>0</v>
      </c>
    </row>
    <row r="30" spans="1:8" s="12" customFormat="1" ht="31.2">
      <c r="A30" s="14"/>
      <c r="B30" s="14"/>
      <c r="C30" s="18"/>
      <c r="D30" s="16"/>
      <c r="E30" s="17" t="s">
        <v>198</v>
      </c>
      <c r="F30" s="45">
        <v>29000</v>
      </c>
      <c r="G30" s="45"/>
      <c r="H30" s="30">
        <f t="shared" si="1"/>
        <v>0</v>
      </c>
    </row>
    <row r="31" spans="1:8" s="12" customFormat="1" ht="15.6">
      <c r="A31" s="15" t="s">
        <v>88</v>
      </c>
      <c r="B31" s="15" t="s">
        <v>89</v>
      </c>
      <c r="C31" s="15" t="s">
        <v>50</v>
      </c>
      <c r="D31" s="16" t="s">
        <v>90</v>
      </c>
      <c r="E31" s="17" t="s">
        <v>14</v>
      </c>
      <c r="F31" s="45">
        <f>514000+307000</f>
        <v>821000</v>
      </c>
      <c r="G31" s="45">
        <f>820737-325887</f>
        <v>494850</v>
      </c>
      <c r="H31" s="30">
        <f t="shared" si="1"/>
        <v>0.60274056029232648</v>
      </c>
    </row>
    <row r="32" spans="1:8" s="12" customFormat="1" ht="15.6">
      <c r="A32" s="14" t="s">
        <v>57</v>
      </c>
      <c r="B32" s="14" t="s">
        <v>58</v>
      </c>
      <c r="C32" s="18" t="s">
        <v>50</v>
      </c>
      <c r="D32" s="16" t="s">
        <v>59</v>
      </c>
      <c r="E32" s="17" t="s">
        <v>91</v>
      </c>
      <c r="F32" s="45">
        <f>200500-22800-121000</f>
        <v>56700</v>
      </c>
      <c r="G32" s="45">
        <v>56655.6</v>
      </c>
      <c r="H32" s="30">
        <f t="shared" si="1"/>
        <v>0.99921693121693123</v>
      </c>
    </row>
    <row r="33" spans="1:8" s="63" customFormat="1" ht="15.6">
      <c r="A33" s="19" t="s">
        <v>5</v>
      </c>
      <c r="B33" s="19"/>
      <c r="C33" s="19"/>
      <c r="D33" s="68" t="s">
        <v>62</v>
      </c>
      <c r="E33" s="69"/>
      <c r="F33" s="44">
        <f t="shared" ref="F33:G33" si="2">F34</f>
        <v>20708676</v>
      </c>
      <c r="G33" s="44">
        <f t="shared" si="2"/>
        <v>5654665.1500000004</v>
      </c>
      <c r="H33" s="29">
        <f t="shared" si="1"/>
        <v>0.27305778264143976</v>
      </c>
    </row>
    <row r="34" spans="1:8" s="63" customFormat="1" ht="15.6">
      <c r="A34" s="19" t="s">
        <v>6</v>
      </c>
      <c r="B34" s="19"/>
      <c r="C34" s="19"/>
      <c r="D34" s="68" t="s">
        <v>62</v>
      </c>
      <c r="E34" s="69"/>
      <c r="F34" s="44">
        <f>F35+F40+F47+F48+F49+F50+F51+F52+F53+F54+F55+F56</f>
        <v>20708676</v>
      </c>
      <c r="G34" s="44">
        <f>G35+G40+G47+G48+G49+G50+G51+G52+G53+G54+G55+G56</f>
        <v>5654665.1500000004</v>
      </c>
      <c r="H34" s="29">
        <f t="shared" si="1"/>
        <v>0.27305778264143976</v>
      </c>
    </row>
    <row r="35" spans="1:8" s="12" customFormat="1" ht="15.6">
      <c r="A35" s="14" t="s">
        <v>51</v>
      </c>
      <c r="B35" s="14" t="s">
        <v>52</v>
      </c>
      <c r="C35" s="15" t="s">
        <v>53</v>
      </c>
      <c r="D35" s="16" t="s">
        <v>54</v>
      </c>
      <c r="E35" s="17" t="s">
        <v>24</v>
      </c>
      <c r="F35" s="45">
        <f>F36+F37+F38+F39</f>
        <v>2350037</v>
      </c>
      <c r="G35" s="45">
        <f>G36+G37+G38+G39</f>
        <v>0</v>
      </c>
      <c r="H35" s="30">
        <f t="shared" si="1"/>
        <v>0</v>
      </c>
    </row>
    <row r="36" spans="1:8" s="12" customFormat="1" ht="62.4">
      <c r="A36" s="14"/>
      <c r="B36" s="14"/>
      <c r="C36" s="15"/>
      <c r="D36" s="16"/>
      <c r="E36" s="34" t="s">
        <v>63</v>
      </c>
      <c r="F36" s="45">
        <v>1073037</v>
      </c>
      <c r="G36" s="45"/>
      <c r="H36" s="30">
        <f t="shared" si="1"/>
        <v>0</v>
      </c>
    </row>
    <row r="37" spans="1:8" s="12" customFormat="1" ht="31.2">
      <c r="A37" s="14"/>
      <c r="B37" s="14"/>
      <c r="C37" s="15"/>
      <c r="D37" s="16"/>
      <c r="E37" s="17" t="s">
        <v>92</v>
      </c>
      <c r="F37" s="45">
        <v>700000</v>
      </c>
      <c r="G37" s="45"/>
      <c r="H37" s="30">
        <f t="shared" si="1"/>
        <v>0</v>
      </c>
    </row>
    <row r="38" spans="1:8" s="12" customFormat="1" ht="31.2">
      <c r="A38" s="14"/>
      <c r="B38" s="14"/>
      <c r="C38" s="15"/>
      <c r="D38" s="16"/>
      <c r="E38" s="17" t="s">
        <v>199</v>
      </c>
      <c r="F38" s="45">
        <v>500000</v>
      </c>
      <c r="G38" s="45"/>
      <c r="H38" s="30">
        <f t="shared" si="1"/>
        <v>0</v>
      </c>
    </row>
    <row r="39" spans="1:8" s="12" customFormat="1" ht="15.6">
      <c r="A39" s="14"/>
      <c r="B39" s="14"/>
      <c r="C39" s="15"/>
      <c r="D39" s="16"/>
      <c r="E39" s="17" t="s">
        <v>200</v>
      </c>
      <c r="F39" s="45">
        <v>77000</v>
      </c>
      <c r="G39" s="45"/>
      <c r="H39" s="30">
        <f t="shared" si="1"/>
        <v>0</v>
      </c>
    </row>
    <row r="40" spans="1:8" s="12" customFormat="1" ht="46.8">
      <c r="A40" s="14" t="s">
        <v>21</v>
      </c>
      <c r="B40" s="14" t="s">
        <v>22</v>
      </c>
      <c r="C40" s="15" t="s">
        <v>23</v>
      </c>
      <c r="D40" s="16" t="s">
        <v>44</v>
      </c>
      <c r="E40" s="17" t="s">
        <v>24</v>
      </c>
      <c r="F40" s="45">
        <f>SUM(F41:F46)</f>
        <v>2862250</v>
      </c>
      <c r="G40" s="45">
        <f>SUM(G41:G46)</f>
        <v>0</v>
      </c>
      <c r="H40" s="30">
        <f t="shared" si="1"/>
        <v>0</v>
      </c>
    </row>
    <row r="41" spans="1:8" s="12" customFormat="1" ht="93.6">
      <c r="A41" s="14"/>
      <c r="B41" s="14"/>
      <c r="C41" s="15"/>
      <c r="D41" s="16"/>
      <c r="E41" s="17" t="s">
        <v>201</v>
      </c>
      <c r="F41" s="45">
        <f>526625</f>
        <v>526625</v>
      </c>
      <c r="G41" s="45"/>
      <c r="H41" s="30">
        <f t="shared" si="1"/>
        <v>0</v>
      </c>
    </row>
    <row r="42" spans="1:8" s="12" customFormat="1" ht="93.6">
      <c r="A42" s="14"/>
      <c r="B42" s="14"/>
      <c r="C42" s="15"/>
      <c r="D42" s="16"/>
      <c r="E42" s="17" t="s">
        <v>202</v>
      </c>
      <c r="F42" s="45">
        <v>526625</v>
      </c>
      <c r="G42" s="45"/>
      <c r="H42" s="30">
        <f t="shared" si="1"/>
        <v>0</v>
      </c>
    </row>
    <row r="43" spans="1:8" s="12" customFormat="1" ht="31.2">
      <c r="A43" s="14"/>
      <c r="B43" s="14"/>
      <c r="C43" s="15"/>
      <c r="D43" s="16"/>
      <c r="E43" s="17" t="s">
        <v>92</v>
      </c>
      <c r="F43" s="45">
        <v>800000</v>
      </c>
      <c r="G43" s="45"/>
      <c r="H43" s="30">
        <f t="shared" si="1"/>
        <v>0</v>
      </c>
    </row>
    <row r="44" spans="1:8" s="12" customFormat="1" ht="62.4">
      <c r="A44" s="14"/>
      <c r="B44" s="14"/>
      <c r="C44" s="15"/>
      <c r="D44" s="16"/>
      <c r="E44" s="17" t="s">
        <v>203</v>
      </c>
      <c r="F44" s="45">
        <v>600000</v>
      </c>
      <c r="G44" s="45"/>
      <c r="H44" s="30">
        <f t="shared" si="1"/>
        <v>0</v>
      </c>
    </row>
    <row r="45" spans="1:8" s="12" customFormat="1" ht="62.4">
      <c r="A45" s="14"/>
      <c r="B45" s="14"/>
      <c r="C45" s="15"/>
      <c r="D45" s="16"/>
      <c r="E45" s="17" t="s">
        <v>204</v>
      </c>
      <c r="F45" s="45">
        <v>400000</v>
      </c>
      <c r="G45" s="45"/>
      <c r="H45" s="30">
        <f t="shared" si="1"/>
        <v>0</v>
      </c>
    </row>
    <row r="46" spans="1:8" s="12" customFormat="1" ht="15.6">
      <c r="A46" s="14"/>
      <c r="B46" s="14"/>
      <c r="C46" s="15"/>
      <c r="D46" s="16"/>
      <c r="E46" s="17" t="s">
        <v>200</v>
      </c>
      <c r="F46" s="45">
        <v>9000</v>
      </c>
      <c r="G46" s="45"/>
      <c r="H46" s="30">
        <f t="shared" si="1"/>
        <v>0</v>
      </c>
    </row>
    <row r="47" spans="1:8" s="12" customFormat="1" ht="78">
      <c r="A47" s="14" t="s">
        <v>205</v>
      </c>
      <c r="B47" s="14" t="s">
        <v>206</v>
      </c>
      <c r="C47" s="15" t="s">
        <v>207</v>
      </c>
      <c r="D47" s="16" t="s">
        <v>208</v>
      </c>
      <c r="E47" s="17" t="s">
        <v>200</v>
      </c>
      <c r="F47" s="45">
        <v>9100</v>
      </c>
      <c r="G47" s="45"/>
      <c r="H47" s="30">
        <f t="shared" si="1"/>
        <v>0</v>
      </c>
    </row>
    <row r="48" spans="1:8" s="12" customFormat="1" ht="46.8">
      <c r="A48" s="14" t="s">
        <v>209</v>
      </c>
      <c r="B48" s="14" t="s">
        <v>210</v>
      </c>
      <c r="C48" s="15" t="s">
        <v>211</v>
      </c>
      <c r="D48" s="16" t="s">
        <v>212</v>
      </c>
      <c r="E48" s="17" t="s">
        <v>200</v>
      </c>
      <c r="F48" s="45">
        <v>4000</v>
      </c>
      <c r="G48" s="45"/>
      <c r="H48" s="30">
        <f t="shared" si="1"/>
        <v>0</v>
      </c>
    </row>
    <row r="49" spans="1:10" s="12" customFormat="1" ht="93.6">
      <c r="A49" s="14" t="s">
        <v>213</v>
      </c>
      <c r="B49" s="14" t="s">
        <v>214</v>
      </c>
      <c r="C49" s="18" t="s">
        <v>95</v>
      </c>
      <c r="D49" s="16" t="s">
        <v>215</v>
      </c>
      <c r="E49" s="17" t="s">
        <v>216</v>
      </c>
      <c r="F49" s="45">
        <v>1400000</v>
      </c>
      <c r="G49" s="45"/>
      <c r="H49" s="30">
        <f t="shared" si="1"/>
        <v>0</v>
      </c>
      <c r="J49" s="21"/>
    </row>
    <row r="50" spans="1:10" s="12" customFormat="1" ht="54.6" customHeight="1">
      <c r="A50" s="14" t="s">
        <v>93</v>
      </c>
      <c r="B50" s="14" t="s">
        <v>94</v>
      </c>
      <c r="C50" s="18" t="s">
        <v>95</v>
      </c>
      <c r="D50" s="73" t="s">
        <v>96</v>
      </c>
      <c r="E50" s="73"/>
      <c r="F50" s="45">
        <v>1304329</v>
      </c>
      <c r="G50" s="45">
        <v>1275000</v>
      </c>
      <c r="H50" s="30">
        <f t="shared" si="1"/>
        <v>0.9775141087869702</v>
      </c>
    </row>
    <row r="51" spans="1:10" s="12" customFormat="1" ht="54" customHeight="1">
      <c r="A51" s="14" t="s">
        <v>97</v>
      </c>
      <c r="B51" s="14" t="s">
        <v>98</v>
      </c>
      <c r="C51" s="18" t="s">
        <v>95</v>
      </c>
      <c r="D51" s="70" t="s">
        <v>99</v>
      </c>
      <c r="E51" s="71"/>
      <c r="F51" s="45">
        <v>3043200</v>
      </c>
      <c r="G51" s="45">
        <v>1530000</v>
      </c>
      <c r="H51" s="30">
        <f t="shared" si="1"/>
        <v>0.50276025236593058</v>
      </c>
    </row>
    <row r="52" spans="1:10" s="12" customFormat="1" ht="71.400000000000006" customHeight="1">
      <c r="A52" s="18" t="s">
        <v>217</v>
      </c>
      <c r="B52" s="18" t="s">
        <v>218</v>
      </c>
      <c r="C52" s="18" t="s">
        <v>95</v>
      </c>
      <c r="D52" s="70" t="s">
        <v>219</v>
      </c>
      <c r="E52" s="71"/>
      <c r="F52" s="45">
        <v>50000</v>
      </c>
      <c r="G52" s="45"/>
      <c r="H52" s="30">
        <f t="shared" si="1"/>
        <v>0</v>
      </c>
      <c r="J52" s="21"/>
    </row>
    <row r="53" spans="1:10" s="12" customFormat="1" ht="67.2" customHeight="1">
      <c r="A53" s="18" t="s">
        <v>220</v>
      </c>
      <c r="B53" s="18" t="s">
        <v>221</v>
      </c>
      <c r="C53" s="18" t="s">
        <v>95</v>
      </c>
      <c r="D53" s="70" t="s">
        <v>222</v>
      </c>
      <c r="E53" s="71"/>
      <c r="F53" s="45">
        <v>50000</v>
      </c>
      <c r="G53" s="45"/>
      <c r="H53" s="30">
        <f t="shared" si="1"/>
        <v>0</v>
      </c>
    </row>
    <row r="54" spans="1:10" s="12" customFormat="1" ht="40.200000000000003" customHeight="1">
      <c r="A54" s="18" t="s">
        <v>223</v>
      </c>
      <c r="B54" s="18" t="s">
        <v>224</v>
      </c>
      <c r="C54" s="18" t="s">
        <v>95</v>
      </c>
      <c r="D54" s="70" t="s">
        <v>225</v>
      </c>
      <c r="E54" s="71"/>
      <c r="F54" s="45">
        <v>1500000</v>
      </c>
      <c r="G54" s="45"/>
      <c r="H54" s="30">
        <f t="shared" si="1"/>
        <v>0</v>
      </c>
    </row>
    <row r="55" spans="1:10" s="12" customFormat="1" ht="46.8">
      <c r="A55" s="18" t="s">
        <v>226</v>
      </c>
      <c r="B55" s="18" t="s">
        <v>227</v>
      </c>
      <c r="C55" s="15" t="s">
        <v>228</v>
      </c>
      <c r="D55" s="16" t="s">
        <v>229</v>
      </c>
      <c r="E55" s="42" t="s">
        <v>230</v>
      </c>
      <c r="F55" s="45">
        <v>310000</v>
      </c>
      <c r="G55" s="45">
        <v>304270</v>
      </c>
      <c r="H55" s="30">
        <f t="shared" si="1"/>
        <v>0.98151612903225804</v>
      </c>
    </row>
    <row r="56" spans="1:10" s="12" customFormat="1" ht="31.2">
      <c r="A56" s="14" t="s">
        <v>55</v>
      </c>
      <c r="B56" s="14" t="s">
        <v>38</v>
      </c>
      <c r="C56" s="18" t="s">
        <v>41</v>
      </c>
      <c r="D56" s="16" t="s">
        <v>39</v>
      </c>
      <c r="E56" s="34" t="s">
        <v>24</v>
      </c>
      <c r="F56" s="45">
        <f>SUM(F57:F62)</f>
        <v>7825760</v>
      </c>
      <c r="G56" s="45">
        <f>SUM(G57:G62)</f>
        <v>2545395.1500000004</v>
      </c>
      <c r="H56" s="30">
        <f t="shared" si="1"/>
        <v>0.32525852441168657</v>
      </c>
    </row>
    <row r="57" spans="1:10" s="12" customFormat="1" ht="78">
      <c r="A57" s="14"/>
      <c r="B57" s="14"/>
      <c r="C57" s="18"/>
      <c r="D57" s="16"/>
      <c r="E57" s="47" t="s">
        <v>231</v>
      </c>
      <c r="F57" s="45">
        <f>200000+200000</f>
        <v>400000</v>
      </c>
      <c r="G57" s="45"/>
      <c r="H57" s="30">
        <f t="shared" si="1"/>
        <v>0</v>
      </c>
    </row>
    <row r="58" spans="1:10" s="12" customFormat="1" ht="93.6">
      <c r="A58" s="14"/>
      <c r="B58" s="14"/>
      <c r="C58" s="18"/>
      <c r="D58" s="16"/>
      <c r="E58" s="35" t="s">
        <v>100</v>
      </c>
      <c r="F58" s="45">
        <f>2800119+100000</f>
        <v>2900119</v>
      </c>
      <c r="G58" s="45"/>
      <c r="H58" s="31">
        <f t="shared" si="1"/>
        <v>0</v>
      </c>
    </row>
    <row r="59" spans="1:10" s="12" customFormat="1" ht="78">
      <c r="A59" s="14"/>
      <c r="B59" s="14"/>
      <c r="C59" s="18"/>
      <c r="D59" s="16"/>
      <c r="E59" s="35" t="s">
        <v>101</v>
      </c>
      <c r="F59" s="45">
        <v>1194216</v>
      </c>
      <c r="G59" s="45"/>
      <c r="H59" s="31">
        <f t="shared" si="1"/>
        <v>0</v>
      </c>
    </row>
    <row r="60" spans="1:10" s="12" customFormat="1" ht="78">
      <c r="A60" s="14"/>
      <c r="B60" s="14"/>
      <c r="C60" s="18"/>
      <c r="D60" s="16"/>
      <c r="E60" s="35" t="s">
        <v>232</v>
      </c>
      <c r="F60" s="45">
        <f>1400315-211300+180000</f>
        <v>1369015</v>
      </c>
      <c r="G60" s="45">
        <v>1354848.61</v>
      </c>
      <c r="H60" s="31">
        <f t="shared" si="1"/>
        <v>0.98965212945073655</v>
      </c>
    </row>
    <row r="61" spans="1:10" s="12" customFormat="1" ht="62.4">
      <c r="A61" s="14"/>
      <c r="B61" s="14"/>
      <c r="C61" s="18"/>
      <c r="D61" s="16"/>
      <c r="E61" s="48" t="s">
        <v>233</v>
      </c>
      <c r="F61" s="45">
        <v>500000</v>
      </c>
      <c r="G61" s="45"/>
      <c r="H61" s="30">
        <f t="shared" si="1"/>
        <v>0</v>
      </c>
    </row>
    <row r="62" spans="1:10" s="12" customFormat="1" ht="109.2">
      <c r="A62" s="14"/>
      <c r="B62" s="14"/>
      <c r="C62" s="18"/>
      <c r="D62" s="16"/>
      <c r="E62" s="35" t="s">
        <v>234</v>
      </c>
      <c r="F62" s="45">
        <f>1500000-37590</f>
        <v>1462410</v>
      </c>
      <c r="G62" s="45">
        <v>1190546.54</v>
      </c>
      <c r="H62" s="30">
        <f t="shared" si="1"/>
        <v>0.81409901464021717</v>
      </c>
    </row>
    <row r="63" spans="1:10" s="63" customFormat="1" ht="15.6">
      <c r="A63" s="19" t="s">
        <v>102</v>
      </c>
      <c r="B63" s="19"/>
      <c r="C63" s="19"/>
      <c r="D63" s="68" t="s">
        <v>103</v>
      </c>
      <c r="E63" s="69"/>
      <c r="F63" s="44">
        <f t="shared" ref="F63:G63" si="3">F64</f>
        <v>7640299</v>
      </c>
      <c r="G63" s="44">
        <f t="shared" si="3"/>
        <v>134796.19</v>
      </c>
      <c r="H63" s="29">
        <f t="shared" si="1"/>
        <v>1.7642789896049879E-2</v>
      </c>
    </row>
    <row r="64" spans="1:10" s="63" customFormat="1" ht="15.6">
      <c r="A64" s="19" t="s">
        <v>104</v>
      </c>
      <c r="B64" s="19"/>
      <c r="C64" s="19"/>
      <c r="D64" s="68" t="s">
        <v>103</v>
      </c>
      <c r="E64" s="69"/>
      <c r="F64" s="44">
        <f>F65+F66</f>
        <v>7640299</v>
      </c>
      <c r="G64" s="44">
        <f>G65+G66</f>
        <v>134796.19</v>
      </c>
      <c r="H64" s="29">
        <f t="shared" si="1"/>
        <v>1.7642789896049879E-2</v>
      </c>
    </row>
    <row r="65" spans="1:10" s="12" customFormat="1" ht="93.6">
      <c r="A65" s="15" t="s">
        <v>105</v>
      </c>
      <c r="B65" s="15" t="s">
        <v>106</v>
      </c>
      <c r="C65" s="15" t="s">
        <v>107</v>
      </c>
      <c r="D65" s="16" t="s">
        <v>108</v>
      </c>
      <c r="E65" s="36" t="s">
        <v>235</v>
      </c>
      <c r="F65" s="49">
        <v>991625</v>
      </c>
      <c r="G65" s="49">
        <v>134796.19</v>
      </c>
      <c r="H65" s="30">
        <f t="shared" si="1"/>
        <v>0.13593464263204336</v>
      </c>
    </row>
    <row r="66" spans="1:10" s="12" customFormat="1" ht="166.2" customHeight="1">
      <c r="A66" s="18" t="s">
        <v>236</v>
      </c>
      <c r="B66" s="15">
        <v>3225</v>
      </c>
      <c r="C66" s="15">
        <v>1060</v>
      </c>
      <c r="D66" s="70" t="s">
        <v>237</v>
      </c>
      <c r="E66" s="71"/>
      <c r="F66" s="49">
        <v>6648674</v>
      </c>
      <c r="G66" s="49"/>
      <c r="H66" s="30">
        <f t="shared" si="1"/>
        <v>0</v>
      </c>
    </row>
    <row r="67" spans="1:10" s="63" customFormat="1" ht="15.6">
      <c r="A67" s="19" t="s">
        <v>109</v>
      </c>
      <c r="B67" s="19"/>
      <c r="C67" s="19"/>
      <c r="D67" s="68" t="s">
        <v>110</v>
      </c>
      <c r="E67" s="69"/>
      <c r="F67" s="44">
        <f t="shared" ref="F67:G67" si="4">F68</f>
        <v>500100</v>
      </c>
      <c r="G67" s="44">
        <f t="shared" si="4"/>
        <v>230000</v>
      </c>
      <c r="H67" s="29">
        <f t="shared" si="1"/>
        <v>0.45990801839632073</v>
      </c>
    </row>
    <row r="68" spans="1:10" s="63" customFormat="1" ht="15.6">
      <c r="A68" s="19" t="s">
        <v>111</v>
      </c>
      <c r="B68" s="19"/>
      <c r="C68" s="19"/>
      <c r="D68" s="68" t="s">
        <v>110</v>
      </c>
      <c r="E68" s="69"/>
      <c r="F68" s="44">
        <f>F69+F73</f>
        <v>500100</v>
      </c>
      <c r="G68" s="44">
        <f>G69+G73</f>
        <v>230000</v>
      </c>
      <c r="H68" s="29">
        <f t="shared" si="1"/>
        <v>0.45990801839632073</v>
      </c>
    </row>
    <row r="69" spans="1:10" s="12" customFormat="1" ht="46.8">
      <c r="A69" s="15" t="s">
        <v>112</v>
      </c>
      <c r="B69" s="15" t="s">
        <v>113</v>
      </c>
      <c r="C69" s="15" t="s">
        <v>114</v>
      </c>
      <c r="D69" s="16" t="s">
        <v>115</v>
      </c>
      <c r="E69" s="36" t="s">
        <v>24</v>
      </c>
      <c r="F69" s="49">
        <f>F70+F71+F72</f>
        <v>420100</v>
      </c>
      <c r="G69" s="49">
        <f>G70+G71+G72</f>
        <v>230000</v>
      </c>
      <c r="H69" s="30">
        <f t="shared" si="1"/>
        <v>0.54748869316829329</v>
      </c>
    </row>
    <row r="70" spans="1:10" s="12" customFormat="1" ht="15.6">
      <c r="A70" s="15"/>
      <c r="B70" s="15"/>
      <c r="C70" s="15"/>
      <c r="D70" s="16"/>
      <c r="E70" s="48" t="s">
        <v>116</v>
      </c>
      <c r="F70" s="49">
        <v>200000</v>
      </c>
      <c r="G70" s="49">
        <v>200000</v>
      </c>
      <c r="H70" s="31">
        <f t="shared" si="1"/>
        <v>1</v>
      </c>
    </row>
    <row r="71" spans="1:10" s="12" customFormat="1" ht="15.6">
      <c r="A71" s="15"/>
      <c r="B71" s="15"/>
      <c r="C71" s="15"/>
      <c r="D71" s="16"/>
      <c r="E71" s="48" t="s">
        <v>14</v>
      </c>
      <c r="F71" s="49">
        <v>30000</v>
      </c>
      <c r="G71" s="49">
        <v>30000</v>
      </c>
      <c r="H71" s="30">
        <f t="shared" si="1"/>
        <v>1</v>
      </c>
    </row>
    <row r="72" spans="1:10" s="12" customFormat="1" ht="15.6">
      <c r="A72" s="15"/>
      <c r="B72" s="15"/>
      <c r="C72" s="15"/>
      <c r="D72" s="16"/>
      <c r="E72" s="48" t="s">
        <v>238</v>
      </c>
      <c r="F72" s="49">
        <v>190100</v>
      </c>
      <c r="G72" s="49"/>
      <c r="H72" s="30">
        <f t="shared" si="1"/>
        <v>0</v>
      </c>
    </row>
    <row r="73" spans="1:10" s="12" customFormat="1" ht="31.2">
      <c r="A73" s="14" t="s">
        <v>239</v>
      </c>
      <c r="B73" s="14" t="s">
        <v>83</v>
      </c>
      <c r="C73" s="18" t="s">
        <v>84</v>
      </c>
      <c r="D73" s="16" t="s">
        <v>85</v>
      </c>
      <c r="E73" s="17" t="s">
        <v>240</v>
      </c>
      <c r="F73" s="49">
        <v>80000</v>
      </c>
      <c r="G73" s="49"/>
      <c r="H73" s="30">
        <f t="shared" si="1"/>
        <v>0</v>
      </c>
    </row>
    <row r="74" spans="1:10" s="63" customFormat="1" ht="15.6">
      <c r="A74" s="19" t="s">
        <v>117</v>
      </c>
      <c r="B74" s="19"/>
      <c r="C74" s="19"/>
      <c r="D74" s="72" t="s">
        <v>118</v>
      </c>
      <c r="E74" s="72"/>
      <c r="F74" s="44">
        <f t="shared" ref="F74:G74" si="5">F75</f>
        <v>35000</v>
      </c>
      <c r="G74" s="44">
        <f t="shared" si="5"/>
        <v>35000</v>
      </c>
      <c r="H74" s="29">
        <f t="shared" si="1"/>
        <v>1</v>
      </c>
    </row>
    <row r="75" spans="1:10" s="63" customFormat="1" ht="15.6">
      <c r="A75" s="19" t="s">
        <v>119</v>
      </c>
      <c r="B75" s="19"/>
      <c r="C75" s="19"/>
      <c r="D75" s="68" t="s">
        <v>118</v>
      </c>
      <c r="E75" s="69"/>
      <c r="F75" s="44">
        <f>F76</f>
        <v>35000</v>
      </c>
      <c r="G75" s="44">
        <f>G76</f>
        <v>35000</v>
      </c>
      <c r="H75" s="29">
        <f t="shared" ref="H75:H138" si="6">G75/F75</f>
        <v>1</v>
      </c>
      <c r="J75" s="64"/>
    </row>
    <row r="76" spans="1:10" s="12" customFormat="1" ht="46.8">
      <c r="A76" s="15" t="s">
        <v>120</v>
      </c>
      <c r="B76" s="15" t="s">
        <v>121</v>
      </c>
      <c r="C76" s="15" t="s">
        <v>122</v>
      </c>
      <c r="D76" s="16" t="s">
        <v>123</v>
      </c>
      <c r="E76" s="36" t="s">
        <v>124</v>
      </c>
      <c r="F76" s="49">
        <v>35000</v>
      </c>
      <c r="G76" s="49">
        <v>35000</v>
      </c>
      <c r="H76" s="30">
        <f t="shared" si="6"/>
        <v>1</v>
      </c>
    </row>
    <row r="77" spans="1:10" s="63" customFormat="1" ht="15.6">
      <c r="A77" s="19" t="s">
        <v>26</v>
      </c>
      <c r="B77" s="19"/>
      <c r="C77" s="19"/>
      <c r="D77" s="68" t="s">
        <v>64</v>
      </c>
      <c r="E77" s="69"/>
      <c r="F77" s="44">
        <f t="shared" ref="F77:G77" si="7">F78</f>
        <v>24533909</v>
      </c>
      <c r="G77" s="44">
        <f t="shared" si="7"/>
        <v>5957714.5</v>
      </c>
      <c r="H77" s="29">
        <f t="shared" si="6"/>
        <v>0.24283592557549635</v>
      </c>
    </row>
    <row r="78" spans="1:10" s="63" customFormat="1" ht="15.6">
      <c r="A78" s="19" t="s">
        <v>27</v>
      </c>
      <c r="B78" s="19"/>
      <c r="C78" s="19"/>
      <c r="D78" s="68" t="s">
        <v>64</v>
      </c>
      <c r="E78" s="69"/>
      <c r="F78" s="44">
        <f>F79+F96+F106+F107+F111+F116+F117+F120+F124+F125</f>
        <v>24533909</v>
      </c>
      <c r="G78" s="44">
        <f>G79+G96+G106+G107+G111+G116+G117+G120+G124+G125</f>
        <v>5957714.5</v>
      </c>
      <c r="H78" s="29">
        <f t="shared" si="6"/>
        <v>0.24283592557549635</v>
      </c>
    </row>
    <row r="79" spans="1:10" s="12" customFormat="1" ht="31.2">
      <c r="A79" s="14" t="s">
        <v>65</v>
      </c>
      <c r="B79" s="14" t="s">
        <v>45</v>
      </c>
      <c r="C79" s="18" t="s">
        <v>25</v>
      </c>
      <c r="D79" s="16" t="s">
        <v>28</v>
      </c>
      <c r="E79" s="34" t="s">
        <v>24</v>
      </c>
      <c r="F79" s="45">
        <f>F80+F81+F82+F83+F84+F85+F86+F87</f>
        <v>5323187.75</v>
      </c>
      <c r="G79" s="45">
        <f>G80+G81+G82+G83+G84+G85+G86+G87</f>
        <v>6825.37</v>
      </c>
      <c r="H79" s="30">
        <f t="shared" si="6"/>
        <v>1.2821959924295362E-3</v>
      </c>
    </row>
    <row r="80" spans="1:10" s="12" customFormat="1" ht="156">
      <c r="A80" s="14"/>
      <c r="B80" s="14"/>
      <c r="C80" s="18"/>
      <c r="D80" s="16"/>
      <c r="E80" s="40" t="s">
        <v>264</v>
      </c>
      <c r="F80" s="45">
        <f>43200+27908-6487.25</f>
        <v>64620.75</v>
      </c>
      <c r="G80" s="45"/>
      <c r="H80" s="30">
        <f t="shared" si="6"/>
        <v>0</v>
      </c>
    </row>
    <row r="81" spans="1:9" s="12" customFormat="1" ht="62.4">
      <c r="A81" s="14"/>
      <c r="B81" s="14"/>
      <c r="C81" s="18"/>
      <c r="D81" s="16"/>
      <c r="E81" s="40" t="s">
        <v>125</v>
      </c>
      <c r="F81" s="45">
        <v>600000</v>
      </c>
      <c r="G81" s="45"/>
      <c r="H81" s="30">
        <f t="shared" si="6"/>
        <v>0</v>
      </c>
      <c r="I81" s="21"/>
    </row>
    <row r="82" spans="1:9" s="12" customFormat="1" ht="46.8">
      <c r="A82" s="14"/>
      <c r="B82" s="14"/>
      <c r="C82" s="18"/>
      <c r="D82" s="16"/>
      <c r="E82" s="41" t="s">
        <v>126</v>
      </c>
      <c r="F82" s="45">
        <v>94300</v>
      </c>
      <c r="G82" s="45"/>
      <c r="H82" s="30">
        <f t="shared" si="6"/>
        <v>0</v>
      </c>
    </row>
    <row r="83" spans="1:9" s="12" customFormat="1" ht="46.8">
      <c r="A83" s="14"/>
      <c r="B83" s="14"/>
      <c r="C83" s="18"/>
      <c r="D83" s="16"/>
      <c r="E83" s="41" t="s">
        <v>241</v>
      </c>
      <c r="F83" s="50">
        <v>878000</v>
      </c>
      <c r="G83" s="50"/>
      <c r="H83" s="30">
        <f t="shared" si="6"/>
        <v>0</v>
      </c>
    </row>
    <row r="84" spans="1:9" s="12" customFormat="1" ht="46.8">
      <c r="A84" s="14"/>
      <c r="B84" s="14"/>
      <c r="C84" s="18"/>
      <c r="D84" s="16"/>
      <c r="E84" s="41" t="s">
        <v>242</v>
      </c>
      <c r="F84" s="50">
        <v>522000</v>
      </c>
      <c r="G84" s="50"/>
      <c r="H84" s="30">
        <f t="shared" si="6"/>
        <v>0</v>
      </c>
    </row>
    <row r="85" spans="1:9" s="12" customFormat="1" ht="46.8">
      <c r="A85" s="14"/>
      <c r="B85" s="14"/>
      <c r="C85" s="18"/>
      <c r="D85" s="16"/>
      <c r="E85" s="41" t="s">
        <v>243</v>
      </c>
      <c r="F85" s="50">
        <v>35100</v>
      </c>
      <c r="G85" s="50"/>
      <c r="H85" s="30">
        <f t="shared" si="6"/>
        <v>0</v>
      </c>
    </row>
    <row r="86" spans="1:9" s="12" customFormat="1" ht="46.8">
      <c r="A86" s="14"/>
      <c r="B86" s="14"/>
      <c r="C86" s="18"/>
      <c r="D86" s="16"/>
      <c r="E86" s="41" t="s">
        <v>244</v>
      </c>
      <c r="F86" s="50">
        <v>56150</v>
      </c>
      <c r="G86" s="50"/>
      <c r="H86" s="30">
        <f t="shared" si="6"/>
        <v>0</v>
      </c>
    </row>
    <row r="87" spans="1:9" s="12" customFormat="1" ht="93.6">
      <c r="A87" s="14"/>
      <c r="B87" s="14"/>
      <c r="C87" s="18"/>
      <c r="D87" s="16"/>
      <c r="E87" s="41" t="s">
        <v>127</v>
      </c>
      <c r="F87" s="49">
        <f>SUM(F88:F95)</f>
        <v>3073017</v>
      </c>
      <c r="G87" s="49">
        <f>SUM(G88:G95)</f>
        <v>6825.37</v>
      </c>
      <c r="H87" s="30">
        <f t="shared" si="6"/>
        <v>2.2210648362830402E-3</v>
      </c>
    </row>
    <row r="88" spans="1:9" s="62" customFormat="1" ht="62.4">
      <c r="A88" s="56"/>
      <c r="B88" s="56"/>
      <c r="C88" s="57"/>
      <c r="D88" s="58"/>
      <c r="E88" s="43" t="s">
        <v>245</v>
      </c>
      <c r="F88" s="51">
        <v>153000</v>
      </c>
      <c r="G88" s="51"/>
      <c r="H88" s="31">
        <f t="shared" si="6"/>
        <v>0</v>
      </c>
    </row>
    <row r="89" spans="1:9" s="62" customFormat="1" ht="62.4">
      <c r="A89" s="56"/>
      <c r="B89" s="56"/>
      <c r="C89" s="57"/>
      <c r="D89" s="58"/>
      <c r="E89" s="43" t="s">
        <v>246</v>
      </c>
      <c r="F89" s="51">
        <v>225000</v>
      </c>
      <c r="G89" s="51"/>
      <c r="H89" s="31">
        <f t="shared" si="6"/>
        <v>0</v>
      </c>
    </row>
    <row r="90" spans="1:9" s="62" customFormat="1" ht="46.8">
      <c r="A90" s="56"/>
      <c r="B90" s="56"/>
      <c r="C90" s="57"/>
      <c r="D90" s="58"/>
      <c r="E90" s="37" t="s">
        <v>129</v>
      </c>
      <c r="F90" s="52">
        <v>45000</v>
      </c>
      <c r="G90" s="52"/>
      <c r="H90" s="31">
        <f t="shared" si="6"/>
        <v>0</v>
      </c>
    </row>
    <row r="91" spans="1:9" s="62" customFormat="1" ht="46.8">
      <c r="A91" s="56"/>
      <c r="B91" s="56"/>
      <c r="C91" s="57"/>
      <c r="D91" s="58"/>
      <c r="E91" s="37" t="s">
        <v>128</v>
      </c>
      <c r="F91" s="52">
        <v>36894</v>
      </c>
      <c r="G91" s="52">
        <v>6825.37</v>
      </c>
      <c r="H91" s="31">
        <f t="shared" si="6"/>
        <v>0.18499945790643466</v>
      </c>
    </row>
    <row r="92" spans="1:9" s="62" customFormat="1" ht="46.8">
      <c r="A92" s="56"/>
      <c r="B92" s="56"/>
      <c r="C92" s="57"/>
      <c r="D92" s="58"/>
      <c r="E92" s="43" t="s">
        <v>247</v>
      </c>
      <c r="F92" s="51">
        <v>450000</v>
      </c>
      <c r="G92" s="51"/>
      <c r="H92" s="31">
        <f t="shared" si="6"/>
        <v>0</v>
      </c>
    </row>
    <row r="93" spans="1:9" s="62" customFormat="1" ht="62.4">
      <c r="A93" s="56"/>
      <c r="B93" s="56"/>
      <c r="C93" s="57"/>
      <c r="D93" s="58"/>
      <c r="E93" s="43" t="s">
        <v>248</v>
      </c>
      <c r="F93" s="51">
        <v>450000</v>
      </c>
      <c r="G93" s="51"/>
      <c r="H93" s="31">
        <f t="shared" si="6"/>
        <v>0</v>
      </c>
    </row>
    <row r="94" spans="1:9" s="62" customFormat="1" ht="78">
      <c r="A94" s="56"/>
      <c r="B94" s="56"/>
      <c r="C94" s="57"/>
      <c r="D94" s="58"/>
      <c r="E94" s="43" t="s">
        <v>249</v>
      </c>
      <c r="F94" s="51">
        <v>135000</v>
      </c>
      <c r="G94" s="51"/>
      <c r="H94" s="31">
        <f t="shared" si="6"/>
        <v>0</v>
      </c>
    </row>
    <row r="95" spans="1:9" s="62" customFormat="1" ht="62.4">
      <c r="A95" s="56"/>
      <c r="B95" s="56"/>
      <c r="C95" s="57"/>
      <c r="D95" s="58"/>
      <c r="E95" s="37" t="s">
        <v>66</v>
      </c>
      <c r="F95" s="52">
        <v>1578123</v>
      </c>
      <c r="G95" s="52"/>
      <c r="H95" s="31">
        <f t="shared" si="6"/>
        <v>0</v>
      </c>
    </row>
    <row r="96" spans="1:9" s="12" customFormat="1" ht="31.2">
      <c r="A96" s="14" t="s">
        <v>29</v>
      </c>
      <c r="B96" s="14" t="s">
        <v>30</v>
      </c>
      <c r="C96" s="18" t="s">
        <v>18</v>
      </c>
      <c r="D96" s="16" t="s">
        <v>31</v>
      </c>
      <c r="E96" s="34" t="s">
        <v>24</v>
      </c>
      <c r="F96" s="45">
        <f>SUM(F97:F104)</f>
        <v>6899790.25</v>
      </c>
      <c r="G96" s="45">
        <f>SUM(G97:G104)</f>
        <v>3603966.6300000004</v>
      </c>
      <c r="H96" s="30">
        <f t="shared" si="6"/>
        <v>0.52232988241925182</v>
      </c>
    </row>
    <row r="97" spans="1:8" s="12" customFormat="1" ht="46.8">
      <c r="A97" s="14"/>
      <c r="B97" s="14"/>
      <c r="C97" s="18"/>
      <c r="D97" s="16"/>
      <c r="E97" s="32" t="s">
        <v>130</v>
      </c>
      <c r="F97" s="52">
        <f>1503280-51935.79</f>
        <v>1451344.21</v>
      </c>
      <c r="G97" s="52">
        <v>1451343.78</v>
      </c>
      <c r="H97" s="30">
        <f t="shared" si="6"/>
        <v>0.99999970372293701</v>
      </c>
    </row>
    <row r="98" spans="1:8" ht="46.8">
      <c r="A98" s="14"/>
      <c r="B98" s="14"/>
      <c r="C98" s="18"/>
      <c r="D98" s="16"/>
      <c r="E98" s="32" t="s">
        <v>131</v>
      </c>
      <c r="F98" s="52">
        <f>1444546-43160.86</f>
        <v>1401385.14</v>
      </c>
      <c r="G98" s="52">
        <v>1401385.08</v>
      </c>
      <c r="H98" s="30">
        <f t="shared" si="6"/>
        <v>0.99999995718521761</v>
      </c>
    </row>
    <row r="99" spans="1:8" ht="46.8">
      <c r="A99" s="14"/>
      <c r="B99" s="14"/>
      <c r="C99" s="18"/>
      <c r="D99" s="16"/>
      <c r="E99" s="32" t="s">
        <v>250</v>
      </c>
      <c r="F99" s="52">
        <f>1448646+41354+6487.25</f>
        <v>1496487.25</v>
      </c>
      <c r="G99" s="52"/>
      <c r="H99" s="30">
        <f t="shared" si="6"/>
        <v>0</v>
      </c>
    </row>
    <row r="100" spans="1:8" ht="46.8">
      <c r="A100" s="14"/>
      <c r="B100" s="14"/>
      <c r="C100" s="18"/>
      <c r="D100" s="16"/>
      <c r="E100" s="32" t="s">
        <v>132</v>
      </c>
      <c r="F100" s="52">
        <f>286470-40195.96</f>
        <v>246274.04</v>
      </c>
      <c r="G100" s="52">
        <v>246273.22</v>
      </c>
      <c r="H100" s="30">
        <f t="shared" si="6"/>
        <v>0.99999667037581386</v>
      </c>
    </row>
    <row r="101" spans="1:8" ht="46.8">
      <c r="A101" s="14"/>
      <c r="B101" s="14"/>
      <c r="C101" s="18"/>
      <c r="D101" s="16"/>
      <c r="E101" s="32" t="s">
        <v>133</v>
      </c>
      <c r="F101" s="52">
        <f>122370-38372.01</f>
        <v>83997.989999999991</v>
      </c>
      <c r="G101" s="52">
        <v>83997.48</v>
      </c>
      <c r="H101" s="30">
        <f t="shared" si="6"/>
        <v>0.99999392842614454</v>
      </c>
    </row>
    <row r="102" spans="1:8" ht="46.8">
      <c r="A102" s="14"/>
      <c r="B102" s="14"/>
      <c r="C102" s="18"/>
      <c r="D102" s="16"/>
      <c r="E102" s="32" t="s">
        <v>134</v>
      </c>
      <c r="F102" s="52">
        <f>314517-94371.64+0.63</f>
        <v>220145.99</v>
      </c>
      <c r="G102" s="52">
        <v>220144.77</v>
      </c>
      <c r="H102" s="30">
        <f t="shared" si="6"/>
        <v>0.99999445822292743</v>
      </c>
    </row>
    <row r="103" spans="1:8" ht="46.8">
      <c r="A103" s="14"/>
      <c r="B103" s="14"/>
      <c r="C103" s="18"/>
      <c r="D103" s="16"/>
      <c r="E103" s="32" t="s">
        <v>135</v>
      </c>
      <c r="F103" s="52">
        <f>296125-95302.37</f>
        <v>200822.63</v>
      </c>
      <c r="G103" s="52">
        <v>200822.3</v>
      </c>
      <c r="H103" s="30">
        <f t="shared" si="6"/>
        <v>0.99999835675889703</v>
      </c>
    </row>
    <row r="104" spans="1:8" ht="93.6">
      <c r="A104" s="14"/>
      <c r="B104" s="14"/>
      <c r="C104" s="18"/>
      <c r="D104" s="16"/>
      <c r="E104" s="32" t="s">
        <v>127</v>
      </c>
      <c r="F104" s="45">
        <f>F105</f>
        <v>1799333</v>
      </c>
      <c r="G104" s="45">
        <f>G105</f>
        <v>0</v>
      </c>
      <c r="H104" s="30">
        <f t="shared" si="6"/>
        <v>0</v>
      </c>
    </row>
    <row r="105" spans="1:8" s="60" customFormat="1" ht="62.4">
      <c r="A105" s="56"/>
      <c r="B105" s="56"/>
      <c r="C105" s="57"/>
      <c r="D105" s="58"/>
      <c r="E105" s="37" t="s">
        <v>136</v>
      </c>
      <c r="F105" s="52">
        <v>1799333</v>
      </c>
      <c r="G105" s="52"/>
      <c r="H105" s="31">
        <f t="shared" si="6"/>
        <v>0</v>
      </c>
    </row>
    <row r="106" spans="1:8" ht="78">
      <c r="A106" s="14" t="s">
        <v>137</v>
      </c>
      <c r="B106" s="14" t="s">
        <v>138</v>
      </c>
      <c r="C106" s="18" t="s">
        <v>18</v>
      </c>
      <c r="D106" s="16" t="s">
        <v>139</v>
      </c>
      <c r="E106" s="34" t="s">
        <v>140</v>
      </c>
      <c r="F106" s="45">
        <v>1095000</v>
      </c>
      <c r="G106" s="45">
        <v>70017.3</v>
      </c>
      <c r="H106" s="30">
        <f t="shared" si="6"/>
        <v>6.3942739726027403E-2</v>
      </c>
    </row>
    <row r="107" spans="1:8">
      <c r="A107" s="14" t="s">
        <v>32</v>
      </c>
      <c r="B107" s="14" t="s">
        <v>17</v>
      </c>
      <c r="C107" s="18" t="s">
        <v>18</v>
      </c>
      <c r="D107" s="16" t="s">
        <v>19</v>
      </c>
      <c r="E107" s="34" t="s">
        <v>24</v>
      </c>
      <c r="F107" s="45">
        <f>F108+F109+F110</f>
        <v>1125500</v>
      </c>
      <c r="G107" s="45">
        <f>G108+G109+G110</f>
        <v>0</v>
      </c>
      <c r="H107" s="30">
        <f t="shared" si="6"/>
        <v>0</v>
      </c>
    </row>
    <row r="108" spans="1:8" ht="31.2">
      <c r="A108" s="14"/>
      <c r="B108" s="14"/>
      <c r="C108" s="18"/>
      <c r="D108" s="16"/>
      <c r="E108" s="34" t="s">
        <v>67</v>
      </c>
      <c r="F108" s="45">
        <v>839500</v>
      </c>
      <c r="G108" s="45"/>
      <c r="H108" s="30">
        <f t="shared" si="6"/>
        <v>0</v>
      </c>
    </row>
    <row r="109" spans="1:8" ht="31.2">
      <c r="A109" s="14"/>
      <c r="B109" s="14"/>
      <c r="C109" s="18"/>
      <c r="D109" s="16"/>
      <c r="E109" s="34" t="s">
        <v>141</v>
      </c>
      <c r="F109" s="45">
        <v>252000</v>
      </c>
      <c r="G109" s="45"/>
      <c r="H109" s="30">
        <f t="shared" si="6"/>
        <v>0</v>
      </c>
    </row>
    <row r="110" spans="1:8" ht="78">
      <c r="A110" s="14"/>
      <c r="B110" s="14"/>
      <c r="C110" s="18"/>
      <c r="D110" s="16"/>
      <c r="E110" s="34" t="s">
        <v>251</v>
      </c>
      <c r="F110" s="45">
        <v>34000</v>
      </c>
      <c r="G110" s="45"/>
      <c r="H110" s="30">
        <f t="shared" si="6"/>
        <v>0</v>
      </c>
    </row>
    <row r="111" spans="1:8" ht="31.2">
      <c r="A111" s="15">
        <v>1216091</v>
      </c>
      <c r="B111" s="15">
        <v>6091</v>
      </c>
      <c r="C111" s="18" t="s">
        <v>142</v>
      </c>
      <c r="D111" s="16" t="s">
        <v>143</v>
      </c>
      <c r="E111" s="17" t="s">
        <v>24</v>
      </c>
      <c r="F111" s="45">
        <f>SUM(F112:F114)</f>
        <v>6571000</v>
      </c>
      <c r="G111" s="45">
        <f>SUM(G112:G114)</f>
        <v>132453.6</v>
      </c>
      <c r="H111" s="30">
        <f t="shared" si="6"/>
        <v>2.0157297215035765E-2</v>
      </c>
    </row>
    <row r="112" spans="1:8" ht="46.8">
      <c r="A112" s="14"/>
      <c r="B112" s="14"/>
      <c r="C112" s="18"/>
      <c r="D112" s="16"/>
      <c r="E112" s="17" t="s">
        <v>144</v>
      </c>
      <c r="F112" s="45">
        <v>5800000</v>
      </c>
      <c r="G112" s="45">
        <v>132453.6</v>
      </c>
      <c r="H112" s="30">
        <f t="shared" si="6"/>
        <v>2.2836827586206896E-2</v>
      </c>
    </row>
    <row r="113" spans="1:8" ht="46.8">
      <c r="A113" s="14"/>
      <c r="B113" s="14"/>
      <c r="C113" s="18"/>
      <c r="D113" s="16"/>
      <c r="E113" s="17" t="s">
        <v>145</v>
      </c>
      <c r="F113" s="45">
        <v>600000</v>
      </c>
      <c r="G113" s="45"/>
      <c r="H113" s="30">
        <f t="shared" si="6"/>
        <v>0</v>
      </c>
    </row>
    <row r="114" spans="1:8" ht="93.6">
      <c r="A114" s="14"/>
      <c r="B114" s="14"/>
      <c r="C114" s="18"/>
      <c r="D114" s="16"/>
      <c r="E114" s="32" t="s">
        <v>127</v>
      </c>
      <c r="F114" s="45">
        <f>F115</f>
        <v>171000</v>
      </c>
      <c r="G114" s="45">
        <f>G115</f>
        <v>0</v>
      </c>
      <c r="H114" s="30">
        <f t="shared" si="6"/>
        <v>0</v>
      </c>
    </row>
    <row r="115" spans="1:8" s="60" customFormat="1" ht="78">
      <c r="A115" s="56"/>
      <c r="B115" s="56"/>
      <c r="C115" s="57"/>
      <c r="D115" s="58"/>
      <c r="E115" s="43" t="s">
        <v>252</v>
      </c>
      <c r="F115" s="53">
        <v>171000</v>
      </c>
      <c r="G115" s="53"/>
      <c r="H115" s="31">
        <f t="shared" si="6"/>
        <v>0</v>
      </c>
    </row>
    <row r="116" spans="1:8" ht="31.2">
      <c r="A116" s="14" t="s">
        <v>146</v>
      </c>
      <c r="B116" s="14" t="s">
        <v>83</v>
      </c>
      <c r="C116" s="18" t="s">
        <v>84</v>
      </c>
      <c r="D116" s="16" t="s">
        <v>85</v>
      </c>
      <c r="E116" s="17" t="s">
        <v>147</v>
      </c>
      <c r="F116" s="45">
        <v>36000</v>
      </c>
      <c r="G116" s="45"/>
      <c r="H116" s="30">
        <f t="shared" si="6"/>
        <v>0</v>
      </c>
    </row>
    <row r="117" spans="1:8">
      <c r="A117" s="14" t="s">
        <v>253</v>
      </c>
      <c r="B117" s="14" t="s">
        <v>254</v>
      </c>
      <c r="C117" s="18" t="s">
        <v>255</v>
      </c>
      <c r="D117" s="16" t="s">
        <v>256</v>
      </c>
      <c r="E117" s="32" t="s">
        <v>24</v>
      </c>
      <c r="F117" s="45">
        <f>F118</f>
        <v>360000</v>
      </c>
      <c r="G117" s="45">
        <f>G118</f>
        <v>0</v>
      </c>
      <c r="H117" s="30">
        <f t="shared" si="6"/>
        <v>0</v>
      </c>
    </row>
    <row r="118" spans="1:8" ht="93.6">
      <c r="A118" s="14"/>
      <c r="B118" s="14"/>
      <c r="C118" s="18"/>
      <c r="D118" s="16"/>
      <c r="E118" s="32" t="s">
        <v>127</v>
      </c>
      <c r="F118" s="45">
        <f>F119</f>
        <v>360000</v>
      </c>
      <c r="G118" s="45">
        <f>G119</f>
        <v>0</v>
      </c>
      <c r="H118" s="30">
        <f t="shared" si="6"/>
        <v>0</v>
      </c>
    </row>
    <row r="119" spans="1:8" s="60" customFormat="1" ht="46.8">
      <c r="A119" s="56"/>
      <c r="B119" s="56"/>
      <c r="C119" s="57"/>
      <c r="D119" s="58"/>
      <c r="E119" s="43" t="s">
        <v>257</v>
      </c>
      <c r="F119" s="53">
        <v>360000</v>
      </c>
      <c r="G119" s="53"/>
      <c r="H119" s="31">
        <f t="shared" si="6"/>
        <v>0</v>
      </c>
    </row>
    <row r="120" spans="1:8" ht="31.2">
      <c r="A120" s="14" t="s">
        <v>148</v>
      </c>
      <c r="B120" s="14" t="s">
        <v>149</v>
      </c>
      <c r="C120" s="18" t="s">
        <v>20</v>
      </c>
      <c r="D120" s="16" t="s">
        <v>150</v>
      </c>
      <c r="E120" s="34" t="s">
        <v>24</v>
      </c>
      <c r="F120" s="45">
        <f>SUM(F121:F123)</f>
        <v>2650510</v>
      </c>
      <c r="G120" s="45">
        <f>SUM(G121:G123)</f>
        <v>2050506.6</v>
      </c>
      <c r="H120" s="30">
        <f t="shared" si="6"/>
        <v>0.77362718872971625</v>
      </c>
    </row>
    <row r="121" spans="1:8" ht="31.2">
      <c r="A121" s="14"/>
      <c r="B121" s="14"/>
      <c r="C121" s="18"/>
      <c r="D121" s="16"/>
      <c r="E121" s="38" t="s">
        <v>151</v>
      </c>
      <c r="F121" s="45">
        <f>600000-9490</f>
        <v>590510</v>
      </c>
      <c r="G121" s="45">
        <v>590506.80000000005</v>
      </c>
      <c r="H121" s="30">
        <f t="shared" si="6"/>
        <v>0.99999458095544536</v>
      </c>
    </row>
    <row r="122" spans="1:8">
      <c r="A122" s="14"/>
      <c r="B122" s="14"/>
      <c r="C122" s="18"/>
      <c r="D122" s="16"/>
      <c r="E122" s="23" t="s">
        <v>152</v>
      </c>
      <c r="F122" s="45">
        <v>1460000</v>
      </c>
      <c r="G122" s="45">
        <v>1459999.8</v>
      </c>
      <c r="H122" s="30">
        <f t="shared" si="6"/>
        <v>0.9999998630136987</v>
      </c>
    </row>
    <row r="123" spans="1:8" ht="31.2">
      <c r="A123" s="14"/>
      <c r="B123" s="14"/>
      <c r="C123" s="18"/>
      <c r="D123" s="16"/>
      <c r="E123" s="54" t="s">
        <v>258</v>
      </c>
      <c r="F123" s="45">
        <v>600000</v>
      </c>
      <c r="G123" s="45"/>
      <c r="H123" s="30">
        <f t="shared" si="6"/>
        <v>0</v>
      </c>
    </row>
    <row r="124" spans="1:8" ht="109.2">
      <c r="A124" s="14" t="s">
        <v>153</v>
      </c>
      <c r="B124" s="14" t="s">
        <v>38</v>
      </c>
      <c r="C124" s="18" t="s">
        <v>41</v>
      </c>
      <c r="D124" s="16" t="s">
        <v>39</v>
      </c>
      <c r="E124" s="34" t="s">
        <v>154</v>
      </c>
      <c r="F124" s="45">
        <v>378921</v>
      </c>
      <c r="G124" s="45"/>
      <c r="H124" s="30">
        <f t="shared" si="6"/>
        <v>0</v>
      </c>
    </row>
    <row r="125" spans="1:8">
      <c r="A125" s="14" t="s">
        <v>155</v>
      </c>
      <c r="B125" s="14" t="s">
        <v>58</v>
      </c>
      <c r="C125" s="18" t="s">
        <v>50</v>
      </c>
      <c r="D125" s="16" t="s">
        <v>59</v>
      </c>
      <c r="E125" s="17" t="s">
        <v>91</v>
      </c>
      <c r="F125" s="45">
        <f>200000-106000</f>
        <v>94000</v>
      </c>
      <c r="G125" s="45">
        <v>93945</v>
      </c>
      <c r="H125" s="30">
        <f t="shared" si="6"/>
        <v>0.99941489361702129</v>
      </c>
    </row>
    <row r="126" spans="1:8" s="61" customFormat="1" ht="17.399999999999999">
      <c r="A126" s="19" t="s">
        <v>33</v>
      </c>
      <c r="B126" s="19"/>
      <c r="C126" s="19"/>
      <c r="D126" s="68" t="s">
        <v>68</v>
      </c>
      <c r="E126" s="69"/>
      <c r="F126" s="44">
        <f t="shared" ref="F126:G126" si="8">F127</f>
        <v>30549136</v>
      </c>
      <c r="G126" s="44">
        <f t="shared" si="8"/>
        <v>10113837.42</v>
      </c>
      <c r="H126" s="29">
        <f t="shared" si="6"/>
        <v>0.33106787111753339</v>
      </c>
    </row>
    <row r="127" spans="1:8" s="61" customFormat="1" ht="17.399999999999999">
      <c r="A127" s="19" t="s">
        <v>34</v>
      </c>
      <c r="B127" s="19"/>
      <c r="C127" s="19"/>
      <c r="D127" s="68" t="s">
        <v>68</v>
      </c>
      <c r="E127" s="69"/>
      <c r="F127" s="44">
        <f>F128+F129+F130+F131+F135+F136</f>
        <v>30549136</v>
      </c>
      <c r="G127" s="44">
        <f>G128+G129+G130+G131+G135+G136</f>
        <v>10113837.42</v>
      </c>
      <c r="H127" s="29">
        <f t="shared" si="6"/>
        <v>0.33106787111753339</v>
      </c>
    </row>
    <row r="128" spans="1:8" ht="78">
      <c r="A128" s="15">
        <v>1510150</v>
      </c>
      <c r="B128" s="18" t="s">
        <v>156</v>
      </c>
      <c r="C128" s="18" t="s">
        <v>122</v>
      </c>
      <c r="D128" s="16" t="s">
        <v>157</v>
      </c>
      <c r="E128" s="39" t="s">
        <v>158</v>
      </c>
      <c r="F128" s="45">
        <v>590000</v>
      </c>
      <c r="G128" s="45">
        <v>335909.49</v>
      </c>
      <c r="H128" s="30">
        <f t="shared" si="6"/>
        <v>0.5693381186440678</v>
      </c>
    </row>
    <row r="129" spans="1:8" ht="124.8">
      <c r="A129" s="14" t="s">
        <v>159</v>
      </c>
      <c r="B129" s="14" t="s">
        <v>160</v>
      </c>
      <c r="C129" s="18" t="s">
        <v>161</v>
      </c>
      <c r="D129" s="16" t="s">
        <v>162</v>
      </c>
      <c r="E129" s="34" t="s">
        <v>259</v>
      </c>
      <c r="F129" s="45">
        <f>550000+2000000</f>
        <v>2550000</v>
      </c>
      <c r="G129" s="45">
        <v>499270.91</v>
      </c>
      <c r="H129" s="30">
        <f t="shared" si="6"/>
        <v>0.1957925137254902</v>
      </c>
    </row>
    <row r="130" spans="1:8" ht="62.4">
      <c r="A130" s="15">
        <v>1516015</v>
      </c>
      <c r="B130" s="18" t="s">
        <v>30</v>
      </c>
      <c r="C130" s="18" t="s">
        <v>18</v>
      </c>
      <c r="D130" s="16" t="s">
        <v>31</v>
      </c>
      <c r="E130" s="34" t="s">
        <v>163</v>
      </c>
      <c r="F130" s="45">
        <v>486000</v>
      </c>
      <c r="G130" s="45">
        <v>486000</v>
      </c>
      <c r="H130" s="30">
        <f t="shared" si="6"/>
        <v>1</v>
      </c>
    </row>
    <row r="131" spans="1:8" ht="31.2">
      <c r="A131" s="14" t="s">
        <v>164</v>
      </c>
      <c r="B131" s="14" t="s">
        <v>165</v>
      </c>
      <c r="C131" s="18" t="s">
        <v>142</v>
      </c>
      <c r="D131" s="16" t="s">
        <v>143</v>
      </c>
      <c r="E131" s="34" t="s">
        <v>24</v>
      </c>
      <c r="F131" s="45">
        <f>SUM(F132:F134)</f>
        <v>5211248</v>
      </c>
      <c r="G131" s="45">
        <f>SUM(G132:G134)</f>
        <v>926968.8</v>
      </c>
      <c r="H131" s="30">
        <f t="shared" si="6"/>
        <v>0.17787846596439089</v>
      </c>
    </row>
    <row r="132" spans="1:8" ht="62.4">
      <c r="A132" s="14"/>
      <c r="B132" s="14"/>
      <c r="C132" s="18"/>
      <c r="D132" s="16"/>
      <c r="E132" s="33" t="s">
        <v>166</v>
      </c>
      <c r="F132" s="45">
        <v>4148102</v>
      </c>
      <c r="G132" s="45"/>
      <c r="H132" s="30">
        <f t="shared" si="6"/>
        <v>0</v>
      </c>
    </row>
    <row r="133" spans="1:8" ht="46.8">
      <c r="A133" s="14"/>
      <c r="B133" s="14"/>
      <c r="C133" s="18"/>
      <c r="D133" s="16"/>
      <c r="E133" s="33" t="s">
        <v>167</v>
      </c>
      <c r="F133" s="45">
        <v>926970</v>
      </c>
      <c r="G133" s="45">
        <v>926968.8</v>
      </c>
      <c r="H133" s="30">
        <f t="shared" si="6"/>
        <v>0.99999870545972369</v>
      </c>
    </row>
    <row r="134" spans="1:8" ht="46.8">
      <c r="A134" s="14"/>
      <c r="B134" s="14"/>
      <c r="C134" s="18"/>
      <c r="D134" s="16"/>
      <c r="E134" s="33" t="s">
        <v>168</v>
      </c>
      <c r="F134" s="45">
        <v>136176</v>
      </c>
      <c r="G134" s="45"/>
      <c r="H134" s="30">
        <f t="shared" si="6"/>
        <v>0</v>
      </c>
    </row>
    <row r="135" spans="1:8" ht="31.2">
      <c r="A135" s="14" t="s">
        <v>169</v>
      </c>
      <c r="B135" s="14" t="s">
        <v>46</v>
      </c>
      <c r="C135" s="18" t="s">
        <v>20</v>
      </c>
      <c r="D135" s="16" t="s">
        <v>35</v>
      </c>
      <c r="E135" s="34" t="s">
        <v>170</v>
      </c>
      <c r="F135" s="45">
        <v>19920588</v>
      </c>
      <c r="G135" s="45">
        <v>7865688.2199999997</v>
      </c>
      <c r="H135" s="30">
        <f t="shared" si="6"/>
        <v>0.39485221118975</v>
      </c>
    </row>
    <row r="136" spans="1:8" ht="93.6">
      <c r="A136" s="14" t="s">
        <v>37</v>
      </c>
      <c r="B136" s="14" t="s">
        <v>38</v>
      </c>
      <c r="C136" s="18" t="s">
        <v>41</v>
      </c>
      <c r="D136" s="16" t="s">
        <v>39</v>
      </c>
      <c r="E136" s="34" t="s">
        <v>60</v>
      </c>
      <c r="F136" s="45">
        <v>1791300</v>
      </c>
      <c r="G136" s="45"/>
      <c r="H136" s="30">
        <f t="shared" si="6"/>
        <v>0</v>
      </c>
    </row>
    <row r="137" spans="1:8" s="61" customFormat="1" ht="17.399999999999999">
      <c r="A137" s="19" t="s">
        <v>7</v>
      </c>
      <c r="B137" s="19"/>
      <c r="C137" s="19"/>
      <c r="D137" s="68" t="s">
        <v>171</v>
      </c>
      <c r="E137" s="69"/>
      <c r="F137" s="44">
        <f t="shared" ref="F137:G137" si="9">F138</f>
        <v>31850382</v>
      </c>
      <c r="G137" s="44">
        <f t="shared" si="9"/>
        <v>28350382</v>
      </c>
      <c r="H137" s="29">
        <f t="shared" si="6"/>
        <v>0.8901112080853536</v>
      </c>
    </row>
    <row r="138" spans="1:8" s="61" customFormat="1" ht="17.399999999999999">
      <c r="A138" s="19" t="s">
        <v>8</v>
      </c>
      <c r="B138" s="19"/>
      <c r="C138" s="19"/>
      <c r="D138" s="68" t="s">
        <v>171</v>
      </c>
      <c r="E138" s="69"/>
      <c r="F138" s="44">
        <f>F139+F140</f>
        <v>31850382</v>
      </c>
      <c r="G138" s="44">
        <f>G139+G140</f>
        <v>28350382</v>
      </c>
      <c r="H138" s="29">
        <f t="shared" si="6"/>
        <v>0.8901112080853536</v>
      </c>
    </row>
    <row r="139" spans="1:8" ht="78">
      <c r="A139" s="15" t="s">
        <v>260</v>
      </c>
      <c r="B139" s="15" t="s">
        <v>261</v>
      </c>
      <c r="C139" s="15" t="s">
        <v>9</v>
      </c>
      <c r="D139" s="16" t="s">
        <v>262</v>
      </c>
      <c r="E139" s="39" t="s">
        <v>263</v>
      </c>
      <c r="F139" s="45">
        <v>1041300</v>
      </c>
      <c r="G139" s="45">
        <v>1041300</v>
      </c>
      <c r="H139" s="30">
        <f t="shared" ref="H139:H144" si="10">G139/F139</f>
        <v>1</v>
      </c>
    </row>
    <row r="140" spans="1:8" ht="46.8">
      <c r="A140" s="14" t="s">
        <v>47</v>
      </c>
      <c r="B140" s="14" t="s">
        <v>48</v>
      </c>
      <c r="C140" s="18" t="s">
        <v>9</v>
      </c>
      <c r="D140" s="16" t="s">
        <v>40</v>
      </c>
      <c r="E140" s="34" t="s">
        <v>24</v>
      </c>
      <c r="F140" s="45">
        <f>F141+F142+F143</f>
        <v>30809082</v>
      </c>
      <c r="G140" s="45">
        <f>G141+G142+G143</f>
        <v>27309082</v>
      </c>
      <c r="H140" s="30">
        <f t="shared" si="10"/>
        <v>0.88639713445535318</v>
      </c>
    </row>
    <row r="141" spans="1:8" s="60" customFormat="1" ht="78">
      <c r="A141" s="56"/>
      <c r="B141" s="56"/>
      <c r="C141" s="57"/>
      <c r="D141" s="58"/>
      <c r="E141" s="59" t="s">
        <v>172</v>
      </c>
      <c r="F141" s="53">
        <f>6810000+5874082+6000000+2000000+4300000-2000000+5500000</f>
        <v>28484082</v>
      </c>
      <c r="G141" s="53">
        <v>24984082</v>
      </c>
      <c r="H141" s="31">
        <f t="shared" si="10"/>
        <v>0.87712435317381832</v>
      </c>
    </row>
    <row r="142" spans="1:8" s="60" customFormat="1" ht="46.8">
      <c r="A142" s="56"/>
      <c r="B142" s="56"/>
      <c r="C142" s="57"/>
      <c r="D142" s="58"/>
      <c r="E142" s="59" t="s">
        <v>173</v>
      </c>
      <c r="F142" s="53">
        <f>1000000+130000-100000</f>
        <v>1030000</v>
      </c>
      <c r="G142" s="53">
        <v>1030000</v>
      </c>
      <c r="H142" s="31">
        <f t="shared" si="10"/>
        <v>1</v>
      </c>
    </row>
    <row r="143" spans="1:8" s="60" customFormat="1" ht="46.8">
      <c r="A143" s="56"/>
      <c r="B143" s="56"/>
      <c r="C143" s="57"/>
      <c r="D143" s="58"/>
      <c r="E143" s="59" t="s">
        <v>174</v>
      </c>
      <c r="F143" s="53">
        <v>1295000</v>
      </c>
      <c r="G143" s="53">
        <v>1295000</v>
      </c>
      <c r="H143" s="31">
        <f t="shared" si="10"/>
        <v>1</v>
      </c>
    </row>
    <row r="144" spans="1:8">
      <c r="A144" s="24"/>
      <c r="B144" s="13"/>
      <c r="C144" s="13"/>
      <c r="D144" s="25"/>
      <c r="E144" s="26" t="s">
        <v>10</v>
      </c>
      <c r="F144" s="55">
        <f>F10+F33+F63+F67+F74+F77+F126+F137</f>
        <v>137585842</v>
      </c>
      <c r="G144" s="55">
        <f>G10+G33+G63+G67+G74+G77+G126+G137</f>
        <v>51869730.759999998</v>
      </c>
      <c r="H144" s="29">
        <f t="shared" si="10"/>
        <v>0.37699904296838915</v>
      </c>
    </row>
    <row r="146" spans="2:2">
      <c r="B146" s="1" t="s">
        <v>265</v>
      </c>
    </row>
  </sheetData>
  <customSheetViews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1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4"/>
    </customSheetView>
  </customSheetViews>
  <mergeCells count="33">
    <mergeCell ref="F1:H1"/>
    <mergeCell ref="A5:B5"/>
    <mergeCell ref="A4:H4"/>
    <mergeCell ref="A7:A8"/>
    <mergeCell ref="B7:B8"/>
    <mergeCell ref="C7:C8"/>
    <mergeCell ref="D7:D8"/>
    <mergeCell ref="E7:E8"/>
    <mergeCell ref="G7:G8"/>
    <mergeCell ref="H7:H8"/>
    <mergeCell ref="D34:E34"/>
    <mergeCell ref="D33:E33"/>
    <mergeCell ref="D50:E50"/>
    <mergeCell ref="D51:E51"/>
    <mergeCell ref="F7:F8"/>
    <mergeCell ref="D10:E10"/>
    <mergeCell ref="D11:E11"/>
    <mergeCell ref="D52:E52"/>
    <mergeCell ref="D53:E53"/>
    <mergeCell ref="D54:E54"/>
    <mergeCell ref="D63:E63"/>
    <mergeCell ref="D64:E64"/>
    <mergeCell ref="D66:E66"/>
    <mergeCell ref="D67:E67"/>
    <mergeCell ref="D68:E68"/>
    <mergeCell ref="D74:E74"/>
    <mergeCell ref="D75:E75"/>
    <mergeCell ref="D138:E138"/>
    <mergeCell ref="D77:E77"/>
    <mergeCell ref="D78:E78"/>
    <mergeCell ref="D126:E126"/>
    <mergeCell ref="D127:E127"/>
    <mergeCell ref="D137:E137"/>
  </mergeCells>
  <pageMargins left="0.19685039370078741" right="0.19685039370078741" top="0.19685039370078741" bottom="0.19685039370078741" header="0.19685039370078741" footer="0.19685039370078741"/>
  <pageSetup paperSize="9" scale="49" fitToHeight="37" orientation="portrait" r:id="rId5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2025-04-02T12:41:18Z</cp:lastPrinted>
  <dcterms:created xsi:type="dcterms:W3CDTF">2019-04-10T18:00:09Z</dcterms:created>
  <dcterms:modified xsi:type="dcterms:W3CDTF">2025-08-11T07:52:31Z</dcterms:modified>
</cp:coreProperties>
</file>