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2 сесія 08.08.2025\№905 Виконання бюджету 1п 25р\"/>
    </mc:Choice>
  </mc:AlternateContent>
  <xr:revisionPtr revIDLastSave="0" documentId="13_ncr:1_{092D839B-AC8C-4A49-AAC9-F6E66CD98AFA}" xr6:coauthVersionLast="47" xr6:coauthVersionMax="47" xr10:uidLastSave="{00000000-0000-0000-0000-000000000000}"/>
  <bookViews>
    <workbookView xWindow="-108" yWindow="-108" windowWidth="23256" windowHeight="12456" tabRatio="599" xr2:uid="{00000000-000D-0000-FFFF-FFFF00000000}"/>
  </bookViews>
  <sheets>
    <sheet name="2025" sheetId="2" r:id="rId1"/>
  </sheets>
  <definedNames>
    <definedName name="_xlnm.Print_Titles" localSheetId="0">'2025'!$A:$D,'2025'!$6:$8</definedName>
    <definedName name="_xlnm.Print_Area" localSheetId="0">'2025'!$A$1:$AH$72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8" i="2" l="1"/>
  <c r="AC66" i="2"/>
  <c r="AC61" i="2"/>
  <c r="AC60" i="2"/>
  <c r="AC57" i="2"/>
  <c r="AC56" i="2"/>
  <c r="AC52" i="2"/>
  <c r="AC30" i="2"/>
  <c r="AC17" i="2"/>
  <c r="AC9" i="2"/>
  <c r="X68" i="2"/>
  <c r="W68" i="2"/>
  <c r="X66" i="2"/>
  <c r="W66" i="2"/>
  <c r="X60" i="2"/>
  <c r="W60" i="2"/>
  <c r="X56" i="2"/>
  <c r="W56" i="2"/>
  <c r="X52" i="2"/>
  <c r="W52" i="2"/>
  <c r="X49" i="2"/>
  <c r="W49" i="2"/>
  <c r="X42" i="2"/>
  <c r="W42" i="2"/>
  <c r="X30" i="2"/>
  <c r="W30" i="2"/>
  <c r="X17" i="2"/>
  <c r="W17" i="2"/>
  <c r="W15" i="2" s="1"/>
  <c r="X9" i="2"/>
  <c r="W9" i="2"/>
  <c r="R68" i="2"/>
  <c r="Q68" i="2"/>
  <c r="R66" i="2"/>
  <c r="Q66" i="2"/>
  <c r="R60" i="2"/>
  <c r="Q60" i="2"/>
  <c r="R56" i="2"/>
  <c r="Q56" i="2"/>
  <c r="R52" i="2"/>
  <c r="Q52" i="2"/>
  <c r="R49" i="2"/>
  <c r="Q49" i="2"/>
  <c r="R42" i="2"/>
  <c r="Q42" i="2"/>
  <c r="R30" i="2"/>
  <c r="Q30" i="2"/>
  <c r="R17" i="2"/>
  <c r="R15" i="2" s="1"/>
  <c r="Q17" i="2"/>
  <c r="Q15" i="2" s="1"/>
  <c r="R10" i="2"/>
  <c r="Q10" i="2"/>
  <c r="R9" i="2"/>
  <c r="Q9" i="2"/>
  <c r="L68" i="2"/>
  <c r="K68" i="2"/>
  <c r="L66" i="2"/>
  <c r="K66" i="2"/>
  <c r="L60" i="2"/>
  <c r="K60" i="2"/>
  <c r="L56" i="2"/>
  <c r="K56" i="2"/>
  <c r="L52" i="2"/>
  <c r="K52" i="2"/>
  <c r="L49" i="2"/>
  <c r="K49" i="2"/>
  <c r="L42" i="2"/>
  <c r="K42" i="2"/>
  <c r="L30" i="2"/>
  <c r="K30" i="2"/>
  <c r="L17" i="2"/>
  <c r="L15" i="2" s="1"/>
  <c r="K17" i="2"/>
  <c r="K15" i="2" s="1"/>
  <c r="L9" i="2"/>
  <c r="K9" i="2"/>
  <c r="F68" i="2"/>
  <c r="E68" i="2"/>
  <c r="F66" i="2"/>
  <c r="E66" i="2"/>
  <c r="F60" i="2"/>
  <c r="F56" i="2" s="1"/>
  <c r="E60" i="2"/>
  <c r="E56" i="2" s="1"/>
  <c r="F52" i="2"/>
  <c r="E52" i="2"/>
  <c r="F49" i="2"/>
  <c r="E49" i="2"/>
  <c r="F42" i="2"/>
  <c r="E42" i="2"/>
  <c r="F30" i="2"/>
  <c r="E30" i="2"/>
  <c r="F17" i="2"/>
  <c r="E17" i="2"/>
  <c r="F10" i="2"/>
  <c r="F9" i="2"/>
  <c r="E9" i="2"/>
  <c r="E15" i="2" l="1"/>
  <c r="W70" i="2"/>
  <c r="F15" i="2"/>
  <c r="X15" i="2"/>
  <c r="X70" i="2" s="1"/>
  <c r="AC15" i="2"/>
  <c r="AC70" i="2"/>
  <c r="Q70" i="2"/>
  <c r="R70" i="2"/>
  <c r="K70" i="2"/>
  <c r="L70" i="2"/>
  <c r="E70" i="2"/>
  <c r="F70" i="2"/>
  <c r="AE64" i="2" l="1"/>
  <c r="AB64" i="2"/>
  <c r="AA64" i="2"/>
  <c r="AB61" i="2"/>
  <c r="AA61" i="2"/>
  <c r="AG10" i="2" l="1"/>
  <c r="AG65" i="2" l="1"/>
  <c r="AG64" i="2"/>
  <c r="AF64" i="2"/>
  <c r="AF65" i="2"/>
  <c r="AD68" i="2"/>
  <c r="AD66" i="2"/>
  <c r="AD60" i="2"/>
  <c r="AD56" i="2" s="1"/>
  <c r="AD52" i="2"/>
  <c r="AD9" i="2"/>
  <c r="Z68" i="2"/>
  <c r="Y68" i="2"/>
  <c r="Z66" i="2"/>
  <c r="Y66" i="2"/>
  <c r="Z60" i="2"/>
  <c r="Z56" i="2" s="1"/>
  <c r="Y60" i="2"/>
  <c r="Y56" i="2" s="1"/>
  <c r="Z52" i="2"/>
  <c r="Y52" i="2"/>
  <c r="Y15" i="2"/>
  <c r="Z9" i="2"/>
  <c r="Y9" i="2"/>
  <c r="T68" i="2"/>
  <c r="S68" i="2"/>
  <c r="T66" i="2"/>
  <c r="S66" i="2"/>
  <c r="T60" i="2"/>
  <c r="T56" i="2" s="1"/>
  <c r="S60" i="2"/>
  <c r="S56" i="2" s="1"/>
  <c r="T52" i="2"/>
  <c r="S52" i="2"/>
  <c r="T9" i="2"/>
  <c r="S9" i="2"/>
  <c r="N68" i="2"/>
  <c r="M68" i="2"/>
  <c r="N66" i="2"/>
  <c r="M66" i="2"/>
  <c r="N60" i="2"/>
  <c r="N56" i="2" s="1"/>
  <c r="M60" i="2"/>
  <c r="M56" i="2" s="1"/>
  <c r="N52" i="2"/>
  <c r="M52" i="2"/>
  <c r="N9" i="2"/>
  <c r="M9" i="2"/>
  <c r="I14" i="2"/>
  <c r="J14" i="2"/>
  <c r="H68" i="2"/>
  <c r="G68" i="2"/>
  <c r="H66" i="2"/>
  <c r="G66" i="2"/>
  <c r="H60" i="2"/>
  <c r="H56" i="2" s="1"/>
  <c r="G60" i="2"/>
  <c r="G56" i="2" s="1"/>
  <c r="H52" i="2"/>
  <c r="G52" i="2"/>
  <c r="H9" i="2"/>
  <c r="G9" i="2"/>
  <c r="AF56" i="2"/>
  <c r="I30" i="2"/>
  <c r="AH64" i="2" l="1"/>
  <c r="AH65" i="2"/>
  <c r="AD15" i="2"/>
  <c r="AD70" i="2" s="1"/>
  <c r="Z15" i="2"/>
  <c r="Z70" i="2" s="1"/>
  <c r="Y70" i="2"/>
  <c r="T15" i="2"/>
  <c r="T70" i="2" s="1"/>
  <c r="S15" i="2"/>
  <c r="S70" i="2" s="1"/>
  <c r="N15" i="2"/>
  <c r="N70" i="2" s="1"/>
  <c r="M15" i="2"/>
  <c r="M70" i="2" s="1"/>
  <c r="G15" i="2"/>
  <c r="G70" i="2" s="1"/>
  <c r="H15" i="2"/>
  <c r="H70" i="2" s="1"/>
  <c r="U10" i="2"/>
  <c r="AF45" i="2"/>
  <c r="V45" i="2"/>
  <c r="U45" i="2"/>
  <c r="P45" i="2"/>
  <c r="O45" i="2"/>
  <c r="AF10" i="2"/>
  <c r="V69" i="2" l="1"/>
  <c r="U69" i="2"/>
  <c r="P69" i="2"/>
  <c r="P68" i="2" s="1"/>
  <c r="O69" i="2"/>
  <c r="O68" i="2" s="1"/>
  <c r="J69" i="2"/>
  <c r="J68" i="2" s="1"/>
  <c r="I69" i="2"/>
  <c r="I68" i="2" s="1"/>
  <c r="AE61" i="2"/>
  <c r="J27" i="2"/>
  <c r="I27" i="2"/>
  <c r="AA24" i="2" l="1"/>
  <c r="AG69" i="2" l="1"/>
  <c r="AG68" i="2" s="1"/>
  <c r="AF69" i="2"/>
  <c r="AF68" i="2" s="1"/>
  <c r="AB24" i="2"/>
  <c r="V68" i="2"/>
  <c r="U68" i="2"/>
  <c r="AH68" i="2" l="1"/>
  <c r="AH69" i="2"/>
  <c r="V10" i="2" l="1"/>
  <c r="O13" i="2" l="1"/>
  <c r="P13" i="2"/>
  <c r="O54" i="2" l="1"/>
  <c r="P11" i="2"/>
  <c r="O11" i="2"/>
  <c r="AF67" i="2" l="1"/>
  <c r="AF66" i="2" s="1"/>
  <c r="AE66" i="2"/>
  <c r="AG67" i="2"/>
  <c r="AG66" i="2" s="1"/>
  <c r="V67" i="2"/>
  <c r="U67" i="2"/>
  <c r="P67" i="2"/>
  <c r="O67" i="2"/>
  <c r="J67" i="2"/>
  <c r="I67" i="2"/>
  <c r="AH67" i="2" l="1"/>
  <c r="AE13" i="2"/>
  <c r="AF12" i="2"/>
  <c r="AE12" i="2"/>
  <c r="AB12" i="2"/>
  <c r="AA12" i="2"/>
  <c r="P12" i="2"/>
  <c r="O12" i="2"/>
  <c r="AE11" i="2"/>
  <c r="AE70" i="2" l="1"/>
  <c r="U70" i="2"/>
  <c r="AA70" i="2"/>
  <c r="P70" i="2"/>
  <c r="V70" i="2"/>
  <c r="J70" i="2"/>
  <c r="I70" i="2"/>
  <c r="AB70" i="2"/>
  <c r="O70" i="2"/>
  <c r="AE57" i="2" l="1"/>
  <c r="AE58" i="2"/>
  <c r="AE59" i="2"/>
  <c r="AE60" i="2"/>
  <c r="AE62" i="2"/>
  <c r="AE63" i="2"/>
  <c r="AA57" i="2"/>
  <c r="AB57" i="2"/>
  <c r="AA58" i="2"/>
  <c r="AB58" i="2"/>
  <c r="AA60" i="2"/>
  <c r="AB60" i="2"/>
  <c r="U57" i="2"/>
  <c r="V57" i="2"/>
  <c r="U58" i="2"/>
  <c r="V58" i="2"/>
  <c r="U59" i="2"/>
  <c r="V59" i="2"/>
  <c r="U60" i="2"/>
  <c r="V60" i="2"/>
  <c r="U61" i="2"/>
  <c r="V61" i="2"/>
  <c r="U62" i="2"/>
  <c r="V62" i="2"/>
  <c r="U63" i="2"/>
  <c r="V63" i="2"/>
  <c r="U64" i="2"/>
  <c r="V64" i="2"/>
  <c r="I58" i="2"/>
  <c r="J58" i="2"/>
  <c r="I59" i="2"/>
  <c r="J59" i="2"/>
  <c r="O57" i="2"/>
  <c r="P57" i="2"/>
  <c r="O58" i="2"/>
  <c r="P58" i="2"/>
  <c r="O59" i="2"/>
  <c r="P59" i="2"/>
  <c r="O60" i="2"/>
  <c r="P60" i="2"/>
  <c r="O61" i="2"/>
  <c r="P61" i="2"/>
  <c r="O62" i="2"/>
  <c r="P62" i="2"/>
  <c r="O63" i="2"/>
  <c r="P63" i="2"/>
  <c r="O64" i="2"/>
  <c r="P64" i="2"/>
  <c r="AB40" i="2"/>
  <c r="AA40" i="2"/>
  <c r="AB38" i="2"/>
  <c r="AA38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1" i="2"/>
  <c r="AE32" i="2"/>
  <c r="AE33" i="2"/>
  <c r="AE34" i="2"/>
  <c r="AE35" i="2"/>
  <c r="AE36" i="2"/>
  <c r="AE37" i="2"/>
  <c r="AE38" i="2"/>
  <c r="AE39" i="2"/>
  <c r="AE40" i="2"/>
  <c r="AE41" i="2"/>
  <c r="AE43" i="2"/>
  <c r="AE44" i="2"/>
  <c r="AE46" i="2"/>
  <c r="AE47" i="2"/>
  <c r="AE48" i="2"/>
  <c r="AE50" i="2"/>
  <c r="AE51" i="2"/>
  <c r="AE16" i="2"/>
  <c r="AF18" i="2"/>
  <c r="AG18" i="2"/>
  <c r="AF19" i="2"/>
  <c r="AG19" i="2"/>
  <c r="AF20" i="2"/>
  <c r="AG20" i="2"/>
  <c r="AF21" i="2"/>
  <c r="AG21" i="2"/>
  <c r="AF22" i="2"/>
  <c r="AG22" i="2"/>
  <c r="AF23" i="2"/>
  <c r="AG23" i="2"/>
  <c r="AF24" i="2"/>
  <c r="AG24" i="2"/>
  <c r="AF25" i="2"/>
  <c r="AG25" i="2"/>
  <c r="AF26" i="2"/>
  <c r="AG26" i="2"/>
  <c r="AF27" i="2"/>
  <c r="AG27" i="2"/>
  <c r="AF28" i="2"/>
  <c r="AG28" i="2"/>
  <c r="AF29" i="2"/>
  <c r="AG29" i="2"/>
  <c r="AF31" i="2"/>
  <c r="AG31" i="2"/>
  <c r="AF32" i="2"/>
  <c r="AG32" i="2"/>
  <c r="AF33" i="2"/>
  <c r="AG33" i="2"/>
  <c r="AF34" i="2"/>
  <c r="AG34" i="2"/>
  <c r="AF35" i="2"/>
  <c r="AG35" i="2"/>
  <c r="AF36" i="2"/>
  <c r="AG36" i="2"/>
  <c r="AF37" i="2"/>
  <c r="AG37" i="2"/>
  <c r="AF38" i="2"/>
  <c r="AG38" i="2"/>
  <c r="AF39" i="2"/>
  <c r="AG39" i="2"/>
  <c r="AF40" i="2"/>
  <c r="AG40" i="2"/>
  <c r="AF41" i="2"/>
  <c r="AG41" i="2"/>
  <c r="AF43" i="2"/>
  <c r="AG43" i="2"/>
  <c r="AF44" i="2"/>
  <c r="AG44" i="2"/>
  <c r="AF46" i="2"/>
  <c r="AG46" i="2"/>
  <c r="AF47" i="2"/>
  <c r="AG47" i="2"/>
  <c r="AF48" i="2"/>
  <c r="AG48" i="2"/>
  <c r="AF50" i="2"/>
  <c r="AG50" i="2"/>
  <c r="AF51" i="2"/>
  <c r="AG51" i="2"/>
  <c r="AG16" i="2"/>
  <c r="AF16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9" i="2"/>
  <c r="J39" i="2"/>
  <c r="I41" i="2"/>
  <c r="J41" i="2"/>
  <c r="I43" i="2"/>
  <c r="J43" i="2"/>
  <c r="I46" i="2"/>
  <c r="J46" i="2"/>
  <c r="I47" i="2"/>
  <c r="J47" i="2"/>
  <c r="I48" i="2"/>
  <c r="J48" i="2"/>
  <c r="I50" i="2"/>
  <c r="J50" i="2"/>
  <c r="I51" i="2"/>
  <c r="J51" i="2"/>
  <c r="O31" i="2"/>
  <c r="P31" i="2"/>
  <c r="O32" i="2"/>
  <c r="P32" i="2"/>
  <c r="O33" i="2"/>
  <c r="P33" i="2"/>
  <c r="O34" i="2"/>
  <c r="P34" i="2"/>
  <c r="O35" i="2"/>
  <c r="P35" i="2"/>
  <c r="O36" i="2"/>
  <c r="P36" i="2"/>
  <c r="O37" i="2"/>
  <c r="P37" i="2"/>
  <c r="O38" i="2"/>
  <c r="P38" i="2"/>
  <c r="O39" i="2"/>
  <c r="P39" i="2"/>
  <c r="O40" i="2"/>
  <c r="P40" i="2"/>
  <c r="O41" i="2"/>
  <c r="P41" i="2"/>
  <c r="O43" i="2"/>
  <c r="P43" i="2"/>
  <c r="O44" i="2"/>
  <c r="P44" i="2"/>
  <c r="O46" i="2"/>
  <c r="P46" i="2"/>
  <c r="O47" i="2"/>
  <c r="P47" i="2"/>
  <c r="O48" i="2"/>
  <c r="P48" i="2"/>
  <c r="O50" i="2"/>
  <c r="P50" i="2"/>
  <c r="O51" i="2"/>
  <c r="P51" i="2"/>
  <c r="U18" i="2"/>
  <c r="V18" i="2"/>
  <c r="U19" i="2"/>
  <c r="V19" i="2"/>
  <c r="U20" i="2"/>
  <c r="V20" i="2"/>
  <c r="U21" i="2"/>
  <c r="V21" i="2"/>
  <c r="U22" i="2"/>
  <c r="V22" i="2"/>
  <c r="U23" i="2"/>
  <c r="V23" i="2"/>
  <c r="U24" i="2"/>
  <c r="V24" i="2"/>
  <c r="U25" i="2"/>
  <c r="V25" i="2"/>
  <c r="U26" i="2"/>
  <c r="V26" i="2"/>
  <c r="U27" i="2"/>
  <c r="V27" i="2"/>
  <c r="U28" i="2"/>
  <c r="V28" i="2"/>
  <c r="U29" i="2"/>
  <c r="V29" i="2"/>
  <c r="U31" i="2"/>
  <c r="V31" i="2"/>
  <c r="U32" i="2"/>
  <c r="V32" i="2"/>
  <c r="U33" i="2"/>
  <c r="V33" i="2"/>
  <c r="U34" i="2"/>
  <c r="V34" i="2"/>
  <c r="U35" i="2"/>
  <c r="V35" i="2"/>
  <c r="U36" i="2"/>
  <c r="V36" i="2"/>
  <c r="U37" i="2"/>
  <c r="V37" i="2"/>
  <c r="U38" i="2"/>
  <c r="V38" i="2"/>
  <c r="U39" i="2"/>
  <c r="V39" i="2"/>
  <c r="U40" i="2"/>
  <c r="V40" i="2"/>
  <c r="U41" i="2"/>
  <c r="V41" i="2"/>
  <c r="U43" i="2"/>
  <c r="V43" i="2"/>
  <c r="U44" i="2"/>
  <c r="V44" i="2"/>
  <c r="U46" i="2"/>
  <c r="V46" i="2"/>
  <c r="U47" i="2"/>
  <c r="V47" i="2"/>
  <c r="U48" i="2"/>
  <c r="V48" i="2"/>
  <c r="U50" i="2"/>
  <c r="V50" i="2"/>
  <c r="U51" i="2"/>
  <c r="V51" i="2"/>
  <c r="V16" i="2"/>
  <c r="U16" i="2"/>
  <c r="O29" i="2"/>
  <c r="P29" i="2"/>
  <c r="O18" i="2"/>
  <c r="P18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O26" i="2"/>
  <c r="P26" i="2"/>
  <c r="O27" i="2"/>
  <c r="P27" i="2"/>
  <c r="O28" i="2"/>
  <c r="P28" i="2"/>
  <c r="P16" i="2"/>
  <c r="O16" i="2"/>
  <c r="I26" i="2"/>
  <c r="J26" i="2"/>
  <c r="I28" i="2"/>
  <c r="J28" i="2"/>
  <c r="I29" i="2"/>
  <c r="J29" i="2"/>
  <c r="I18" i="2"/>
  <c r="J18" i="2"/>
  <c r="I19" i="2"/>
  <c r="J19" i="2"/>
  <c r="I20" i="2"/>
  <c r="J20" i="2"/>
  <c r="I21" i="2"/>
  <c r="J21" i="2"/>
  <c r="I22" i="2"/>
  <c r="J22" i="2"/>
  <c r="I23" i="2"/>
  <c r="J23" i="2"/>
  <c r="I25" i="2"/>
  <c r="J25" i="2"/>
  <c r="J16" i="2"/>
  <c r="I16" i="2"/>
  <c r="AH28" i="2" l="1"/>
  <c r="AH27" i="2"/>
  <c r="AH25" i="2"/>
  <c r="AH23" i="2"/>
  <c r="AH48" i="2"/>
  <c r="AH38" i="2"/>
  <c r="AH24" i="2"/>
  <c r="AH50" i="2"/>
  <c r="AH47" i="2"/>
  <c r="AH41" i="2"/>
  <c r="AH39" i="2"/>
  <c r="AH37" i="2"/>
  <c r="AH33" i="2"/>
  <c r="AH22" i="2"/>
  <c r="AH18" i="2"/>
  <c r="AH20" i="2"/>
  <c r="AH26" i="2"/>
  <c r="AH29" i="2"/>
  <c r="AH21" i="2"/>
  <c r="AH16" i="2"/>
  <c r="AH19" i="2"/>
  <c r="AH46" i="2"/>
  <c r="AH40" i="2"/>
  <c r="AH51" i="2"/>
  <c r="AH44" i="2"/>
  <c r="AH43" i="2"/>
  <c r="AH36" i="2"/>
  <c r="AH35" i="2"/>
  <c r="AH31" i="2"/>
  <c r="AH34" i="2"/>
  <c r="AH32" i="2"/>
  <c r="V17" i="2" l="1"/>
  <c r="U17" i="2"/>
  <c r="P17" i="2"/>
  <c r="O17" i="2"/>
  <c r="J17" i="2"/>
  <c r="I17" i="2"/>
  <c r="P42" i="2" l="1"/>
  <c r="U49" i="2"/>
  <c r="P30" i="2"/>
  <c r="AB30" i="2"/>
  <c r="AE17" i="2"/>
  <c r="O42" i="2"/>
  <c r="U42" i="2"/>
  <c r="I42" i="2"/>
  <c r="AE42" i="2"/>
  <c r="U30" i="2"/>
  <c r="AE30" i="2"/>
  <c r="AE49" i="2"/>
  <c r="O49" i="2"/>
  <c r="V30" i="2"/>
  <c r="AA17" i="2"/>
  <c r="AB17" i="2"/>
  <c r="AG17" i="2"/>
  <c r="O30" i="2"/>
  <c r="AA30" i="2"/>
  <c r="P49" i="2"/>
  <c r="AF17" i="2"/>
  <c r="AF49" i="2"/>
  <c r="V49" i="2"/>
  <c r="J49" i="2"/>
  <c r="AG49" i="2"/>
  <c r="V42" i="2"/>
  <c r="AG42" i="2"/>
  <c r="AF42" i="2"/>
  <c r="J42" i="2"/>
  <c r="AG30" i="2"/>
  <c r="J30" i="2"/>
  <c r="AF30" i="2"/>
  <c r="I49" i="2"/>
  <c r="AH17" i="2" l="1"/>
  <c r="AH49" i="2"/>
  <c r="AH42" i="2"/>
  <c r="AH30" i="2"/>
  <c r="AE10" i="2" l="1"/>
  <c r="AB13" i="2"/>
  <c r="AA13" i="2"/>
  <c r="AB11" i="2"/>
  <c r="AA11" i="2"/>
  <c r="U13" i="2"/>
  <c r="V13" i="2"/>
  <c r="V55" i="2"/>
  <c r="U55" i="2"/>
  <c r="V54" i="2"/>
  <c r="U54" i="2"/>
  <c r="V53" i="2"/>
  <c r="U53" i="2"/>
  <c r="V14" i="2"/>
  <c r="U14" i="2"/>
  <c r="V12" i="2"/>
  <c r="U12" i="2"/>
  <c r="V11" i="2"/>
  <c r="U11" i="2"/>
  <c r="P55" i="2"/>
  <c r="O55" i="2"/>
  <c r="P54" i="2"/>
  <c r="P53" i="2"/>
  <c r="O53" i="2"/>
  <c r="P10" i="2"/>
  <c r="O10" i="2"/>
  <c r="I10" i="2" l="1"/>
  <c r="J10" i="2"/>
  <c r="I53" i="2"/>
  <c r="J53" i="2"/>
  <c r="I54" i="2"/>
  <c r="J54" i="2"/>
  <c r="I55" i="2"/>
  <c r="J55" i="2"/>
  <c r="AG53" i="2" l="1"/>
  <c r="AG58" i="2"/>
  <c r="AG59" i="2"/>
  <c r="AG60" i="2"/>
  <c r="AG61" i="2"/>
  <c r="AG62" i="2"/>
  <c r="AG63" i="2"/>
  <c r="AG57" i="2"/>
  <c r="AG54" i="2"/>
  <c r="AG55" i="2"/>
  <c r="AG11" i="2"/>
  <c r="AG12" i="2"/>
  <c r="AG13" i="2"/>
  <c r="AG14" i="2"/>
  <c r="I56" i="2"/>
  <c r="I52" i="2"/>
  <c r="AF55" i="2"/>
  <c r="AG9" i="2" l="1"/>
  <c r="AH55" i="2"/>
  <c r="V52" i="2"/>
  <c r="AG56" i="2"/>
  <c r="J9" i="2"/>
  <c r="AH10" i="2"/>
  <c r="AG52" i="2"/>
  <c r="U52" i="2"/>
  <c r="P52" i="2"/>
  <c r="O52" i="2"/>
  <c r="J52" i="2"/>
  <c r="O56" i="2"/>
  <c r="P56" i="2"/>
  <c r="U56" i="2"/>
  <c r="V56" i="2"/>
  <c r="AA56" i="2"/>
  <c r="AB56" i="2"/>
  <c r="AE56" i="2"/>
  <c r="J56" i="2"/>
  <c r="AF57" i="2"/>
  <c r="AH57" i="2" s="1"/>
  <c r="AF58" i="2"/>
  <c r="AH58" i="2" s="1"/>
  <c r="AF59" i="2"/>
  <c r="AH59" i="2" s="1"/>
  <c r="AF60" i="2"/>
  <c r="AH60" i="2" s="1"/>
  <c r="AF61" i="2"/>
  <c r="AH61" i="2" s="1"/>
  <c r="AF62" i="2"/>
  <c r="AH62" i="2" s="1"/>
  <c r="AF63" i="2"/>
  <c r="AH63" i="2" s="1"/>
  <c r="AF53" i="2"/>
  <c r="AH53" i="2" s="1"/>
  <c r="AF54" i="2"/>
  <c r="AH54" i="2" s="1"/>
  <c r="AF11" i="2"/>
  <c r="AH11" i="2" s="1"/>
  <c r="AH12" i="2"/>
  <c r="AF13" i="2"/>
  <c r="AH13" i="2" s="1"/>
  <c r="AF14" i="2"/>
  <c r="AH14" i="2" s="1"/>
  <c r="O9" i="2"/>
  <c r="P9" i="2"/>
  <c r="U9" i="2"/>
  <c r="V9" i="2"/>
  <c r="AA9" i="2"/>
  <c r="AB9" i="2"/>
  <c r="AE9" i="2"/>
  <c r="I9" i="2"/>
  <c r="AG15" i="2" l="1"/>
  <c r="AG70" i="2" s="1"/>
  <c r="AF52" i="2"/>
  <c r="AH52" i="2" s="1"/>
  <c r="O66" i="2"/>
  <c r="U66" i="2"/>
  <c r="J15" i="2"/>
  <c r="AH56" i="2"/>
  <c r="AF9" i="2"/>
  <c r="AH9" i="2" l="1"/>
  <c r="P66" i="2"/>
  <c r="V66" i="2"/>
  <c r="I66" i="2"/>
  <c r="AE15" i="2"/>
  <c r="AB15" i="2"/>
  <c r="AA15" i="2"/>
  <c r="U15" i="2"/>
  <c r="V15" i="2"/>
  <c r="P15" i="2"/>
  <c r="O15" i="2"/>
  <c r="I15" i="2"/>
  <c r="J66" i="2"/>
  <c r="AF15" i="2"/>
  <c r="AF70" i="2" s="1"/>
  <c r="AH15" i="2" l="1"/>
  <c r="AH70" i="2"/>
  <c r="AH66" i="2"/>
</calcChain>
</file>

<file path=xl/sharedStrings.xml><?xml version="1.0" encoding="utf-8"?>
<sst xmlns="http://schemas.openxmlformats.org/spreadsheetml/2006/main" count="177" uniqueCount="124">
  <si>
    <t>Всього</t>
  </si>
  <si>
    <t>Гкал</t>
  </si>
  <si>
    <t>Куб. метр</t>
  </si>
  <si>
    <t>Код програмної класифікації видатків та кредитування місцевих бюджетів</t>
  </si>
  <si>
    <t>Код ФКВКБ</t>
  </si>
  <si>
    <t>0111</t>
  </si>
  <si>
    <t>0921</t>
  </si>
  <si>
    <t>0910</t>
  </si>
  <si>
    <t>0922</t>
  </si>
  <si>
    <t>0960</t>
  </si>
  <si>
    <t>0990</t>
  </si>
  <si>
    <t>0824</t>
  </si>
  <si>
    <t>0828</t>
  </si>
  <si>
    <t>0829</t>
  </si>
  <si>
    <t>0810</t>
  </si>
  <si>
    <t>0150</t>
  </si>
  <si>
    <t>0210150</t>
  </si>
  <si>
    <t>0810160</t>
  </si>
  <si>
    <t>0160</t>
  </si>
  <si>
    <t>0610160</t>
  </si>
  <si>
    <t>0611010</t>
  </si>
  <si>
    <t>0813121</t>
  </si>
  <si>
    <t>0813104</t>
  </si>
  <si>
    <t>0615031</t>
  </si>
  <si>
    <t xml:space="preserve"> Куб. метр</t>
  </si>
  <si>
    <t xml:space="preserve"> Квт</t>
  </si>
  <si>
    <t>0280</t>
  </si>
  <si>
    <t>Код ТКВКБМС</t>
  </si>
  <si>
    <t>Найменування головного розпорядника, бюджетної установи/показника</t>
  </si>
  <si>
    <t>0218210</t>
  </si>
  <si>
    <t>Дитячо-юнацькі спортивні школи</t>
  </si>
  <si>
    <t>0210000</t>
  </si>
  <si>
    <t>0610000</t>
  </si>
  <si>
    <t>0810000</t>
  </si>
  <si>
    <t>грн</t>
  </si>
  <si>
    <t>Теплопостачання 
(КЕКВ 2271)</t>
  </si>
  <si>
    <t>Електроенергія
(КЕКВ 2273)</t>
  </si>
  <si>
    <t>Природнй газ
(КЕКВ 2274)</t>
  </si>
  <si>
    <t>0611021</t>
  </si>
  <si>
    <t>0611022</t>
  </si>
  <si>
    <t>0611070</t>
  </si>
  <si>
    <t>0611141</t>
  </si>
  <si>
    <t>0611151</t>
  </si>
  <si>
    <t>Виконавчий комітет Чорноморської міської ради Одеського району Одеської області</t>
  </si>
  <si>
    <t>Олександрівська селищна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</si>
  <si>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</si>
  <si>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Комунальна установа "Муніципальна варта" Чорноморської міської ради Одеського району Одеської області</t>
  </si>
  <si>
    <t>Управління соціальної політики Чорноморської  міської ради Одеського району Одеської області</t>
  </si>
  <si>
    <t>Управління соціальної політики Чорноморської  міської ради  Одеського району Одеської області</t>
  </si>
  <si>
    <t>Відділ культури Чорноморської міської ради Одеського району Одеської області</t>
  </si>
  <si>
    <t>Централізована бухгалтерія відділу культури Чорноморської міської ради Одеського району Одеської області</t>
  </si>
  <si>
    <t>% виконання річного плану</t>
  </si>
  <si>
    <t>РАЗОМ</t>
  </si>
  <si>
    <t>Вода та водопостачання
(КЕКВ 2272)</t>
  </si>
  <si>
    <t>Інші енергоносії та  інші комунальні послуги
(КЕКВ 2275)</t>
  </si>
  <si>
    <t>Комунальна установа "Інклюзивно-ресурсний центр" Чорноморської міської ради Одеської області</t>
  </si>
  <si>
    <t>Централізована бібліотечна система міста Чорноморська Одеського району Одеської області</t>
  </si>
  <si>
    <t>Музей образотворчих мистецтв ім. О.Білого м. Чорноморська Одеського району Одеської області</t>
  </si>
  <si>
    <t>Палац культури м. Чорноморська Одеського району Одеської області</t>
  </si>
  <si>
    <t>Олександрівський Будинок культури м. Чорноморська Одеського району Одеської області</t>
  </si>
  <si>
    <t>Малодолинський  Будинок  культури м. Чорноморська Одеського району Одеської області</t>
  </si>
  <si>
    <t>Бурлачобалківський клуб м. Чорноморська Одеського району Одеської області</t>
  </si>
  <si>
    <t>Бурлачобалківська сільська адміністрація Чорноморської міської ради  Одеського району Одеської області</t>
  </si>
  <si>
    <t>Чорноморська спеціальна школа Чорноморської міської ради Одеського району Одеської області</t>
  </si>
  <si>
    <t>Центр позашкільної освіти Чорноморської міської ради Одеського району Одеської області</t>
  </si>
  <si>
    <t>Центр професійного розвитку педагогічних працівників Чорноморської міської ради Одеського району Одеської області</t>
  </si>
  <si>
    <t>Чорноморський ліцей № 2 Чорноморської міської ради Одеського району Одеської області</t>
  </si>
  <si>
    <t>Чорноморський ліцей № 3 Чорноморської міської ради Одеського району Одеської області</t>
  </si>
  <si>
    <t>Чорноморський ліцей № 4 Чорноморської міської ради Одеського району Одеської області</t>
  </si>
  <si>
    <t>Чорноморський ліцей № 6 Чорноморської міської ради Одеського району Одеської області</t>
  </si>
  <si>
    <t>Олександрівський заклад загальної середньої освіти Чорноморської міської ради Одеського району Одеської області</t>
  </si>
  <si>
    <t>Малодолинський заклад загальної середньої освіти Чорноморської міської ради Одеського району Одеської області</t>
  </si>
  <si>
    <t>Бурлачобалківська гімназія Чорноморської міської ради Одеського району Одеської області</t>
  </si>
  <si>
    <t xml:space="preserve">Чорноморський економіко-правовий ліцей № 1 Чорноморської міської ради Одеського району Одеської області </t>
  </si>
  <si>
    <t>Чорноморський ліцей № 7  Чорноморської міської ради Одеського району Одеської області</t>
  </si>
  <si>
    <t>Дитячий стадіон "Шкільний" Чорноморської міської ради Одеського району Одеської області</t>
  </si>
  <si>
    <t>Комплексна дитячо - юнацька спортивна школа Чорноморської міської ради Одеського району Одеської області</t>
  </si>
  <si>
    <t>Дитячо - юнацька спортивна школа з шахів і шашок Чорноморської міської ради Одеського району Одеської області</t>
  </si>
  <si>
    <t>Чорноморський  міський центр соціальних служб Чорноморської міської ради Одеського району Одеської області</t>
  </si>
  <si>
    <t>Комунальний заклад "Школа мистецтв імені Л.М.Нагаєва м. Чорноморська Одеського району Одеської області"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</si>
  <si>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Одеської області"</t>
  </si>
  <si>
    <t>Управління освіти Чорноморської міської ради Одеського району Одеської області</t>
  </si>
  <si>
    <t>Заклад дошкільної освіти (ясла-садок) № 2 "Колобок" Чорноморської міської ради Одеського району Одеської області</t>
  </si>
  <si>
    <t xml:space="preserve">Заклад дошкільної освіти (ясла-садок) комбінованого типу № 3 "Казка" Чорноморської міської ради Одеського району Одеської області </t>
  </si>
  <si>
    <t xml:space="preserve">Заклад дошкільної освіти (ясла-садок) комбінованого типу № 5 "Теремок" Чорноморської міської ради Одеського району Одеської області </t>
  </si>
  <si>
    <t>Заклад дошкільної освіти (ясла-садок) № 6 "Сонечко" Чорноморської міської ради Одеського району Одеської області</t>
  </si>
  <si>
    <t xml:space="preserve">Заклад дошкільної освіти (ясла-садок) № 8 "Перлинка" Чорноморської міської ради Одеського району Одеської області </t>
  </si>
  <si>
    <t xml:space="preserve">Заклад дошкільної освіти (ясла-садок) комбінованого типу № 10 "Росинка" Чорноморської міської ради Одеського району Одеської області </t>
  </si>
  <si>
    <t xml:space="preserve">Заклад дошкільної освіти (ясла-садок) № 11 "Лялечка" Чорноморської міської ради Одеського району Одеської області </t>
  </si>
  <si>
    <t>Чорноморський академічний ліцей імені Тараса Шевченка Чорноморської міської ради Одеського району Одеської області</t>
  </si>
  <si>
    <t>0611160</t>
  </si>
  <si>
    <t>1100000</t>
  </si>
  <si>
    <t>Вiддiл молодi та спорту Чорноморської мiської ради Одеського району Одеської областi</t>
  </si>
  <si>
    <t>1113133</t>
  </si>
  <si>
    <t>3133</t>
  </si>
  <si>
    <t>1040</t>
  </si>
  <si>
    <t>Комунальна установа "Молодіжний центр міста Чорноморська"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</si>
  <si>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</si>
  <si>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</si>
  <si>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Управління освіти Чорноморської  міської ради Одеського району Одеської області</t>
  </si>
  <si>
    <t>до  рішення Чорноморської міської ради</t>
  </si>
  <si>
    <t>Затверджено розписом на звітний рік з урахуванням змін, грн</t>
  </si>
  <si>
    <t>Заклади дошкільної освіти, підпорядковані управлінню освіти Чорноморської міської ради Одеського району Одеської області</t>
  </si>
  <si>
    <t xml:space="preserve">Заклад дошкільної освіти (ясла-садок) № 1 "Журавлик" Чорноморської міської ради Одеського району Одеської області </t>
  </si>
  <si>
    <t xml:space="preserve">Заклад дошкільної освіти (ясла-садок) № 4 "Барвінок" Чорноморської міської ради Одеського району Одеської області </t>
  </si>
  <si>
    <t xml:space="preserve">Заклад дошкільної освіти (ясла-садок) № 7 "Струмочок" Чорноморської міської ради Одеського району Одеської області </t>
  </si>
  <si>
    <t>Заклад дошкільної освіти (ясла-садок) № 9 "Горобинка" Чорноморської міської ради Одеського району Одеської області</t>
  </si>
  <si>
    <t xml:space="preserve">Заклад дошкільної освіти (ясла-садок) № 12 "Мальва" Чорноморської міської ради Одеського району Одеської області </t>
  </si>
  <si>
    <t>Заклади загальної середньої освіти, підпорядковані управлінню освіти Чорноморської міської ради Одеського району Одеської області</t>
  </si>
  <si>
    <t>Заклади позашкільної освіти, підпорядковані управлінню освіти Чорноморської міської ради Одеського району Одеської області</t>
  </si>
  <si>
    <t>Централізована бухгалтерія управління освіти Чорноморської міської ради Одеського району Одеської області</t>
  </si>
  <si>
    <t>1200000</t>
  </si>
  <si>
    <t>Вiддiл комунального господарства та благоустрою  Чорноморської мiської ради Одеського району Одеської областi</t>
  </si>
  <si>
    <t>1210160</t>
  </si>
  <si>
    <t xml:space="preserve">Відділ комунального господарства та благоустрою Чорноморської  міської ради  Одеського району Одеської області </t>
  </si>
  <si>
    <t xml:space="preserve">Затверджено розписом на звітний рік з урахуванням змін </t>
  </si>
  <si>
    <t>Затверджено розписом на звітний рік з урахуванням змін</t>
  </si>
  <si>
    <t xml:space="preserve">Виконано за звітний період </t>
  </si>
  <si>
    <t>Виконано за звітний період, грн</t>
  </si>
  <si>
    <t>Додаток 10</t>
  </si>
  <si>
    <t>Стадіон (вул. Набережна,2,  м. Чорноморськ, Одеського району Одеської області)</t>
  </si>
  <si>
    <t>Забезпечення діяльності палаців i будинків культури, клубів, центрів дозвілля та iнших клубних закладів</t>
  </si>
  <si>
    <t>Звіт про спожиті комунальні послуги та  енергоносії головними розпорядниками та бюджетними установами, які фінансуються з бюджету Чорноморської міської територіальної громади  за 1 півріччя 2025 року</t>
  </si>
  <si>
    <t>від 08.08.2025  №905-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</si>
</sst>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р.&quot;;[Red]\-#,##0&quot;р.&quot;"/>
    <numFmt numFmtId="165" formatCode="#,##0.000"/>
    <numFmt numFmtId="166" formatCode="0.0%"/>
    <numFmt numFmtId="167" formatCode="#,##0.0"/>
    <numFmt numFmtId="168" formatCode="#,##0.0000"/>
  </numFmts>
  <fonts count="1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9" fillId="0" borderId="0"/>
    <xf numFmtId="0" fontId="12" fillId="0" borderId="0"/>
  </cellStyleXfs>
  <cellXfs count="106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 wrapText="1"/>
    </xf>
    <xf numFmtId="165" fontId="1" fillId="0" borderId="0" xfId="0" applyNumberFormat="1" applyFont="1" applyAlignment="1">
      <alignment horizontal="left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/>
    <xf numFmtId="165" fontId="11" fillId="2" borderId="0" xfId="0" applyNumberFormat="1" applyFont="1" applyFill="1"/>
    <xf numFmtId="3" fontId="11" fillId="2" borderId="0" xfId="0" applyNumberFormat="1" applyFont="1" applyFill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6" fontId="1" fillId="2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166" fontId="8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7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8" fontId="1" fillId="2" borderId="1" xfId="0" applyNumberFormat="1" applyFont="1" applyFill="1" applyBorder="1" applyAlignment="1">
      <alignment horizontal="center" vertical="center"/>
    </xf>
    <xf numFmtId="168" fontId="8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167" fontId="1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8" fontId="1" fillId="2" borderId="1" xfId="0" quotePrefix="1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vertical="center"/>
    </xf>
    <xf numFmtId="167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10" fillId="2" borderId="1" xfId="0" quotePrefix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166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165" fontId="1" fillId="2" borderId="0" xfId="0" applyNumberFormat="1" applyFont="1" applyFill="1"/>
    <xf numFmtId="3" fontId="1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168" fontId="8" fillId="2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left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49" fontId="2" fillId="2" borderId="1" xfId="2" applyNumberFormat="1" applyFill="1" applyBorder="1" applyAlignment="1">
      <alignment horizontal="center" vertical="center" wrapText="1"/>
    </xf>
    <xf numFmtId="49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</cellXfs>
  <cellStyles count="5">
    <cellStyle name="Звичайний" xfId="0" builtinId="0"/>
    <cellStyle name="Звичайний 2" xfId="4" xr:uid="{00000000-0005-0000-0000-000001000000}"/>
    <cellStyle name="Обычный 2" xfId="3" xr:uid="{00000000-0005-0000-0000-000002000000}"/>
    <cellStyle name="Обычный 3" xfId="2" xr:uid="{00000000-0005-0000-0000-000003000000}"/>
    <cellStyle name="Обычный_дод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6"/>
  <sheetViews>
    <sheetView showZeros="0" tabSelected="1" view="pageBreakPreview" zoomScale="80" zoomScaleNormal="80" zoomScaleSheetLayoutView="80" workbookViewId="0">
      <pane xSplit="4" ySplit="8" topLeftCell="P52" activePane="bottomRight" state="frozen"/>
      <selection pane="topRight" activeCell="E1" sqref="E1"/>
      <selection pane="bottomLeft" activeCell="A12" sqref="A12"/>
      <selection pane="bottomRight" activeCell="T3" sqref="T3:V3"/>
    </sheetView>
  </sheetViews>
  <sheetFormatPr defaultColWidth="9.109375" defaultRowHeight="15.6" x14ac:dyDescent="0.3"/>
  <cols>
    <col min="1" max="1" width="11.6640625" style="1" customWidth="1"/>
    <col min="2" max="2" width="9.44140625" style="1" customWidth="1"/>
    <col min="3" max="3" width="10.109375" style="1" customWidth="1"/>
    <col min="4" max="4" width="58.44140625" style="1" customWidth="1"/>
    <col min="5" max="5" width="13" style="4" customWidth="1"/>
    <col min="6" max="6" width="17.6640625" style="12" customWidth="1"/>
    <col min="7" max="7" width="14.33203125" style="12" customWidth="1"/>
    <col min="8" max="8" width="16.6640625" style="12" customWidth="1"/>
    <col min="9" max="10" width="13" style="12" customWidth="1"/>
    <col min="11" max="11" width="12.109375" style="4" customWidth="1"/>
    <col min="12" max="12" width="16.6640625" style="4" customWidth="1"/>
    <col min="13" max="13" width="13" style="4" customWidth="1"/>
    <col min="14" max="14" width="16.44140625" style="4" customWidth="1"/>
    <col min="15" max="15" width="12.6640625" style="4" customWidth="1"/>
    <col min="16" max="16" width="11.6640625" style="4" customWidth="1"/>
    <col min="17" max="17" width="16" style="12" customWidth="1"/>
    <col min="18" max="18" width="17.88671875" style="12" customWidth="1"/>
    <col min="19" max="19" width="15.44140625" style="12" customWidth="1"/>
    <col min="20" max="20" width="15.109375" style="12" customWidth="1"/>
    <col min="21" max="22" width="12.6640625" style="12" customWidth="1"/>
    <col min="23" max="23" width="15.33203125" style="12" customWidth="1"/>
    <col min="24" max="24" width="16.5546875" style="12" customWidth="1"/>
    <col min="25" max="25" width="15" style="12" customWidth="1"/>
    <col min="26" max="26" width="17.44140625" style="12" customWidth="1"/>
    <col min="27" max="28" width="11.88671875" style="12" customWidth="1"/>
    <col min="29" max="29" width="15.44140625" style="4" customWidth="1"/>
    <col min="30" max="30" width="15.6640625" style="4" customWidth="1"/>
    <col min="31" max="31" width="12.6640625" style="4" customWidth="1"/>
    <col min="32" max="32" width="16.44140625" style="4" customWidth="1"/>
    <col min="33" max="33" width="17.44140625" style="4" customWidth="1"/>
    <col min="34" max="34" width="13" style="1" customWidth="1"/>
    <col min="35" max="16384" width="9.109375" style="1"/>
  </cols>
  <sheetData>
    <row r="1" spans="1:34" x14ac:dyDescent="0.3">
      <c r="D1" s="9"/>
      <c r="E1" s="10"/>
      <c r="F1" s="11"/>
      <c r="G1" s="11"/>
      <c r="H1" s="11"/>
      <c r="I1" s="11"/>
      <c r="J1" s="11"/>
      <c r="K1" s="1"/>
      <c r="L1" s="1"/>
      <c r="M1" s="24"/>
      <c r="N1" s="24"/>
      <c r="O1" s="25"/>
      <c r="P1" s="1"/>
      <c r="T1" s="96" t="s">
        <v>119</v>
      </c>
      <c r="U1" s="96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1:34" x14ac:dyDescent="0.3">
      <c r="D2" s="9"/>
      <c r="E2" s="10"/>
      <c r="F2" s="11"/>
      <c r="G2" s="11"/>
      <c r="H2" s="11"/>
      <c r="I2" s="11"/>
      <c r="J2" s="11"/>
      <c r="K2" s="1"/>
      <c r="L2" s="1"/>
      <c r="M2" s="24"/>
      <c r="N2" s="24"/>
      <c r="O2" s="25"/>
      <c r="P2" s="1"/>
      <c r="T2" s="96" t="s">
        <v>100</v>
      </c>
      <c r="U2" s="96"/>
      <c r="V2" s="96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4" ht="16.5" customHeight="1" x14ac:dyDescent="0.3">
      <c r="K3" s="1"/>
      <c r="L3" s="1"/>
      <c r="M3" s="26"/>
      <c r="N3" s="26"/>
      <c r="O3" s="25"/>
      <c r="P3" s="1"/>
      <c r="T3" s="12" t="s">
        <v>123</v>
      </c>
      <c r="U3" s="26"/>
      <c r="X3" s="16"/>
      <c r="Y3" s="16"/>
      <c r="Z3" s="16"/>
      <c r="AA3" s="16"/>
      <c r="AB3" s="16"/>
      <c r="AC3" s="16"/>
      <c r="AD3" s="16"/>
      <c r="AE3" s="16"/>
      <c r="AF3" s="16"/>
      <c r="AG3" s="15"/>
    </row>
    <row r="4" spans="1:34" ht="47.25" customHeight="1" x14ac:dyDescent="0.3">
      <c r="A4" s="2"/>
      <c r="B4" s="2"/>
      <c r="C4" s="2"/>
      <c r="D4" s="3"/>
      <c r="E4" s="102" t="s">
        <v>122</v>
      </c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4" x14ac:dyDescent="0.3">
      <c r="A5" s="2"/>
      <c r="B5" s="2"/>
      <c r="C5" s="2"/>
      <c r="D5" s="3"/>
      <c r="E5" s="5"/>
      <c r="F5" s="13"/>
      <c r="G5" s="13"/>
      <c r="H5" s="13"/>
      <c r="I5" s="13"/>
      <c r="J5" s="13"/>
      <c r="K5" s="1"/>
      <c r="L5" s="1"/>
      <c r="M5" s="13"/>
      <c r="N5" s="13"/>
      <c r="O5" s="1"/>
      <c r="P5" s="1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4" ht="31.5" customHeight="1" x14ac:dyDescent="0.3">
      <c r="A6" s="103" t="s">
        <v>3</v>
      </c>
      <c r="B6" s="104" t="s">
        <v>27</v>
      </c>
      <c r="C6" s="104" t="s">
        <v>4</v>
      </c>
      <c r="D6" s="105" t="s">
        <v>28</v>
      </c>
      <c r="E6" s="97" t="s">
        <v>35</v>
      </c>
      <c r="F6" s="99"/>
      <c r="G6" s="99"/>
      <c r="H6" s="99"/>
      <c r="I6" s="99"/>
      <c r="J6" s="98"/>
      <c r="K6" s="97" t="s">
        <v>53</v>
      </c>
      <c r="L6" s="99"/>
      <c r="M6" s="99"/>
      <c r="N6" s="99"/>
      <c r="O6" s="99"/>
      <c r="P6" s="98"/>
      <c r="Q6" s="97" t="s">
        <v>36</v>
      </c>
      <c r="R6" s="99"/>
      <c r="S6" s="99"/>
      <c r="T6" s="99"/>
      <c r="U6" s="99"/>
      <c r="V6" s="98"/>
      <c r="W6" s="97" t="s">
        <v>37</v>
      </c>
      <c r="X6" s="99"/>
      <c r="Y6" s="99"/>
      <c r="Z6" s="99"/>
      <c r="AA6" s="99"/>
      <c r="AB6" s="98"/>
      <c r="AC6" s="97" t="s">
        <v>54</v>
      </c>
      <c r="AD6" s="99"/>
      <c r="AE6" s="98"/>
      <c r="AF6" s="97" t="s">
        <v>52</v>
      </c>
      <c r="AG6" s="99"/>
      <c r="AH6" s="98"/>
    </row>
    <row r="7" spans="1:34" ht="54" customHeight="1" x14ac:dyDescent="0.3">
      <c r="A7" s="103"/>
      <c r="B7" s="104"/>
      <c r="C7" s="104"/>
      <c r="D7" s="105"/>
      <c r="E7" s="97" t="s">
        <v>115</v>
      </c>
      <c r="F7" s="98"/>
      <c r="G7" s="97" t="s">
        <v>117</v>
      </c>
      <c r="H7" s="98"/>
      <c r="I7" s="97" t="s">
        <v>51</v>
      </c>
      <c r="J7" s="98"/>
      <c r="K7" s="97" t="s">
        <v>116</v>
      </c>
      <c r="L7" s="98"/>
      <c r="M7" s="97" t="s">
        <v>117</v>
      </c>
      <c r="N7" s="98"/>
      <c r="O7" s="97" t="s">
        <v>51</v>
      </c>
      <c r="P7" s="98"/>
      <c r="Q7" s="97" t="s">
        <v>115</v>
      </c>
      <c r="R7" s="98"/>
      <c r="S7" s="97" t="s">
        <v>117</v>
      </c>
      <c r="T7" s="98"/>
      <c r="U7" s="97" t="s">
        <v>51</v>
      </c>
      <c r="V7" s="98"/>
      <c r="W7" s="97" t="s">
        <v>116</v>
      </c>
      <c r="X7" s="98"/>
      <c r="Y7" s="97" t="s">
        <v>117</v>
      </c>
      <c r="Z7" s="98"/>
      <c r="AA7" s="97" t="s">
        <v>51</v>
      </c>
      <c r="AB7" s="98"/>
      <c r="AC7" s="100" t="s">
        <v>101</v>
      </c>
      <c r="AD7" s="100" t="s">
        <v>118</v>
      </c>
      <c r="AE7" s="100" t="s">
        <v>51</v>
      </c>
      <c r="AF7" s="100" t="s">
        <v>101</v>
      </c>
      <c r="AG7" s="100" t="s">
        <v>118</v>
      </c>
      <c r="AH7" s="100" t="s">
        <v>51</v>
      </c>
    </row>
    <row r="8" spans="1:34" ht="31.2" customHeight="1" x14ac:dyDescent="0.3">
      <c r="A8" s="103"/>
      <c r="B8" s="104"/>
      <c r="C8" s="104"/>
      <c r="D8" s="105"/>
      <c r="E8" s="27" t="s">
        <v>1</v>
      </c>
      <c r="F8" s="28" t="s">
        <v>34</v>
      </c>
      <c r="G8" s="27" t="s">
        <v>1</v>
      </c>
      <c r="H8" s="28" t="s">
        <v>34</v>
      </c>
      <c r="I8" s="27" t="s">
        <v>1</v>
      </c>
      <c r="J8" s="28" t="s">
        <v>34</v>
      </c>
      <c r="K8" s="44" t="s">
        <v>24</v>
      </c>
      <c r="L8" s="44" t="s">
        <v>34</v>
      </c>
      <c r="M8" s="44" t="s">
        <v>24</v>
      </c>
      <c r="N8" s="44" t="s">
        <v>34</v>
      </c>
      <c r="O8" s="27" t="s">
        <v>24</v>
      </c>
      <c r="P8" s="27" t="s">
        <v>34</v>
      </c>
      <c r="Q8" s="49" t="s">
        <v>25</v>
      </c>
      <c r="R8" s="49" t="s">
        <v>34</v>
      </c>
      <c r="S8" s="49" t="s">
        <v>25</v>
      </c>
      <c r="T8" s="49" t="s">
        <v>34</v>
      </c>
      <c r="U8" s="28" t="s">
        <v>25</v>
      </c>
      <c r="V8" s="28" t="s">
        <v>34</v>
      </c>
      <c r="W8" s="49" t="s">
        <v>2</v>
      </c>
      <c r="X8" s="49" t="s">
        <v>34</v>
      </c>
      <c r="Y8" s="49" t="s">
        <v>2</v>
      </c>
      <c r="Z8" s="49" t="s">
        <v>34</v>
      </c>
      <c r="AA8" s="28" t="s">
        <v>2</v>
      </c>
      <c r="AB8" s="28" t="s">
        <v>34</v>
      </c>
      <c r="AC8" s="101"/>
      <c r="AD8" s="101"/>
      <c r="AE8" s="101"/>
      <c r="AF8" s="101"/>
      <c r="AG8" s="101"/>
      <c r="AH8" s="101"/>
    </row>
    <row r="9" spans="1:34" s="32" customFormat="1" ht="41.25" customHeight="1" x14ac:dyDescent="0.25">
      <c r="A9" s="58" t="s">
        <v>31</v>
      </c>
      <c r="B9" s="58"/>
      <c r="C9" s="58"/>
      <c r="D9" s="59" t="s">
        <v>43</v>
      </c>
      <c r="E9" s="60">
        <f>E10+E11+E12+E13+E14</f>
        <v>518.70870109999998</v>
      </c>
      <c r="F9" s="61">
        <f>F10+F11+F12+F13+F14</f>
        <v>1787500</v>
      </c>
      <c r="G9" s="60">
        <f>G10+G11+G12+G13+G14</f>
        <v>108.865357</v>
      </c>
      <c r="H9" s="61">
        <f>H10+H11+H12+H13+H14</f>
        <v>578233.80999999994</v>
      </c>
      <c r="I9" s="62">
        <f>G9/E9</f>
        <v>0.20987763800594555</v>
      </c>
      <c r="J9" s="62">
        <f>H9/F9</f>
        <v>0.32348744615384611</v>
      </c>
      <c r="K9" s="63">
        <f t="shared" ref="K9:L9" si="0">K10+K11+K12+K13+K14</f>
        <v>2650.6</v>
      </c>
      <c r="L9" s="61">
        <f t="shared" si="0"/>
        <v>158900</v>
      </c>
      <c r="M9" s="63">
        <f t="shared" ref="M9:N9" si="1">M10+M11+M12+M13+M14</f>
        <v>734.5</v>
      </c>
      <c r="N9" s="61">
        <f t="shared" si="1"/>
        <v>44388.03</v>
      </c>
      <c r="O9" s="62">
        <f>M9/K9</f>
        <v>0.27710707009733648</v>
      </c>
      <c r="P9" s="62">
        <f>N9/L9</f>
        <v>0.27934568911264945</v>
      </c>
      <c r="Q9" s="61">
        <f t="shared" ref="Q9:R9" si="2">Q10+Q11+Q12+Q13+Q14</f>
        <v>288865</v>
      </c>
      <c r="R9" s="61">
        <f t="shared" si="2"/>
        <v>3030000</v>
      </c>
      <c r="S9" s="61">
        <f t="shared" ref="S9:T9" si="3">S10+S11+S12+S13+S14</f>
        <v>61625.5</v>
      </c>
      <c r="T9" s="61">
        <f t="shared" si="3"/>
        <v>653764.48999999987</v>
      </c>
      <c r="U9" s="62">
        <f>S9/Q9</f>
        <v>0.21333667976390355</v>
      </c>
      <c r="V9" s="62">
        <f>T9/R9</f>
        <v>0.21576385808580853</v>
      </c>
      <c r="W9" s="61">
        <f t="shared" ref="W9:X9" si="4">W10+W11+W12+W13+W14</f>
        <v>9745</v>
      </c>
      <c r="X9" s="61">
        <f t="shared" si="4"/>
        <v>181600</v>
      </c>
      <c r="Y9" s="61">
        <f t="shared" ref="Y9:Z9" si="5">Y10+Y11+Y12+Y13+Y14</f>
        <v>5847.3360000000002</v>
      </c>
      <c r="Z9" s="61">
        <f t="shared" si="5"/>
        <v>96784.39</v>
      </c>
      <c r="AA9" s="62">
        <f>Y9/W9</f>
        <v>0.60003447922011288</v>
      </c>
      <c r="AB9" s="62">
        <f>Z9/X9</f>
        <v>0.5329536894273128</v>
      </c>
      <c r="AC9" s="61">
        <f t="shared" ref="AC9" si="6">AC10+AC11+AC12+AC13+AC14</f>
        <v>63100</v>
      </c>
      <c r="AD9" s="61">
        <f t="shared" ref="AD9" si="7">AD10+AD11+AD12+AD13+AD14</f>
        <v>17802.509999999998</v>
      </c>
      <c r="AE9" s="62">
        <f>AD9/AC9</f>
        <v>0.2821316957210776</v>
      </c>
      <c r="AF9" s="64">
        <f t="shared" ref="AF9" si="8">AF10+AF11+AF12+AF13+AF14</f>
        <v>5221100</v>
      </c>
      <c r="AG9" s="64">
        <f>AG10+AG11+AG12+AG13+AG14</f>
        <v>1390973.23</v>
      </c>
      <c r="AH9" s="62">
        <f>AG9/AF9</f>
        <v>0.26641382658826684</v>
      </c>
    </row>
    <row r="10" spans="1:34" s="32" customFormat="1" ht="31.2" x14ac:dyDescent="0.25">
      <c r="A10" s="7" t="s">
        <v>16</v>
      </c>
      <c r="B10" s="7" t="s">
        <v>15</v>
      </c>
      <c r="C10" s="7" t="s">
        <v>5</v>
      </c>
      <c r="D10" s="47" t="s">
        <v>43</v>
      </c>
      <c r="E10" s="35">
        <v>505</v>
      </c>
      <c r="F10" s="35">
        <f>1900000-165700</f>
        <v>1734300</v>
      </c>
      <c r="G10" s="35">
        <v>106.816267</v>
      </c>
      <c r="H10" s="35">
        <v>567776.12</v>
      </c>
      <c r="I10" s="89">
        <f t="shared" ref="I10:I55" si="9">G10/E10</f>
        <v>0.21151736039603961</v>
      </c>
      <c r="J10" s="89">
        <f t="shared" ref="J10:J55" si="10">H10/F10</f>
        <v>0.32738056852908953</v>
      </c>
      <c r="K10" s="35">
        <v>2408</v>
      </c>
      <c r="L10" s="35">
        <v>150000</v>
      </c>
      <c r="M10" s="35">
        <v>682.5</v>
      </c>
      <c r="N10" s="35">
        <v>42466.11</v>
      </c>
      <c r="O10" s="33">
        <f t="shared" ref="O10:O11" si="11">M10/K10</f>
        <v>0.28343023255813954</v>
      </c>
      <c r="P10" s="33">
        <f t="shared" ref="P10:P11" si="12">N10/L10</f>
        <v>0.28310740000000001</v>
      </c>
      <c r="Q10" s="35">
        <f>274900</f>
        <v>274900</v>
      </c>
      <c r="R10" s="35">
        <f>2200000+730000-45300</f>
        <v>2884700</v>
      </c>
      <c r="S10" s="35">
        <v>56970.76</v>
      </c>
      <c r="T10" s="35">
        <v>605599.13</v>
      </c>
      <c r="U10" s="33">
        <f>S10/Q10</f>
        <v>0.20724176064023281</v>
      </c>
      <c r="V10" s="33">
        <f>T10/R10</f>
        <v>0.20993487364370644</v>
      </c>
      <c r="W10" s="35"/>
      <c r="X10" s="35"/>
      <c r="Y10" s="35"/>
      <c r="Z10" s="35"/>
      <c r="AA10" s="33"/>
      <c r="AB10" s="33"/>
      <c r="AC10" s="35">
        <v>43100</v>
      </c>
      <c r="AD10" s="35">
        <v>16602.509999999998</v>
      </c>
      <c r="AE10" s="33">
        <f>AD10/AC10</f>
        <v>0.38520904872389788</v>
      </c>
      <c r="AF10" s="36">
        <f>F10+L10+R10+X10+AC10</f>
        <v>4812100</v>
      </c>
      <c r="AG10" s="36">
        <f>H10+N10+T10+Z10+AD10</f>
        <v>1232443.8699999999</v>
      </c>
      <c r="AH10" s="52">
        <f>AG10/AF10</f>
        <v>0.25611352008478622</v>
      </c>
    </row>
    <row r="11" spans="1:34" s="32" customFormat="1" ht="31.2" x14ac:dyDescent="0.25">
      <c r="A11" s="7" t="s">
        <v>16</v>
      </c>
      <c r="B11" s="7" t="s">
        <v>15</v>
      </c>
      <c r="C11" s="7" t="s">
        <v>5</v>
      </c>
      <c r="D11" s="47" t="s">
        <v>44</v>
      </c>
      <c r="E11" s="35"/>
      <c r="F11" s="35"/>
      <c r="G11" s="35"/>
      <c r="H11" s="35"/>
      <c r="I11" s="89"/>
      <c r="J11" s="89"/>
      <c r="K11" s="35">
        <v>60</v>
      </c>
      <c r="L11" s="35">
        <v>2500</v>
      </c>
      <c r="M11" s="35">
        <v>31</v>
      </c>
      <c r="N11" s="35">
        <v>1108.26</v>
      </c>
      <c r="O11" s="33">
        <f t="shared" si="11"/>
        <v>0.51666666666666672</v>
      </c>
      <c r="P11" s="33">
        <f t="shared" si="12"/>
        <v>0.44330399999999998</v>
      </c>
      <c r="Q11" s="35">
        <v>5800</v>
      </c>
      <c r="R11" s="35">
        <v>58000</v>
      </c>
      <c r="S11" s="35">
        <v>2549</v>
      </c>
      <c r="T11" s="35">
        <v>26412.87</v>
      </c>
      <c r="U11" s="33">
        <f t="shared" ref="U11:U12" si="13">S11/Q11</f>
        <v>0.43948275862068964</v>
      </c>
      <c r="V11" s="33">
        <f t="shared" ref="V11:V12" si="14">T11/R11</f>
        <v>0.45539431034482758</v>
      </c>
      <c r="W11" s="35">
        <v>5000</v>
      </c>
      <c r="X11" s="35">
        <v>90000</v>
      </c>
      <c r="Y11" s="35">
        <v>2780</v>
      </c>
      <c r="Z11" s="35">
        <v>41189.68</v>
      </c>
      <c r="AA11" s="33">
        <f t="shared" ref="AA11:AA15" si="15">Y11/W11</f>
        <v>0.55600000000000005</v>
      </c>
      <c r="AB11" s="33">
        <f t="shared" ref="AB11:AB15" si="16">Z11/X11</f>
        <v>0.45766311111111113</v>
      </c>
      <c r="AC11" s="35">
        <v>5000</v>
      </c>
      <c r="AD11" s="35"/>
      <c r="AE11" s="33">
        <f>AD11/AC11</f>
        <v>0</v>
      </c>
      <c r="AF11" s="36">
        <f t="shared" ref="AF11:AF14" si="17">F11+L11+R11+X11+AC11</f>
        <v>155500</v>
      </c>
      <c r="AG11" s="36">
        <f t="shared" ref="AG11:AG64" si="18">H11+N11+T11+Z11+AD11</f>
        <v>68710.81</v>
      </c>
      <c r="AH11" s="52">
        <f t="shared" ref="AH11:AH13" si="19">AG11/AF11</f>
        <v>0.44187016077170416</v>
      </c>
    </row>
    <row r="12" spans="1:34" s="32" customFormat="1" ht="31.2" x14ac:dyDescent="0.25">
      <c r="A12" s="7" t="s">
        <v>16</v>
      </c>
      <c r="B12" s="7" t="s">
        <v>15</v>
      </c>
      <c r="C12" s="7" t="s">
        <v>5</v>
      </c>
      <c r="D12" s="47" t="s">
        <v>62</v>
      </c>
      <c r="E12" s="35"/>
      <c r="F12" s="35"/>
      <c r="G12" s="35"/>
      <c r="H12" s="35"/>
      <c r="I12" s="89"/>
      <c r="J12" s="89"/>
      <c r="K12" s="35">
        <v>98.6</v>
      </c>
      <c r="L12" s="35">
        <v>3200</v>
      </c>
      <c r="M12" s="35">
        <v>18</v>
      </c>
      <c r="N12" s="35">
        <v>530.28</v>
      </c>
      <c r="O12" s="33">
        <f t="shared" ref="O12:O13" si="20">M12/K12</f>
        <v>0.18255578093306288</v>
      </c>
      <c r="P12" s="33">
        <f t="shared" ref="P12:P13" si="21">N12/L12</f>
        <v>0.16571249999999998</v>
      </c>
      <c r="Q12" s="35">
        <v>3825</v>
      </c>
      <c r="R12" s="35">
        <v>38000</v>
      </c>
      <c r="S12" s="35">
        <v>772.74</v>
      </c>
      <c r="T12" s="35">
        <v>7928.44</v>
      </c>
      <c r="U12" s="33">
        <f t="shared" si="13"/>
        <v>0.20202352941176471</v>
      </c>
      <c r="V12" s="33">
        <f t="shared" si="14"/>
        <v>0.20864315789473684</v>
      </c>
      <c r="W12" s="35">
        <v>1845</v>
      </c>
      <c r="X12" s="35">
        <v>36600</v>
      </c>
      <c r="Y12" s="35">
        <v>1548.336</v>
      </c>
      <c r="Z12" s="35">
        <v>28428.38</v>
      </c>
      <c r="AA12" s="33">
        <f t="shared" ref="AA12" si="22">Y12/W12</f>
        <v>0.8392065040650406</v>
      </c>
      <c r="AB12" s="33">
        <f t="shared" ref="AB12" si="23">Z12/X12</f>
        <v>0.77673169398907105</v>
      </c>
      <c r="AC12" s="35">
        <v>10000</v>
      </c>
      <c r="AD12" s="35">
        <v>1200</v>
      </c>
      <c r="AE12" s="33">
        <f>AD12/AC12</f>
        <v>0.12</v>
      </c>
      <c r="AF12" s="36">
        <f>F12+L12+R12+X12+AC12</f>
        <v>87800</v>
      </c>
      <c r="AG12" s="36">
        <f t="shared" si="18"/>
        <v>38087.1</v>
      </c>
      <c r="AH12" s="52">
        <f t="shared" si="19"/>
        <v>0.43379384965831436</v>
      </c>
    </row>
    <row r="13" spans="1:34" s="32" customFormat="1" ht="31.2" x14ac:dyDescent="0.25">
      <c r="A13" s="7" t="s">
        <v>16</v>
      </c>
      <c r="B13" s="7" t="s">
        <v>15</v>
      </c>
      <c r="C13" s="7" t="s">
        <v>5</v>
      </c>
      <c r="D13" s="47" t="s">
        <v>45</v>
      </c>
      <c r="E13" s="35"/>
      <c r="F13" s="35"/>
      <c r="G13" s="35"/>
      <c r="H13" s="35"/>
      <c r="I13" s="89"/>
      <c r="J13" s="89"/>
      <c r="K13" s="35">
        <v>84</v>
      </c>
      <c r="L13" s="35">
        <v>3200</v>
      </c>
      <c r="M13" s="35">
        <v>3</v>
      </c>
      <c r="N13" s="35">
        <v>283.38</v>
      </c>
      <c r="O13" s="33">
        <f t="shared" si="20"/>
        <v>3.5714285714285712E-2</v>
      </c>
      <c r="P13" s="33">
        <f t="shared" si="21"/>
        <v>8.8556250000000003E-2</v>
      </c>
      <c r="Q13" s="35">
        <v>3500</v>
      </c>
      <c r="R13" s="35">
        <v>40000</v>
      </c>
      <c r="S13" s="35">
        <v>1203</v>
      </c>
      <c r="T13" s="35">
        <v>12475.34</v>
      </c>
      <c r="U13" s="33">
        <f t="shared" ref="U13" si="24">S13/Q13</f>
        <v>0.34371428571428569</v>
      </c>
      <c r="V13" s="33">
        <f t="shared" ref="V13" si="25">T13/R13</f>
        <v>0.31188349999999998</v>
      </c>
      <c r="W13" s="35">
        <v>2900</v>
      </c>
      <c r="X13" s="35">
        <v>55000</v>
      </c>
      <c r="Y13" s="35">
        <v>1519</v>
      </c>
      <c r="Z13" s="35">
        <v>27166.33</v>
      </c>
      <c r="AA13" s="33">
        <f t="shared" si="15"/>
        <v>0.5237931034482759</v>
      </c>
      <c r="AB13" s="33">
        <f t="shared" si="16"/>
        <v>0.49393327272727278</v>
      </c>
      <c r="AC13" s="35">
        <v>5000</v>
      </c>
      <c r="AD13" s="35"/>
      <c r="AE13" s="33">
        <f>AD13/AC13</f>
        <v>0</v>
      </c>
      <c r="AF13" s="36">
        <f t="shared" si="17"/>
        <v>103200</v>
      </c>
      <c r="AG13" s="36">
        <f t="shared" si="18"/>
        <v>39925.050000000003</v>
      </c>
      <c r="AH13" s="52">
        <f t="shared" si="19"/>
        <v>0.38687063953488376</v>
      </c>
    </row>
    <row r="14" spans="1:34" s="32" customFormat="1" ht="46.8" x14ac:dyDescent="0.25">
      <c r="A14" s="7" t="s">
        <v>29</v>
      </c>
      <c r="B14" s="6">
        <v>8210</v>
      </c>
      <c r="C14" s="7" t="s">
        <v>26</v>
      </c>
      <c r="D14" s="30" t="s">
        <v>46</v>
      </c>
      <c r="E14" s="36">
        <v>13.708701100000001</v>
      </c>
      <c r="F14" s="35">
        <v>53200</v>
      </c>
      <c r="G14" s="35">
        <v>2.0490900000000001</v>
      </c>
      <c r="H14" s="35">
        <v>10457.69</v>
      </c>
      <c r="I14" s="89">
        <f t="shared" ref="I14" si="26">G14/E14</f>
        <v>0.14947367989517257</v>
      </c>
      <c r="J14" s="89">
        <f t="shared" ref="J14" si="27">H14/F14</f>
        <v>0.19657312030075189</v>
      </c>
      <c r="K14" s="35"/>
      <c r="L14" s="35"/>
      <c r="M14" s="35"/>
      <c r="N14" s="35"/>
      <c r="O14" s="33"/>
      <c r="P14" s="33"/>
      <c r="Q14" s="35">
        <v>840</v>
      </c>
      <c r="R14" s="35">
        <v>9300</v>
      </c>
      <c r="S14" s="35">
        <v>130</v>
      </c>
      <c r="T14" s="35">
        <v>1348.71</v>
      </c>
      <c r="U14" s="33">
        <f t="shared" ref="U14:U16" si="28">S14/Q14</f>
        <v>0.15476190476190477</v>
      </c>
      <c r="V14" s="33">
        <f t="shared" ref="V14:V55" si="29">T14/R14</f>
        <v>0.1450225806451613</v>
      </c>
      <c r="W14" s="35"/>
      <c r="X14" s="35"/>
      <c r="Y14" s="35"/>
      <c r="Z14" s="35"/>
      <c r="AA14" s="33"/>
      <c r="AB14" s="33"/>
      <c r="AC14" s="35"/>
      <c r="AD14" s="35"/>
      <c r="AE14" s="33"/>
      <c r="AF14" s="36">
        <f t="shared" si="17"/>
        <v>62500</v>
      </c>
      <c r="AG14" s="36">
        <f t="shared" si="18"/>
        <v>11806.400000000001</v>
      </c>
      <c r="AH14" s="52">
        <f t="shared" ref="AH14" si="30">AG14/AF14</f>
        <v>0.18890240000000003</v>
      </c>
    </row>
    <row r="15" spans="1:34" s="32" customFormat="1" ht="40.5" customHeight="1" x14ac:dyDescent="0.25">
      <c r="A15" s="58" t="s">
        <v>32</v>
      </c>
      <c r="B15" s="58"/>
      <c r="C15" s="58"/>
      <c r="D15" s="59" t="s">
        <v>81</v>
      </c>
      <c r="E15" s="63">
        <f>E16+E17+E30+E41+E42+E48+E46+E47+E49</f>
        <v>3708.5210000000002</v>
      </c>
      <c r="F15" s="63">
        <f>F16+F17+F30+F41+F42+F48+F46+F47+F49</f>
        <v>20842400</v>
      </c>
      <c r="G15" s="63">
        <f>G16+G17+G30+G41+G42+G48+G46+G47+G49</f>
        <v>2704.5037935996165</v>
      </c>
      <c r="H15" s="63">
        <f>H16+H17+H30+H41+H42+H48+H46+H47+H49</f>
        <v>11299094.73</v>
      </c>
      <c r="I15" s="62">
        <f t="shared" si="9"/>
        <v>0.72926748792837259</v>
      </c>
      <c r="J15" s="62">
        <f t="shared" si="10"/>
        <v>0.54212061614785245</v>
      </c>
      <c r="K15" s="63">
        <f t="shared" ref="K15:L15" si="31">K16+K17+K30+K41+K42+K48+K46+K47+K49</f>
        <v>31340.171799999996</v>
      </c>
      <c r="L15" s="63">
        <f t="shared" si="31"/>
        <v>1804100</v>
      </c>
      <c r="M15" s="63">
        <f t="shared" ref="M15:N15" si="32">M16+M17+M30+M41+M42+M48+M46+M47+M49</f>
        <v>7406.7409999999991</v>
      </c>
      <c r="N15" s="63">
        <f t="shared" si="32"/>
        <v>458199.87000000005</v>
      </c>
      <c r="O15" s="62">
        <f t="shared" ref="O15:O16" si="33">M15/K15</f>
        <v>0.23633377146962545</v>
      </c>
      <c r="P15" s="62">
        <f t="shared" ref="P15:P16" si="34">N15/L15</f>
        <v>0.25397698021173998</v>
      </c>
      <c r="Q15" s="63">
        <f t="shared" ref="Q15:R15" si="35">Q16+Q17+Q30+Q41+Q42+Q48+Q46+Q47+Q49</f>
        <v>959928</v>
      </c>
      <c r="R15" s="63">
        <f t="shared" si="35"/>
        <v>11053100</v>
      </c>
      <c r="S15" s="63">
        <f t="shared" ref="S15:T15" si="36">S16+S17+S30+S41+S42+S48+S46+S47+S49</f>
        <v>563677.00255019823</v>
      </c>
      <c r="T15" s="63">
        <f t="shared" si="36"/>
        <v>5383336.1500000013</v>
      </c>
      <c r="U15" s="62">
        <f t="shared" si="28"/>
        <v>0.5872075848919901</v>
      </c>
      <c r="V15" s="62">
        <f t="shared" si="29"/>
        <v>0.48704310555409808</v>
      </c>
      <c r="W15" s="63">
        <f t="shared" ref="W15:X15" si="37">W16+W17+W30+W41+W42+W48+W46+W47+W49</f>
        <v>54225.847999999998</v>
      </c>
      <c r="X15" s="63">
        <f t="shared" si="37"/>
        <v>1057600</v>
      </c>
      <c r="Y15" s="63">
        <f t="shared" ref="Y15:Z15" si="38">Y16+Y17+Y30+Y41+Y42+Y48+Y46+Y47+Y49</f>
        <v>31926.400000000001</v>
      </c>
      <c r="Z15" s="63">
        <f t="shared" si="38"/>
        <v>568487.27000000014</v>
      </c>
      <c r="AA15" s="62">
        <f t="shared" si="15"/>
        <v>0.58876718719087628</v>
      </c>
      <c r="AB15" s="62">
        <f t="shared" si="16"/>
        <v>0.53752578479576407</v>
      </c>
      <c r="AC15" s="63">
        <f t="shared" ref="AC15" si="39">AC16+AC17+AC30+AC41+AC42+AC48+AC46+AC47+AC49</f>
        <v>1256200</v>
      </c>
      <c r="AD15" s="63">
        <f t="shared" ref="AD15" si="40">AD16+AD17+AD30+AD41+AD42+AD48+AD46+AD47+AD49</f>
        <v>295250.48</v>
      </c>
      <c r="AE15" s="62">
        <f>AD15/AC15</f>
        <v>0.23503461232287851</v>
      </c>
      <c r="AF15" s="61">
        <f>F15+L15+R15+X15+AC15</f>
        <v>36013400</v>
      </c>
      <c r="AG15" s="61">
        <f>AD15+Z15+T15+N15+H15</f>
        <v>18004368.5</v>
      </c>
      <c r="AH15" s="65">
        <f>AG15/AF15</f>
        <v>0.49993526020870011</v>
      </c>
    </row>
    <row r="16" spans="1:34" s="32" customFormat="1" ht="31.2" x14ac:dyDescent="0.25">
      <c r="A16" s="7" t="s">
        <v>19</v>
      </c>
      <c r="B16" s="7" t="s">
        <v>18</v>
      </c>
      <c r="C16" s="7" t="s">
        <v>5</v>
      </c>
      <c r="D16" s="47" t="s">
        <v>99</v>
      </c>
      <c r="E16" s="37">
        <v>37.106000000000002</v>
      </c>
      <c r="F16" s="38">
        <v>222100</v>
      </c>
      <c r="G16" s="90">
        <v>18.305670000000003</v>
      </c>
      <c r="H16" s="38">
        <v>77146.76999999999</v>
      </c>
      <c r="I16" s="53">
        <f t="shared" ref="I16" si="41">G16/E16</f>
        <v>0.49333450115884231</v>
      </c>
      <c r="J16" s="53">
        <f t="shared" ref="J16" si="42">H16/F16</f>
        <v>0.34735150832958123</v>
      </c>
      <c r="K16" s="45">
        <v>152.84700000000001</v>
      </c>
      <c r="L16" s="38">
        <v>10400</v>
      </c>
      <c r="M16" s="90">
        <v>53</v>
      </c>
      <c r="N16" s="90">
        <v>3638.94</v>
      </c>
      <c r="O16" s="53">
        <f t="shared" si="33"/>
        <v>0.34675198073890884</v>
      </c>
      <c r="P16" s="53">
        <f t="shared" si="34"/>
        <v>0.34989807692307695</v>
      </c>
      <c r="Q16" s="48">
        <v>18238</v>
      </c>
      <c r="R16" s="38">
        <v>210000</v>
      </c>
      <c r="S16" s="91">
        <v>5325</v>
      </c>
      <c r="T16" s="91">
        <v>37784.97</v>
      </c>
      <c r="U16" s="53">
        <f t="shared" si="28"/>
        <v>0.29197280403553022</v>
      </c>
      <c r="V16" s="53">
        <f t="shared" si="29"/>
        <v>0.17992842857142857</v>
      </c>
      <c r="W16" s="50"/>
      <c r="X16" s="38"/>
      <c r="Y16" s="91"/>
      <c r="Z16" s="51"/>
      <c r="AA16" s="53"/>
      <c r="AB16" s="53"/>
      <c r="AC16" s="38">
        <v>8800</v>
      </c>
      <c r="AD16" s="51">
        <v>1698.25</v>
      </c>
      <c r="AE16" s="53">
        <f t="shared" ref="AE16:AE51" si="43">AD16/AC16</f>
        <v>0.19298295454545455</v>
      </c>
      <c r="AF16" s="43">
        <f t="shared" ref="AF16" si="44">F16+L16+R16+X16+AC16</f>
        <v>451300</v>
      </c>
      <c r="AG16" s="43">
        <f t="shared" ref="AG16" si="45">H16+N16+T16+Z16+AD16</f>
        <v>120268.93</v>
      </c>
      <c r="AH16" s="53">
        <f t="shared" ref="AH16" si="46">AG16/AF16</f>
        <v>0.26649441613117658</v>
      </c>
    </row>
    <row r="17" spans="1:34" s="32" customFormat="1" ht="46.8" x14ac:dyDescent="0.25">
      <c r="A17" s="7" t="s">
        <v>20</v>
      </c>
      <c r="B17" s="6">
        <v>1010</v>
      </c>
      <c r="C17" s="7" t="s">
        <v>7</v>
      </c>
      <c r="D17" s="30" t="s">
        <v>102</v>
      </c>
      <c r="E17" s="38">
        <f>E18+E19+E20+E21+E22+E23+E24+E25+E26+E27+E28+E29</f>
        <v>1406.4479999999999</v>
      </c>
      <c r="F17" s="38">
        <f t="shared" ref="F17" si="47">F18+F19+F20+F21+F22+F23+F24+F25+F26+F27+F28+F29</f>
        <v>8000000</v>
      </c>
      <c r="G17" s="38">
        <v>1013.864731270236</v>
      </c>
      <c r="H17" s="38">
        <v>4499560.7299999995</v>
      </c>
      <c r="I17" s="53">
        <f t="shared" ref="I17:I26" si="48">G17/E17</f>
        <v>0.7208689772179534</v>
      </c>
      <c r="J17" s="53">
        <f t="shared" ref="J17:J26" si="49">H17/F17</f>
        <v>0.56244509124999997</v>
      </c>
      <c r="K17" s="38">
        <f t="shared" ref="K17:L17" si="50">K18+K19+K20+K21+K22+K23+K24+K25+K26+K27+K28+K29</f>
        <v>10111.919099999999</v>
      </c>
      <c r="L17" s="38">
        <f t="shared" si="50"/>
        <v>660000</v>
      </c>
      <c r="M17" s="38">
        <v>3094.5</v>
      </c>
      <c r="N17" s="38">
        <v>205565.61000000002</v>
      </c>
      <c r="O17" s="53">
        <f t="shared" ref="O17:O29" si="51">M17/K17</f>
        <v>0.30602499578937498</v>
      </c>
      <c r="P17" s="53">
        <f t="shared" ref="P17:P29" si="52">N17/L17</f>
        <v>0.31146304545454545</v>
      </c>
      <c r="Q17" s="38">
        <f t="shared" ref="Q17:R17" si="53">Q18+Q19+Q20+Q21+Q22+Q23+Q24+Q25+Q26+Q27+Q28+Q29</f>
        <v>317521</v>
      </c>
      <c r="R17" s="38">
        <f t="shared" si="53"/>
        <v>3656100</v>
      </c>
      <c r="S17" s="51">
        <v>194699.00299999991</v>
      </c>
      <c r="T17" s="51">
        <v>1860859.8399999999</v>
      </c>
      <c r="U17" s="53">
        <f t="shared" ref="U17:U51" si="54">S17/Q17</f>
        <v>0.61318464920430427</v>
      </c>
      <c r="V17" s="53">
        <f t="shared" ref="V17:V51" si="55">T17/R17</f>
        <v>0.50897399961707823</v>
      </c>
      <c r="W17" s="38">
        <f t="shared" ref="W17:X17" si="56">W18+W19+W20+W21+W22+W23+W24+W25+W26+W27+W28+W29</f>
        <v>5899.848</v>
      </c>
      <c r="X17" s="38">
        <f t="shared" si="56"/>
        <v>157600</v>
      </c>
      <c r="Y17" s="51">
        <v>3138</v>
      </c>
      <c r="Z17" s="51">
        <v>56577.66</v>
      </c>
      <c r="AA17" s="53">
        <f t="shared" ref="AA17" si="57">Y17/W17</f>
        <v>0.53187810940214053</v>
      </c>
      <c r="AB17" s="53">
        <f t="shared" ref="AB17" si="58">Z17/X17</f>
        <v>0.35899530456852796</v>
      </c>
      <c r="AC17" s="38">
        <f t="shared" ref="AC17" si="59">AC18+AC19+AC20+AC21+AC22+AC23+AC24+AC25+AC26+AC27+AC28+AC29</f>
        <v>320000</v>
      </c>
      <c r="AD17" s="51">
        <v>102574.3</v>
      </c>
      <c r="AE17" s="53">
        <f t="shared" si="43"/>
        <v>0.32054468750000004</v>
      </c>
      <c r="AF17" s="43">
        <f t="shared" ref="AF17:AF51" si="60">F17+L17+R17+X17+AC17</f>
        <v>12793700</v>
      </c>
      <c r="AG17" s="43">
        <f t="shared" ref="AG17:AG51" si="61">H17+N17+T17+Z17+AD17</f>
        <v>6725138.1399999997</v>
      </c>
      <c r="AH17" s="53">
        <f t="shared" ref="AH17:AH51" si="62">AG17/AF17</f>
        <v>0.52566014053792098</v>
      </c>
    </row>
    <row r="18" spans="1:34" s="66" customFormat="1" ht="46.8" x14ac:dyDescent="0.25">
      <c r="A18" s="18"/>
      <c r="B18" s="18"/>
      <c r="C18" s="17"/>
      <c r="D18" s="19" t="s">
        <v>103</v>
      </c>
      <c r="E18" s="39">
        <v>82</v>
      </c>
      <c r="F18" s="36">
        <v>371800</v>
      </c>
      <c r="G18" s="92">
        <v>57.060001999999997</v>
      </c>
      <c r="H18" s="36">
        <v>233037.78</v>
      </c>
      <c r="I18" s="52">
        <f t="shared" si="48"/>
        <v>0.69585368292682925</v>
      </c>
      <c r="J18" s="52">
        <f t="shared" si="49"/>
        <v>0.62678262506724047</v>
      </c>
      <c r="K18" s="46">
        <v>1112.8347000000001</v>
      </c>
      <c r="L18" s="36">
        <v>73200</v>
      </c>
      <c r="M18" s="36">
        <v>331</v>
      </c>
      <c r="N18" s="92">
        <v>21898.38</v>
      </c>
      <c r="O18" s="52">
        <f t="shared" si="51"/>
        <v>0.29743860431383023</v>
      </c>
      <c r="P18" s="52">
        <f t="shared" si="52"/>
        <v>0.2991581967213115</v>
      </c>
      <c r="Q18" s="35">
        <v>47756</v>
      </c>
      <c r="R18" s="36">
        <v>479900</v>
      </c>
      <c r="S18" s="41">
        <v>23575.000000000007</v>
      </c>
      <c r="T18" s="93">
        <v>225056.17</v>
      </c>
      <c r="U18" s="52">
        <f t="shared" si="54"/>
        <v>0.49365524750816664</v>
      </c>
      <c r="V18" s="52">
        <f t="shared" si="55"/>
        <v>0.46896472181704524</v>
      </c>
      <c r="W18" s="46"/>
      <c r="X18" s="36"/>
      <c r="Y18" s="41"/>
      <c r="Z18" s="41"/>
      <c r="AA18" s="52"/>
      <c r="AB18" s="52"/>
      <c r="AC18" s="36">
        <v>25600</v>
      </c>
      <c r="AD18" s="41">
        <v>5298.54</v>
      </c>
      <c r="AE18" s="52">
        <f t="shared" si="43"/>
        <v>0.20697421874999999</v>
      </c>
      <c r="AF18" s="42">
        <f t="shared" si="60"/>
        <v>950500</v>
      </c>
      <c r="AG18" s="42">
        <f t="shared" si="61"/>
        <v>485290.87</v>
      </c>
      <c r="AH18" s="52">
        <f t="shared" si="62"/>
        <v>0.51056377695949495</v>
      </c>
    </row>
    <row r="19" spans="1:34" s="66" customFormat="1" ht="46.8" x14ac:dyDescent="0.25">
      <c r="A19" s="17"/>
      <c r="B19" s="18"/>
      <c r="C19" s="17"/>
      <c r="D19" s="19" t="s">
        <v>82</v>
      </c>
      <c r="E19" s="39">
        <v>121.833</v>
      </c>
      <c r="F19" s="36">
        <v>784000</v>
      </c>
      <c r="G19" s="92">
        <v>87.246003000000002</v>
      </c>
      <c r="H19" s="36">
        <v>423782.12</v>
      </c>
      <c r="I19" s="52">
        <f t="shared" si="48"/>
        <v>0.71611142301346931</v>
      </c>
      <c r="J19" s="52">
        <f t="shared" si="49"/>
        <v>0.54053841836734695</v>
      </c>
      <c r="K19" s="46">
        <v>334.93380000000002</v>
      </c>
      <c r="L19" s="36">
        <v>22700</v>
      </c>
      <c r="M19" s="36">
        <v>76</v>
      </c>
      <c r="N19" s="92">
        <v>5328.4800000000005</v>
      </c>
      <c r="O19" s="52">
        <f t="shared" si="51"/>
        <v>0.22691051186831546</v>
      </c>
      <c r="P19" s="52">
        <f t="shared" si="52"/>
        <v>0.23473480176211456</v>
      </c>
      <c r="Q19" s="35">
        <v>6957</v>
      </c>
      <c r="R19" s="36">
        <v>91600</v>
      </c>
      <c r="S19" s="41">
        <v>2400</v>
      </c>
      <c r="T19" s="93">
        <v>20249.18</v>
      </c>
      <c r="U19" s="52">
        <f t="shared" si="54"/>
        <v>0.34497628288055199</v>
      </c>
      <c r="V19" s="52">
        <f t="shared" si="55"/>
        <v>0.22106091703056768</v>
      </c>
      <c r="W19" s="46"/>
      <c r="X19" s="36"/>
      <c r="Y19" s="41"/>
      <c r="Z19" s="41"/>
      <c r="AA19" s="52"/>
      <c r="AB19" s="52"/>
      <c r="AC19" s="36">
        <v>20408</v>
      </c>
      <c r="AD19" s="41">
        <v>4075.8</v>
      </c>
      <c r="AE19" s="52">
        <f t="shared" si="43"/>
        <v>0.19971579772638182</v>
      </c>
      <c r="AF19" s="42">
        <f t="shared" si="60"/>
        <v>918708</v>
      </c>
      <c r="AG19" s="42">
        <f t="shared" si="61"/>
        <v>453435.57999999996</v>
      </c>
      <c r="AH19" s="52">
        <f t="shared" si="62"/>
        <v>0.49355788781636817</v>
      </c>
    </row>
    <row r="20" spans="1:34" s="66" customFormat="1" ht="46.8" x14ac:dyDescent="0.25">
      <c r="A20" s="17"/>
      <c r="B20" s="18"/>
      <c r="C20" s="17"/>
      <c r="D20" s="19" t="s">
        <v>83</v>
      </c>
      <c r="E20" s="39">
        <v>146.58699999999999</v>
      </c>
      <c r="F20" s="36">
        <v>822800</v>
      </c>
      <c r="G20" s="92">
        <v>104.60600199999999</v>
      </c>
      <c r="H20" s="36">
        <v>413892.88</v>
      </c>
      <c r="I20" s="52">
        <f t="shared" si="48"/>
        <v>0.71361036108249709</v>
      </c>
      <c r="J20" s="52">
        <f t="shared" si="49"/>
        <v>0.50302975206611567</v>
      </c>
      <c r="K20" s="46">
        <v>1131.5943</v>
      </c>
      <c r="L20" s="36">
        <v>74500</v>
      </c>
      <c r="M20" s="36">
        <v>652</v>
      </c>
      <c r="N20" s="92">
        <v>42756.959999999999</v>
      </c>
      <c r="O20" s="52">
        <f t="shared" si="51"/>
        <v>0.57617822924700135</v>
      </c>
      <c r="P20" s="52">
        <f t="shared" si="52"/>
        <v>0.57391892617449658</v>
      </c>
      <c r="Q20" s="35">
        <v>50116</v>
      </c>
      <c r="R20" s="36">
        <v>680700</v>
      </c>
      <c r="S20" s="41">
        <v>35832</v>
      </c>
      <c r="T20" s="93">
        <v>340724.16</v>
      </c>
      <c r="U20" s="52">
        <f t="shared" si="54"/>
        <v>0.71498124351504511</v>
      </c>
      <c r="V20" s="52">
        <f t="shared" si="55"/>
        <v>0.50054966945791091</v>
      </c>
      <c r="W20" s="46"/>
      <c r="X20" s="36"/>
      <c r="Y20" s="41"/>
      <c r="Z20" s="41"/>
      <c r="AA20" s="52"/>
      <c r="AB20" s="52"/>
      <c r="AC20" s="36">
        <v>48800</v>
      </c>
      <c r="AD20" s="41">
        <v>21194.16</v>
      </c>
      <c r="AE20" s="52">
        <f t="shared" si="43"/>
        <v>0.43430655737704915</v>
      </c>
      <c r="AF20" s="42">
        <f t="shared" si="60"/>
        <v>1626800</v>
      </c>
      <c r="AG20" s="42">
        <f t="shared" si="61"/>
        <v>818568.16</v>
      </c>
      <c r="AH20" s="52">
        <f t="shared" si="62"/>
        <v>0.50317688714039832</v>
      </c>
    </row>
    <row r="21" spans="1:34" s="66" customFormat="1" ht="46.8" x14ac:dyDescent="0.25">
      <c r="A21" s="18"/>
      <c r="B21" s="18"/>
      <c r="C21" s="17"/>
      <c r="D21" s="19" t="s">
        <v>104</v>
      </c>
      <c r="E21" s="39">
        <v>86.031999999999996</v>
      </c>
      <c r="F21" s="36">
        <v>585100</v>
      </c>
      <c r="G21" s="92">
        <v>58.073001000000019</v>
      </c>
      <c r="H21" s="36">
        <v>323121.34999999998</v>
      </c>
      <c r="I21" s="52">
        <f t="shared" si="48"/>
        <v>0.67501628463827434</v>
      </c>
      <c r="J21" s="52">
        <f t="shared" si="49"/>
        <v>0.55224978636130573</v>
      </c>
      <c r="K21" s="46">
        <v>334.93380000000002</v>
      </c>
      <c r="L21" s="36">
        <v>22700</v>
      </c>
      <c r="M21" s="36">
        <v>43</v>
      </c>
      <c r="N21" s="92">
        <v>3184.1400000000003</v>
      </c>
      <c r="O21" s="52">
        <f t="shared" si="51"/>
        <v>0.12838357908338902</v>
      </c>
      <c r="P21" s="52">
        <f t="shared" si="52"/>
        <v>0.14027048458149782</v>
      </c>
      <c r="Q21" s="35">
        <v>3978</v>
      </c>
      <c r="R21" s="36">
        <v>45800</v>
      </c>
      <c r="S21" s="41">
        <v>2942</v>
      </c>
      <c r="T21" s="93">
        <v>28767.22</v>
      </c>
      <c r="U21" s="52">
        <f t="shared" si="54"/>
        <v>0.73956762192056313</v>
      </c>
      <c r="V21" s="52">
        <f t="shared" si="55"/>
        <v>0.62810524017467251</v>
      </c>
      <c r="W21" s="46"/>
      <c r="X21" s="36"/>
      <c r="Y21" s="41"/>
      <c r="Z21" s="41"/>
      <c r="AA21" s="52"/>
      <c r="AB21" s="52"/>
      <c r="AC21" s="36">
        <v>18532</v>
      </c>
      <c r="AD21" s="41">
        <v>6928.86</v>
      </c>
      <c r="AE21" s="52">
        <f t="shared" si="43"/>
        <v>0.37388625080941074</v>
      </c>
      <c r="AF21" s="42">
        <f t="shared" si="60"/>
        <v>672132</v>
      </c>
      <c r="AG21" s="42">
        <f t="shared" si="61"/>
        <v>362001.56999999995</v>
      </c>
      <c r="AH21" s="52">
        <f t="shared" si="62"/>
        <v>0.53858701862134217</v>
      </c>
    </row>
    <row r="22" spans="1:34" s="66" customFormat="1" ht="46.8" x14ac:dyDescent="0.25">
      <c r="A22" s="17"/>
      <c r="B22" s="18"/>
      <c r="C22" s="17"/>
      <c r="D22" s="19" t="s">
        <v>84</v>
      </c>
      <c r="E22" s="39">
        <v>201.50399999999999</v>
      </c>
      <c r="F22" s="36">
        <v>960300</v>
      </c>
      <c r="G22" s="92">
        <v>162.22699900000001</v>
      </c>
      <c r="H22" s="36">
        <v>541954.07999999996</v>
      </c>
      <c r="I22" s="52">
        <f t="shared" si="48"/>
        <v>0.80508078747816425</v>
      </c>
      <c r="J22" s="52">
        <f t="shared" si="49"/>
        <v>0.56435913776944702</v>
      </c>
      <c r="K22" s="46">
        <v>1131.5943</v>
      </c>
      <c r="L22" s="36">
        <v>74500</v>
      </c>
      <c r="M22" s="36">
        <v>280</v>
      </c>
      <c r="N22" s="92">
        <v>18584.400000000001</v>
      </c>
      <c r="O22" s="52">
        <f t="shared" si="51"/>
        <v>0.24743850335760795</v>
      </c>
      <c r="P22" s="52">
        <f t="shared" si="52"/>
        <v>0.24945503355704701</v>
      </c>
      <c r="Q22" s="35">
        <v>36188</v>
      </c>
      <c r="R22" s="36">
        <v>269400</v>
      </c>
      <c r="S22" s="41">
        <v>24558.999999999924</v>
      </c>
      <c r="T22" s="93">
        <v>228045.72</v>
      </c>
      <c r="U22" s="52">
        <f t="shared" si="54"/>
        <v>0.67865038134187916</v>
      </c>
      <c r="V22" s="52">
        <f t="shared" si="55"/>
        <v>0.84649487750556796</v>
      </c>
      <c r="W22" s="46"/>
      <c r="X22" s="36"/>
      <c r="Y22" s="41"/>
      <c r="Z22" s="41"/>
      <c r="AA22" s="52"/>
      <c r="AB22" s="52"/>
      <c r="AC22" s="36">
        <v>46738</v>
      </c>
      <c r="AD22" s="41">
        <v>12091.54</v>
      </c>
      <c r="AE22" s="52">
        <f t="shared" si="43"/>
        <v>0.25870897342633403</v>
      </c>
      <c r="AF22" s="42">
        <f t="shared" si="60"/>
        <v>1350938</v>
      </c>
      <c r="AG22" s="42">
        <f t="shared" si="61"/>
        <v>800675.74</v>
      </c>
      <c r="AH22" s="52">
        <f t="shared" si="62"/>
        <v>0.59268133696735159</v>
      </c>
    </row>
    <row r="23" spans="1:34" s="66" customFormat="1" ht="46.8" x14ac:dyDescent="0.25">
      <c r="A23" s="17"/>
      <c r="B23" s="18"/>
      <c r="C23" s="17"/>
      <c r="D23" s="19" t="s">
        <v>85</v>
      </c>
      <c r="E23" s="39">
        <v>72.875</v>
      </c>
      <c r="F23" s="36">
        <v>329300</v>
      </c>
      <c r="G23" s="92">
        <v>56.759002000000002</v>
      </c>
      <c r="H23" s="36">
        <v>288785.08999999997</v>
      </c>
      <c r="I23" s="52">
        <f t="shared" si="48"/>
        <v>0.77885422984562613</v>
      </c>
      <c r="J23" s="52">
        <f t="shared" si="49"/>
        <v>0.87696656544184626</v>
      </c>
      <c r="K23" s="46">
        <v>668.8827</v>
      </c>
      <c r="L23" s="36">
        <v>44400</v>
      </c>
      <c r="M23" s="36">
        <v>40</v>
      </c>
      <c r="N23" s="92">
        <v>2989.2</v>
      </c>
      <c r="O23" s="52">
        <f t="shared" si="51"/>
        <v>5.9801217762097895E-2</v>
      </c>
      <c r="P23" s="52">
        <f t="shared" si="52"/>
        <v>6.7324324324324322E-2</v>
      </c>
      <c r="Q23" s="35">
        <v>11367</v>
      </c>
      <c r="R23" s="36">
        <v>130900</v>
      </c>
      <c r="S23" s="41">
        <v>7031.9999999999882</v>
      </c>
      <c r="T23" s="93">
        <v>74207.149999999994</v>
      </c>
      <c r="U23" s="52">
        <f t="shared" si="54"/>
        <v>0.61863288466613775</v>
      </c>
      <c r="V23" s="52">
        <f t="shared" si="55"/>
        <v>0.56689954163483569</v>
      </c>
      <c r="W23" s="46"/>
      <c r="X23" s="36"/>
      <c r="Y23" s="41"/>
      <c r="Z23" s="41"/>
      <c r="AA23" s="52"/>
      <c r="AB23" s="52"/>
      <c r="AC23" s="36">
        <v>24700</v>
      </c>
      <c r="AD23" s="41">
        <v>7064.7199999999993</v>
      </c>
      <c r="AE23" s="52">
        <f t="shared" si="43"/>
        <v>0.2860210526315789</v>
      </c>
      <c r="AF23" s="42">
        <f t="shared" si="60"/>
        <v>529300</v>
      </c>
      <c r="AG23" s="42">
        <f t="shared" si="61"/>
        <v>373046.15999999992</v>
      </c>
      <c r="AH23" s="52">
        <f t="shared" si="62"/>
        <v>0.70479153599093125</v>
      </c>
    </row>
    <row r="24" spans="1:34" s="66" customFormat="1" ht="46.8" x14ac:dyDescent="0.25">
      <c r="A24" s="18"/>
      <c r="B24" s="18"/>
      <c r="C24" s="17"/>
      <c r="D24" s="19" t="s">
        <v>105</v>
      </c>
      <c r="E24" s="39">
        <v>0</v>
      </c>
      <c r="F24" s="36">
        <v>0</v>
      </c>
      <c r="G24" s="92">
        <v>0</v>
      </c>
      <c r="H24" s="36">
        <v>0</v>
      </c>
      <c r="I24" s="52"/>
      <c r="J24" s="52"/>
      <c r="K24" s="46">
        <v>203.05500000000001</v>
      </c>
      <c r="L24" s="36">
        <v>6400</v>
      </c>
      <c r="M24" s="36">
        <v>0</v>
      </c>
      <c r="N24" s="92">
        <v>195</v>
      </c>
      <c r="O24" s="52">
        <f t="shared" si="51"/>
        <v>0</v>
      </c>
      <c r="P24" s="52">
        <f t="shared" si="52"/>
        <v>3.0468749999999999E-2</v>
      </c>
      <c r="Q24" s="35">
        <v>1432</v>
      </c>
      <c r="R24" s="36">
        <v>22200</v>
      </c>
      <c r="S24" s="41">
        <v>1032</v>
      </c>
      <c r="T24" s="93">
        <v>9222.23</v>
      </c>
      <c r="U24" s="52">
        <f t="shared" si="54"/>
        <v>0.72067039106145248</v>
      </c>
      <c r="V24" s="52">
        <f t="shared" si="55"/>
        <v>0.41541576576576572</v>
      </c>
      <c r="W24" s="46">
        <v>5899.848</v>
      </c>
      <c r="X24" s="36">
        <v>157600</v>
      </c>
      <c r="Y24" s="41">
        <v>3138</v>
      </c>
      <c r="Z24" s="41">
        <v>56577.66</v>
      </c>
      <c r="AA24" s="52">
        <f t="shared" ref="AA24" si="63">Y24/W24</f>
        <v>0.53187810940214053</v>
      </c>
      <c r="AB24" s="52">
        <f t="shared" ref="AB24" si="64">Z24/X24</f>
        <v>0.35899530456852796</v>
      </c>
      <c r="AC24" s="36">
        <v>19144</v>
      </c>
      <c r="AD24" s="41">
        <v>1630.3200000000002</v>
      </c>
      <c r="AE24" s="52">
        <f t="shared" si="43"/>
        <v>8.5160885917258677E-2</v>
      </c>
      <c r="AF24" s="42">
        <f t="shared" si="60"/>
        <v>205344</v>
      </c>
      <c r="AG24" s="42">
        <f t="shared" si="61"/>
        <v>67625.210000000006</v>
      </c>
      <c r="AH24" s="52">
        <f t="shared" si="62"/>
        <v>0.32932644732741162</v>
      </c>
    </row>
    <row r="25" spans="1:34" s="66" customFormat="1" ht="46.8" x14ac:dyDescent="0.25">
      <c r="A25" s="17"/>
      <c r="B25" s="18"/>
      <c r="C25" s="17"/>
      <c r="D25" s="19" t="s">
        <v>86</v>
      </c>
      <c r="E25" s="39">
        <v>136.40600000000001</v>
      </c>
      <c r="F25" s="36">
        <v>727900</v>
      </c>
      <c r="G25" s="92">
        <v>112.150999</v>
      </c>
      <c r="H25" s="36">
        <v>476715.08999999997</v>
      </c>
      <c r="I25" s="52">
        <f t="shared" si="48"/>
        <v>0.82218523378736996</v>
      </c>
      <c r="J25" s="52">
        <f t="shared" si="49"/>
        <v>0.65491838164583038</v>
      </c>
      <c r="K25" s="46">
        <v>779.68610000000001</v>
      </c>
      <c r="L25" s="36">
        <v>51600</v>
      </c>
      <c r="M25" s="36">
        <v>56</v>
      </c>
      <c r="N25" s="92">
        <v>4028.88</v>
      </c>
      <c r="O25" s="52">
        <f t="shared" si="51"/>
        <v>7.1823776260728514E-2</v>
      </c>
      <c r="P25" s="52">
        <f t="shared" si="52"/>
        <v>7.8079069767441861E-2</v>
      </c>
      <c r="Q25" s="35">
        <v>7504</v>
      </c>
      <c r="R25" s="36">
        <v>144000</v>
      </c>
      <c r="S25" s="41">
        <v>2880</v>
      </c>
      <c r="T25" s="93">
        <v>24976.519999999997</v>
      </c>
      <c r="U25" s="52">
        <f t="shared" si="54"/>
        <v>0.38379530916844351</v>
      </c>
      <c r="V25" s="52">
        <f t="shared" si="55"/>
        <v>0.17344805555555554</v>
      </c>
      <c r="W25" s="46"/>
      <c r="X25" s="36"/>
      <c r="Y25" s="41"/>
      <c r="Z25" s="41"/>
      <c r="AA25" s="52"/>
      <c r="AB25" s="52"/>
      <c r="AC25" s="36">
        <v>20300</v>
      </c>
      <c r="AD25" s="41">
        <v>6928.86</v>
      </c>
      <c r="AE25" s="52">
        <f t="shared" si="43"/>
        <v>0.34132315270935959</v>
      </c>
      <c r="AF25" s="42">
        <f t="shared" si="60"/>
        <v>943800</v>
      </c>
      <c r="AG25" s="42">
        <f t="shared" si="61"/>
        <v>512649.35</v>
      </c>
      <c r="AH25" s="52">
        <f t="shared" si="62"/>
        <v>0.54317583174401352</v>
      </c>
    </row>
    <row r="26" spans="1:34" s="66" customFormat="1" ht="46.8" x14ac:dyDescent="0.25">
      <c r="A26" s="18"/>
      <c r="B26" s="18"/>
      <c r="C26" s="17"/>
      <c r="D26" s="19" t="s">
        <v>106</v>
      </c>
      <c r="E26" s="39">
        <v>96.926000000000002</v>
      </c>
      <c r="F26" s="36">
        <v>553400</v>
      </c>
      <c r="G26" s="92">
        <v>53.983999000000004</v>
      </c>
      <c r="H26" s="36">
        <v>377476.63999999996</v>
      </c>
      <c r="I26" s="52">
        <f t="shared" si="48"/>
        <v>0.55696097022470759</v>
      </c>
      <c r="J26" s="52">
        <f t="shared" si="49"/>
        <v>0.6821045175280086</v>
      </c>
      <c r="K26" s="46">
        <v>779.68610000000001</v>
      </c>
      <c r="L26" s="36">
        <v>51600</v>
      </c>
      <c r="M26" s="36">
        <v>181</v>
      </c>
      <c r="N26" s="92">
        <v>12151.380000000001</v>
      </c>
      <c r="O26" s="52">
        <f t="shared" si="51"/>
        <v>0.23214470541414037</v>
      </c>
      <c r="P26" s="52">
        <f t="shared" si="52"/>
        <v>0.2354918604651163</v>
      </c>
      <c r="Q26" s="35">
        <v>25124</v>
      </c>
      <c r="R26" s="36">
        <v>289300</v>
      </c>
      <c r="S26" s="41">
        <v>13124</v>
      </c>
      <c r="T26" s="93">
        <v>138467.01999999999</v>
      </c>
      <c r="U26" s="52">
        <f t="shared" si="54"/>
        <v>0.52236904951440855</v>
      </c>
      <c r="V26" s="52">
        <f t="shared" si="55"/>
        <v>0.47862779122018662</v>
      </c>
      <c r="W26" s="46"/>
      <c r="X26" s="36"/>
      <c r="Y26" s="41"/>
      <c r="Z26" s="41"/>
      <c r="AA26" s="52"/>
      <c r="AB26" s="52"/>
      <c r="AC26" s="36">
        <v>23800</v>
      </c>
      <c r="AD26" s="41">
        <v>10597.08</v>
      </c>
      <c r="AE26" s="52">
        <f t="shared" si="43"/>
        <v>0.44525546218487394</v>
      </c>
      <c r="AF26" s="42">
        <f t="shared" si="60"/>
        <v>918100</v>
      </c>
      <c r="AG26" s="42">
        <f t="shared" si="61"/>
        <v>538692.11999999988</v>
      </c>
      <c r="AH26" s="52">
        <f t="shared" si="62"/>
        <v>0.58674667247576506</v>
      </c>
    </row>
    <row r="27" spans="1:34" s="66" customFormat="1" ht="46.8" x14ac:dyDescent="0.25">
      <c r="A27" s="18"/>
      <c r="B27" s="18"/>
      <c r="C27" s="17"/>
      <c r="D27" s="19" t="s">
        <v>87</v>
      </c>
      <c r="E27" s="39">
        <v>136.28299999999999</v>
      </c>
      <c r="F27" s="36">
        <v>1046900</v>
      </c>
      <c r="G27" s="92">
        <v>97.225946000000022</v>
      </c>
      <c r="H27" s="36">
        <v>481388.15</v>
      </c>
      <c r="I27" s="52">
        <f t="shared" ref="I27" si="65">G27/E27</f>
        <v>0.71341213504252199</v>
      </c>
      <c r="J27" s="52">
        <f t="shared" ref="J27" si="66">H27/F27</f>
        <v>0.45982247588117303</v>
      </c>
      <c r="K27" s="46">
        <v>1131.5943</v>
      </c>
      <c r="L27" s="36">
        <v>74500</v>
      </c>
      <c r="M27" s="36">
        <v>615</v>
      </c>
      <c r="N27" s="92">
        <v>40352.700000000004</v>
      </c>
      <c r="O27" s="52">
        <f t="shared" si="51"/>
        <v>0.54348099844617459</v>
      </c>
      <c r="P27" s="52">
        <f t="shared" si="52"/>
        <v>0.54164697986577182</v>
      </c>
      <c r="Q27" s="35">
        <v>30506</v>
      </c>
      <c r="R27" s="36">
        <v>284000</v>
      </c>
      <c r="S27" s="41">
        <v>22030</v>
      </c>
      <c r="T27" s="93">
        <v>212777.23</v>
      </c>
      <c r="U27" s="52">
        <f t="shared" si="54"/>
        <v>0.72215301907821416</v>
      </c>
      <c r="V27" s="52">
        <f t="shared" si="55"/>
        <v>0.74921559859154929</v>
      </c>
      <c r="W27" s="46"/>
      <c r="X27" s="36"/>
      <c r="Y27" s="41"/>
      <c r="Z27" s="41"/>
      <c r="AA27" s="52"/>
      <c r="AB27" s="52"/>
      <c r="AC27" s="36">
        <v>31548</v>
      </c>
      <c r="AD27" s="41">
        <v>9238.48</v>
      </c>
      <c r="AE27" s="52">
        <f t="shared" si="43"/>
        <v>0.2928388487384303</v>
      </c>
      <c r="AF27" s="42">
        <f t="shared" si="60"/>
        <v>1436948</v>
      </c>
      <c r="AG27" s="42">
        <f t="shared" si="61"/>
        <v>743756.56</v>
      </c>
      <c r="AH27" s="52">
        <f t="shared" si="62"/>
        <v>0.51759462416176516</v>
      </c>
    </row>
    <row r="28" spans="1:34" s="66" customFormat="1" ht="46.8" x14ac:dyDescent="0.25">
      <c r="A28" s="17"/>
      <c r="B28" s="18"/>
      <c r="C28" s="17"/>
      <c r="D28" s="19" t="s">
        <v>88</v>
      </c>
      <c r="E28" s="39">
        <v>158.339</v>
      </c>
      <c r="F28" s="36">
        <v>826800</v>
      </c>
      <c r="G28" s="92">
        <v>105.37378327023599</v>
      </c>
      <c r="H28" s="36">
        <v>443789.97</v>
      </c>
      <c r="I28" s="52">
        <f t="shared" ref="I28:I29" si="67">G28/E28</f>
        <v>0.66549481347132411</v>
      </c>
      <c r="J28" s="52">
        <f t="shared" ref="J28:J29" si="68">H28/F28</f>
        <v>0.53675613207547168</v>
      </c>
      <c r="K28" s="46">
        <v>1371.5297</v>
      </c>
      <c r="L28" s="36">
        <v>89400</v>
      </c>
      <c r="M28" s="36">
        <v>472.5</v>
      </c>
      <c r="N28" s="92">
        <v>31093.05</v>
      </c>
      <c r="O28" s="52">
        <f t="shared" si="51"/>
        <v>0.34450584628243924</v>
      </c>
      <c r="P28" s="52">
        <f t="shared" si="52"/>
        <v>0.34779697986577179</v>
      </c>
      <c r="Q28" s="35">
        <v>30473</v>
      </c>
      <c r="R28" s="36">
        <v>463600</v>
      </c>
      <c r="S28" s="41">
        <v>23301</v>
      </c>
      <c r="T28" s="93">
        <v>225974.93999999997</v>
      </c>
      <c r="U28" s="52">
        <f t="shared" si="54"/>
        <v>0.76464411118038922</v>
      </c>
      <c r="V28" s="52">
        <f t="shared" si="55"/>
        <v>0.48743515962036232</v>
      </c>
      <c r="W28" s="46"/>
      <c r="X28" s="36"/>
      <c r="Y28" s="41"/>
      <c r="Z28" s="41"/>
      <c r="AA28" s="52"/>
      <c r="AB28" s="52"/>
      <c r="AC28" s="36">
        <v>14130</v>
      </c>
      <c r="AD28" s="41">
        <v>6928.86</v>
      </c>
      <c r="AE28" s="52">
        <f t="shared" si="43"/>
        <v>0.49036518046709127</v>
      </c>
      <c r="AF28" s="42">
        <f t="shared" si="60"/>
        <v>1393930</v>
      </c>
      <c r="AG28" s="42">
        <f t="shared" si="61"/>
        <v>707786.82</v>
      </c>
      <c r="AH28" s="52">
        <f t="shared" si="62"/>
        <v>0.50776353188467138</v>
      </c>
    </row>
    <row r="29" spans="1:34" s="66" customFormat="1" ht="46.8" x14ac:dyDescent="0.25">
      <c r="A29" s="18"/>
      <c r="B29" s="18"/>
      <c r="C29" s="17"/>
      <c r="D29" s="19" t="s">
        <v>107</v>
      </c>
      <c r="E29" s="39">
        <v>167.66300000000001</v>
      </c>
      <c r="F29" s="36">
        <v>991700</v>
      </c>
      <c r="G29" s="92">
        <v>119.15899499999999</v>
      </c>
      <c r="H29" s="36">
        <v>495617.57999999996</v>
      </c>
      <c r="I29" s="52">
        <f t="shared" si="67"/>
        <v>0.71070537327854078</v>
      </c>
      <c r="J29" s="52">
        <f t="shared" si="68"/>
        <v>0.49976563476857916</v>
      </c>
      <c r="K29" s="46">
        <v>1131.5943</v>
      </c>
      <c r="L29" s="36">
        <v>74500</v>
      </c>
      <c r="M29" s="36">
        <v>348</v>
      </c>
      <c r="N29" s="92">
        <v>23003.040000000001</v>
      </c>
      <c r="O29" s="52">
        <f t="shared" si="51"/>
        <v>0.30753071131588416</v>
      </c>
      <c r="P29" s="52">
        <f t="shared" si="52"/>
        <v>0.30876563758389264</v>
      </c>
      <c r="Q29" s="35">
        <v>66120</v>
      </c>
      <c r="R29" s="36">
        <v>754700</v>
      </c>
      <c r="S29" s="41">
        <v>35992.002999999997</v>
      </c>
      <c r="T29" s="93">
        <v>332392.3</v>
      </c>
      <c r="U29" s="52">
        <f t="shared" si="54"/>
        <v>0.54434366303690251</v>
      </c>
      <c r="V29" s="52">
        <f t="shared" si="55"/>
        <v>0.44042970716841129</v>
      </c>
      <c r="W29" s="46"/>
      <c r="X29" s="36"/>
      <c r="Y29" s="41"/>
      <c r="Z29" s="41"/>
      <c r="AA29" s="52"/>
      <c r="AB29" s="52"/>
      <c r="AC29" s="36">
        <v>26300</v>
      </c>
      <c r="AD29" s="41">
        <v>10597.08</v>
      </c>
      <c r="AE29" s="52">
        <f t="shared" si="43"/>
        <v>0.40293079847908747</v>
      </c>
      <c r="AF29" s="42">
        <f t="shared" si="60"/>
        <v>1847200</v>
      </c>
      <c r="AG29" s="42">
        <f t="shared" si="61"/>
        <v>861609.99999999988</v>
      </c>
      <c r="AH29" s="52">
        <f t="shared" si="62"/>
        <v>0.46644110004330874</v>
      </c>
    </row>
    <row r="30" spans="1:34" s="32" customFormat="1" ht="46.8" x14ac:dyDescent="0.25">
      <c r="A30" s="7" t="s">
        <v>38</v>
      </c>
      <c r="B30" s="6">
        <v>1021</v>
      </c>
      <c r="C30" s="7" t="s">
        <v>6</v>
      </c>
      <c r="D30" s="30" t="s">
        <v>108</v>
      </c>
      <c r="E30" s="38">
        <f>E31+E32+E33+E34+E35+E36+E37+E38+E39+E40</f>
        <v>1749.5890000000002</v>
      </c>
      <c r="F30" s="38">
        <f t="shared" ref="F30" si="69">F31+F32+F33+F34+F35+F36+F37+F38+F39+F40</f>
        <v>10200000</v>
      </c>
      <c r="G30" s="38">
        <v>1431.8640712485603</v>
      </c>
      <c r="H30" s="38">
        <v>6231760.7000000002</v>
      </c>
      <c r="I30" s="53">
        <f t="shared" ref="I30:J51" si="70">G30/E30</f>
        <v>0.8184002478573883</v>
      </c>
      <c r="J30" s="53">
        <f t="shared" si="70"/>
        <v>0.61095693137254903</v>
      </c>
      <c r="K30" s="38">
        <f t="shared" ref="K30:L30" si="71">K31+K32+K33+K34+K35+K36+K37+K38+K39+K40</f>
        <v>9330.8788999999997</v>
      </c>
      <c r="L30" s="38">
        <f t="shared" si="71"/>
        <v>608000</v>
      </c>
      <c r="M30" s="38">
        <v>2287.828</v>
      </c>
      <c r="N30" s="38">
        <v>151409.01</v>
      </c>
      <c r="O30" s="53">
        <f t="shared" ref="O30:O51" si="72">M30/K30</f>
        <v>0.24518890712427957</v>
      </c>
      <c r="P30" s="53">
        <f t="shared" ref="P30:P51" si="73">N30/L30</f>
        <v>0.24902797697368423</v>
      </c>
      <c r="Q30" s="38">
        <f t="shared" ref="Q30:R30" si="74">Q31+Q32+Q33+Q34+Q35+Q36+Q37+Q38+Q39+Q40</f>
        <v>416869</v>
      </c>
      <c r="R30" s="38">
        <f t="shared" si="74"/>
        <v>4800000</v>
      </c>
      <c r="S30" s="51">
        <v>266367.99955019832</v>
      </c>
      <c r="T30" s="51">
        <v>2529977.9500000002</v>
      </c>
      <c r="U30" s="53">
        <f t="shared" si="54"/>
        <v>0.6389729136735961</v>
      </c>
      <c r="V30" s="53">
        <f t="shared" si="55"/>
        <v>0.5270787395833334</v>
      </c>
      <c r="W30" s="38">
        <f t="shared" ref="W30:X30" si="75">W31+W32+W33+W34+W35+W36+W37+W38+W39+W40</f>
        <v>48326</v>
      </c>
      <c r="X30" s="38">
        <f t="shared" si="75"/>
        <v>900000</v>
      </c>
      <c r="Y30" s="91">
        <v>28788.400000000001</v>
      </c>
      <c r="Z30" s="51">
        <v>511909.6100000001</v>
      </c>
      <c r="AA30" s="53">
        <f t="shared" ref="AA30" si="76">Y30/W30</f>
        <v>0.59571245292389197</v>
      </c>
      <c r="AB30" s="53">
        <f t="shared" ref="AB30" si="77">Z30/X30</f>
        <v>0.56878845555555568</v>
      </c>
      <c r="AC30" s="38">
        <f t="shared" ref="AC30" si="78">AC31+AC32+AC33+AC34+AC35+AC36+AC37+AC38+AC39+AC40</f>
        <v>675000</v>
      </c>
      <c r="AD30" s="51">
        <v>124060.16000000002</v>
      </c>
      <c r="AE30" s="53">
        <f t="shared" si="43"/>
        <v>0.18379282962962964</v>
      </c>
      <c r="AF30" s="43">
        <f t="shared" si="60"/>
        <v>17183000</v>
      </c>
      <c r="AG30" s="43">
        <f t="shared" si="61"/>
        <v>9549117.4299999997</v>
      </c>
      <c r="AH30" s="53">
        <f t="shared" si="62"/>
        <v>0.55573051446196819</v>
      </c>
    </row>
    <row r="31" spans="1:34" s="66" customFormat="1" ht="48" customHeight="1" x14ac:dyDescent="0.25">
      <c r="A31" s="17"/>
      <c r="B31" s="18"/>
      <c r="C31" s="17"/>
      <c r="D31" s="19" t="s">
        <v>73</v>
      </c>
      <c r="E31" s="39">
        <v>155.56</v>
      </c>
      <c r="F31" s="36">
        <v>916400</v>
      </c>
      <c r="G31" s="92">
        <v>125.73909857589095</v>
      </c>
      <c r="H31" s="92">
        <v>575993.94999999995</v>
      </c>
      <c r="I31" s="52">
        <f t="shared" ref="I31:I51" si="79">G31/E31</f>
        <v>0.80829968228266225</v>
      </c>
      <c r="J31" s="52">
        <f t="shared" si="70"/>
        <v>0.62853988432998686</v>
      </c>
      <c r="K31" s="46">
        <v>890.48940000000005</v>
      </c>
      <c r="L31" s="36">
        <v>58800</v>
      </c>
      <c r="M31" s="36">
        <v>138.82999999999998</v>
      </c>
      <c r="N31" s="92">
        <v>9411.1</v>
      </c>
      <c r="O31" s="52">
        <f t="shared" si="72"/>
        <v>0.1559030348929476</v>
      </c>
      <c r="P31" s="52">
        <f t="shared" si="73"/>
        <v>0.16005272108843538</v>
      </c>
      <c r="Q31" s="35">
        <v>25382</v>
      </c>
      <c r="R31" s="36">
        <v>407400</v>
      </c>
      <c r="S31" s="41">
        <v>13398.99960682782</v>
      </c>
      <c r="T31" s="41">
        <v>117857.54</v>
      </c>
      <c r="U31" s="52">
        <f t="shared" si="54"/>
        <v>0.52789376750562678</v>
      </c>
      <c r="V31" s="52">
        <f t="shared" si="55"/>
        <v>0.28929194894452626</v>
      </c>
      <c r="W31" s="46"/>
      <c r="X31" s="36"/>
      <c r="Y31" s="41"/>
      <c r="Z31" s="41"/>
      <c r="AA31" s="52"/>
      <c r="AB31" s="52"/>
      <c r="AC31" s="36">
        <v>46000</v>
      </c>
      <c r="AD31" s="41">
        <v>6900.6200000000008</v>
      </c>
      <c r="AE31" s="52">
        <f t="shared" si="43"/>
        <v>0.15001347826086958</v>
      </c>
      <c r="AF31" s="42">
        <f t="shared" si="60"/>
        <v>1428600</v>
      </c>
      <c r="AG31" s="42">
        <f t="shared" si="61"/>
        <v>710163.21</v>
      </c>
      <c r="AH31" s="52">
        <f t="shared" si="62"/>
        <v>0.49710430491390167</v>
      </c>
    </row>
    <row r="32" spans="1:34" s="66" customFormat="1" ht="48" customHeight="1" x14ac:dyDescent="0.25">
      <c r="A32" s="17"/>
      <c r="B32" s="18"/>
      <c r="C32" s="17"/>
      <c r="D32" s="19" t="s">
        <v>66</v>
      </c>
      <c r="E32" s="39">
        <v>217.13300000000001</v>
      </c>
      <c r="F32" s="36">
        <v>1390700</v>
      </c>
      <c r="G32" s="92">
        <v>176.28678633908666</v>
      </c>
      <c r="H32" s="92">
        <v>784703.77999999991</v>
      </c>
      <c r="I32" s="52">
        <f t="shared" si="79"/>
        <v>0.81188389760693513</v>
      </c>
      <c r="J32" s="52">
        <f t="shared" si="70"/>
        <v>0.5642509383763572</v>
      </c>
      <c r="K32" s="46">
        <v>1112.8655000000001</v>
      </c>
      <c r="L32" s="36">
        <v>73200</v>
      </c>
      <c r="M32" s="36">
        <v>374.72699999999998</v>
      </c>
      <c r="N32" s="92">
        <v>24739.78</v>
      </c>
      <c r="O32" s="52">
        <f t="shared" si="72"/>
        <v>0.33672263180051853</v>
      </c>
      <c r="P32" s="52">
        <f t="shared" si="73"/>
        <v>0.33797513661202183</v>
      </c>
      <c r="Q32" s="35">
        <v>52090</v>
      </c>
      <c r="R32" s="36">
        <v>484600</v>
      </c>
      <c r="S32" s="41">
        <v>35849</v>
      </c>
      <c r="T32" s="41">
        <v>349934.52</v>
      </c>
      <c r="U32" s="52">
        <f t="shared" si="54"/>
        <v>0.688212708773277</v>
      </c>
      <c r="V32" s="52">
        <f t="shared" si="55"/>
        <v>0.72211002888980602</v>
      </c>
      <c r="W32" s="46"/>
      <c r="X32" s="36"/>
      <c r="Y32" s="41"/>
      <c r="Z32" s="41"/>
      <c r="AA32" s="52"/>
      <c r="AB32" s="52"/>
      <c r="AC32" s="36">
        <v>44400</v>
      </c>
      <c r="AD32" s="41">
        <v>6688.6900000000005</v>
      </c>
      <c r="AE32" s="52">
        <f t="shared" si="43"/>
        <v>0.15064617117117118</v>
      </c>
      <c r="AF32" s="42">
        <f t="shared" si="60"/>
        <v>1992900</v>
      </c>
      <c r="AG32" s="42">
        <f t="shared" si="61"/>
        <v>1166066.77</v>
      </c>
      <c r="AH32" s="52">
        <f t="shared" si="62"/>
        <v>0.58511052737217117</v>
      </c>
    </row>
    <row r="33" spans="1:34" s="66" customFormat="1" ht="48" customHeight="1" x14ac:dyDescent="0.25">
      <c r="A33" s="17"/>
      <c r="B33" s="18"/>
      <c r="C33" s="17"/>
      <c r="D33" s="19" t="s">
        <v>67</v>
      </c>
      <c r="E33" s="39">
        <v>205.46899999999999</v>
      </c>
      <c r="F33" s="36">
        <v>1152800</v>
      </c>
      <c r="G33" s="92">
        <v>163.35147824290445</v>
      </c>
      <c r="H33" s="92">
        <v>710822.56</v>
      </c>
      <c r="I33" s="52">
        <f t="shared" si="79"/>
        <v>0.79501763401245173</v>
      </c>
      <c r="J33" s="52">
        <f t="shared" si="70"/>
        <v>0.61660527411519783</v>
      </c>
      <c r="K33" s="46">
        <v>668.8827</v>
      </c>
      <c r="L33" s="36">
        <v>44400</v>
      </c>
      <c r="M33" s="92">
        <v>73.180000000000007</v>
      </c>
      <c r="N33" s="92">
        <v>5145.25</v>
      </c>
      <c r="O33" s="52">
        <f t="shared" si="72"/>
        <v>0.10940632789575812</v>
      </c>
      <c r="P33" s="52">
        <f t="shared" si="73"/>
        <v>0.11588400900900901</v>
      </c>
      <c r="Q33" s="35">
        <v>33204</v>
      </c>
      <c r="R33" s="36">
        <v>497500</v>
      </c>
      <c r="S33" s="41">
        <v>14142.000117620963</v>
      </c>
      <c r="T33" s="41">
        <v>129112.82</v>
      </c>
      <c r="U33" s="52">
        <f t="shared" si="54"/>
        <v>0.42591254420012536</v>
      </c>
      <c r="V33" s="52">
        <f t="shared" si="55"/>
        <v>0.25952325628140704</v>
      </c>
      <c r="W33" s="46"/>
      <c r="X33" s="36"/>
      <c r="Y33" s="41"/>
      <c r="Z33" s="41"/>
      <c r="AA33" s="52"/>
      <c r="AB33" s="52"/>
      <c r="AC33" s="36">
        <v>68700</v>
      </c>
      <c r="AD33" s="41">
        <v>10221.84</v>
      </c>
      <c r="AE33" s="52">
        <f t="shared" si="43"/>
        <v>0.14878951965065501</v>
      </c>
      <c r="AF33" s="42">
        <f t="shared" si="60"/>
        <v>1763400</v>
      </c>
      <c r="AG33" s="42">
        <f t="shared" si="61"/>
        <v>855302.47000000009</v>
      </c>
      <c r="AH33" s="52">
        <f t="shared" si="62"/>
        <v>0.48503032210502445</v>
      </c>
    </row>
    <row r="34" spans="1:34" s="66" customFormat="1" ht="48" customHeight="1" x14ac:dyDescent="0.25">
      <c r="A34" s="17"/>
      <c r="B34" s="18"/>
      <c r="C34" s="17"/>
      <c r="D34" s="19" t="s">
        <v>68</v>
      </c>
      <c r="E34" s="39">
        <v>216.45</v>
      </c>
      <c r="F34" s="36">
        <v>1412200</v>
      </c>
      <c r="G34" s="92">
        <v>186.26706786419632</v>
      </c>
      <c r="H34" s="92">
        <v>833077.03999999992</v>
      </c>
      <c r="I34" s="52">
        <f t="shared" si="79"/>
        <v>0.86055471408730111</v>
      </c>
      <c r="J34" s="52">
        <f t="shared" si="70"/>
        <v>0.58991434640985696</v>
      </c>
      <c r="K34" s="46">
        <v>1223.6687999999999</v>
      </c>
      <c r="L34" s="36">
        <v>80500</v>
      </c>
      <c r="M34" s="36">
        <v>334.65799999999996</v>
      </c>
      <c r="N34" s="92">
        <v>22136.049999999996</v>
      </c>
      <c r="O34" s="52">
        <f t="shared" si="72"/>
        <v>0.27348740116606712</v>
      </c>
      <c r="P34" s="52">
        <f t="shared" si="73"/>
        <v>0.2749819875776397</v>
      </c>
      <c r="Q34" s="35">
        <v>40468</v>
      </c>
      <c r="R34" s="36">
        <v>638700</v>
      </c>
      <c r="S34" s="41">
        <v>19957.999999999985</v>
      </c>
      <c r="T34" s="41">
        <v>173450.87</v>
      </c>
      <c r="U34" s="52">
        <f t="shared" si="54"/>
        <v>0.4931797963823264</v>
      </c>
      <c r="V34" s="52">
        <f t="shared" si="55"/>
        <v>0.27156860811022387</v>
      </c>
      <c r="W34" s="46"/>
      <c r="X34" s="36"/>
      <c r="Y34" s="41"/>
      <c r="Z34" s="41"/>
      <c r="AA34" s="52"/>
      <c r="AB34" s="52"/>
      <c r="AC34" s="36">
        <v>164300</v>
      </c>
      <c r="AD34" s="41">
        <v>10238.85</v>
      </c>
      <c r="AE34" s="52">
        <f t="shared" si="43"/>
        <v>6.2318015824710894E-2</v>
      </c>
      <c r="AF34" s="42">
        <f t="shared" si="60"/>
        <v>2295700</v>
      </c>
      <c r="AG34" s="42">
        <f t="shared" si="61"/>
        <v>1038902.8099999999</v>
      </c>
      <c r="AH34" s="52">
        <f t="shared" si="62"/>
        <v>0.45254293243890747</v>
      </c>
    </row>
    <row r="35" spans="1:34" s="66" customFormat="1" ht="48" customHeight="1" x14ac:dyDescent="0.25">
      <c r="A35" s="17"/>
      <c r="B35" s="18"/>
      <c r="C35" s="17"/>
      <c r="D35" s="19" t="s">
        <v>69</v>
      </c>
      <c r="E35" s="39">
        <v>215.59</v>
      </c>
      <c r="F35" s="36">
        <v>1630800</v>
      </c>
      <c r="G35" s="92">
        <v>176.81936170127963</v>
      </c>
      <c r="H35" s="92">
        <v>932633.2</v>
      </c>
      <c r="I35" s="52">
        <f t="shared" si="79"/>
        <v>0.82016495060661265</v>
      </c>
      <c r="J35" s="52">
        <f t="shared" si="70"/>
        <v>0.57188692666176111</v>
      </c>
      <c r="K35" s="46">
        <v>1890.7972</v>
      </c>
      <c r="L35" s="36">
        <v>123800</v>
      </c>
      <c r="M35" s="36">
        <v>470.4</v>
      </c>
      <c r="N35" s="92">
        <v>30956.639999999999</v>
      </c>
      <c r="O35" s="52">
        <f t="shared" si="72"/>
        <v>0.24878395208116449</v>
      </c>
      <c r="P35" s="52">
        <f t="shared" si="73"/>
        <v>0.25005363489499194</v>
      </c>
      <c r="Q35" s="35">
        <v>62469</v>
      </c>
      <c r="R35" s="36">
        <v>604200</v>
      </c>
      <c r="S35" s="41">
        <v>40987.000000000022</v>
      </c>
      <c r="T35" s="41">
        <v>386886.63000000006</v>
      </c>
      <c r="U35" s="52">
        <f t="shared" si="54"/>
        <v>0.656117434247387</v>
      </c>
      <c r="V35" s="52">
        <f t="shared" si="55"/>
        <v>0.64032874875868928</v>
      </c>
      <c r="W35" s="46"/>
      <c r="X35" s="36"/>
      <c r="Y35" s="41"/>
      <c r="Z35" s="41"/>
      <c r="AA35" s="52"/>
      <c r="AB35" s="52"/>
      <c r="AC35" s="36">
        <v>99300</v>
      </c>
      <c r="AD35" s="41">
        <v>34416.03</v>
      </c>
      <c r="AE35" s="52">
        <f t="shared" si="43"/>
        <v>0.34658640483383685</v>
      </c>
      <c r="AF35" s="42">
        <f t="shared" si="60"/>
        <v>2458100</v>
      </c>
      <c r="AG35" s="42">
        <f t="shared" si="61"/>
        <v>1384892.5</v>
      </c>
      <c r="AH35" s="52">
        <f t="shared" si="62"/>
        <v>0.56339957690899478</v>
      </c>
    </row>
    <row r="36" spans="1:34" s="66" customFormat="1" ht="48" customHeight="1" x14ac:dyDescent="0.25">
      <c r="A36" s="17"/>
      <c r="B36" s="18"/>
      <c r="C36" s="17"/>
      <c r="D36" s="19" t="s">
        <v>74</v>
      </c>
      <c r="E36" s="39">
        <v>478.51299999999998</v>
      </c>
      <c r="F36" s="36">
        <v>2118200</v>
      </c>
      <c r="G36" s="92">
        <v>391.77313005630674</v>
      </c>
      <c r="H36" s="92">
        <v>1444303.97</v>
      </c>
      <c r="I36" s="52">
        <f t="shared" si="79"/>
        <v>0.81873037943860827</v>
      </c>
      <c r="J36" s="52">
        <f t="shared" si="70"/>
        <v>0.68185439052025298</v>
      </c>
      <c r="K36" s="46">
        <v>1223.6687999999999</v>
      </c>
      <c r="L36" s="36">
        <v>80400</v>
      </c>
      <c r="M36" s="36">
        <v>355.971</v>
      </c>
      <c r="N36" s="92">
        <v>23520.979999999996</v>
      </c>
      <c r="O36" s="52">
        <f t="shared" si="72"/>
        <v>0.29090469578042688</v>
      </c>
      <c r="P36" s="52">
        <f t="shared" si="73"/>
        <v>0.29254950248756212</v>
      </c>
      <c r="Q36" s="35">
        <v>47441</v>
      </c>
      <c r="R36" s="36">
        <v>546200</v>
      </c>
      <c r="S36" s="41">
        <v>31659.999825749444</v>
      </c>
      <c r="T36" s="41">
        <v>296524.39</v>
      </c>
      <c r="U36" s="52">
        <f t="shared" si="54"/>
        <v>0.66735523757402759</v>
      </c>
      <c r="V36" s="52">
        <f t="shared" si="55"/>
        <v>0.54288610399121207</v>
      </c>
      <c r="W36" s="46"/>
      <c r="X36" s="36"/>
      <c r="Y36" s="41"/>
      <c r="Z36" s="41"/>
      <c r="AA36" s="52"/>
      <c r="AB36" s="52"/>
      <c r="AC36" s="36">
        <v>50900</v>
      </c>
      <c r="AD36" s="41">
        <v>12565.180000000002</v>
      </c>
      <c r="AE36" s="52">
        <f t="shared" si="43"/>
        <v>0.24686011787819256</v>
      </c>
      <c r="AF36" s="42">
        <f t="shared" si="60"/>
        <v>2795700</v>
      </c>
      <c r="AG36" s="42">
        <f t="shared" si="61"/>
        <v>1776914.5199999998</v>
      </c>
      <c r="AH36" s="52">
        <f t="shared" si="62"/>
        <v>0.63558841077368811</v>
      </c>
    </row>
    <row r="37" spans="1:34" s="66" customFormat="1" ht="48" customHeight="1" x14ac:dyDescent="0.25">
      <c r="A37" s="17"/>
      <c r="B37" s="18"/>
      <c r="C37" s="17"/>
      <c r="D37" s="19" t="s">
        <v>89</v>
      </c>
      <c r="E37" s="39">
        <v>64.444999999999993</v>
      </c>
      <c r="F37" s="36">
        <v>732600</v>
      </c>
      <c r="G37" s="92">
        <v>46.638703543479203</v>
      </c>
      <c r="H37" s="92">
        <v>339462.51</v>
      </c>
      <c r="I37" s="52">
        <f t="shared" si="79"/>
        <v>0.72369778172828314</v>
      </c>
      <c r="J37" s="52">
        <f t="shared" si="70"/>
        <v>0.46336678951678956</v>
      </c>
      <c r="K37" s="46">
        <v>334.93380000000002</v>
      </c>
      <c r="L37" s="36">
        <v>22700</v>
      </c>
      <c r="M37" s="36">
        <v>105</v>
      </c>
      <c r="N37" s="92">
        <v>7212.9</v>
      </c>
      <c r="O37" s="52">
        <f t="shared" si="72"/>
        <v>0.3134947861338569</v>
      </c>
      <c r="P37" s="52">
        <f t="shared" si="73"/>
        <v>0.3177488986784141</v>
      </c>
      <c r="Q37" s="35">
        <v>19528</v>
      </c>
      <c r="R37" s="36">
        <v>282400</v>
      </c>
      <c r="S37" s="41">
        <v>12595</v>
      </c>
      <c r="T37" s="41">
        <v>118246.89</v>
      </c>
      <c r="U37" s="52">
        <f t="shared" si="54"/>
        <v>0.64497132322818518</v>
      </c>
      <c r="V37" s="52">
        <f t="shared" si="55"/>
        <v>0.41872128186968838</v>
      </c>
      <c r="W37" s="46"/>
      <c r="X37" s="36"/>
      <c r="Y37" s="41"/>
      <c r="Z37" s="41"/>
      <c r="AA37" s="52"/>
      <c r="AB37" s="52"/>
      <c r="AC37" s="36">
        <v>17400</v>
      </c>
      <c r="AD37" s="41">
        <v>7064.7199999999993</v>
      </c>
      <c r="AE37" s="52">
        <f t="shared" si="43"/>
        <v>0.40601839080459767</v>
      </c>
      <c r="AF37" s="42">
        <f t="shared" si="60"/>
        <v>1055100</v>
      </c>
      <c r="AG37" s="42">
        <f t="shared" si="61"/>
        <v>471987.02</v>
      </c>
      <c r="AH37" s="52">
        <f t="shared" si="62"/>
        <v>0.44733865984266896</v>
      </c>
    </row>
    <row r="38" spans="1:34" s="66" customFormat="1" ht="48" customHeight="1" x14ac:dyDescent="0.25">
      <c r="A38" s="17"/>
      <c r="B38" s="18"/>
      <c r="C38" s="17"/>
      <c r="D38" s="19" t="s">
        <v>70</v>
      </c>
      <c r="E38" s="39">
        <v>0</v>
      </c>
      <c r="F38" s="36"/>
      <c r="G38" s="92">
        <v>0</v>
      </c>
      <c r="H38" s="92">
        <v>0</v>
      </c>
      <c r="I38" s="52"/>
      <c r="J38" s="52"/>
      <c r="K38" s="46">
        <v>1113.635</v>
      </c>
      <c r="L38" s="36">
        <v>73300</v>
      </c>
      <c r="M38" s="36">
        <v>183.55400000000003</v>
      </c>
      <c r="N38" s="92">
        <v>12317.38</v>
      </c>
      <c r="O38" s="52">
        <f t="shared" si="72"/>
        <v>0.1648242018255533</v>
      </c>
      <c r="P38" s="52">
        <f t="shared" si="73"/>
        <v>0.16804065484311048</v>
      </c>
      <c r="Q38" s="35">
        <v>44130</v>
      </c>
      <c r="R38" s="36">
        <v>523300</v>
      </c>
      <c r="S38" s="41">
        <v>32791.999999999985</v>
      </c>
      <c r="T38" s="41">
        <v>297191.57</v>
      </c>
      <c r="U38" s="52">
        <f t="shared" si="54"/>
        <v>0.74307727169725779</v>
      </c>
      <c r="V38" s="52">
        <f t="shared" si="55"/>
        <v>0.56791815402254919</v>
      </c>
      <c r="W38" s="36">
        <v>37007</v>
      </c>
      <c r="X38" s="36">
        <v>666300</v>
      </c>
      <c r="Y38" s="41">
        <v>23494.799999999999</v>
      </c>
      <c r="Z38" s="41">
        <v>417128.69000000006</v>
      </c>
      <c r="AA38" s="52">
        <f t="shared" ref="AA38" si="80">Y38/W38</f>
        <v>0.63487448320587991</v>
      </c>
      <c r="AB38" s="52">
        <f t="shared" ref="AB38" si="81">Z38/X38</f>
        <v>0.62603735554555018</v>
      </c>
      <c r="AC38" s="36">
        <v>99800</v>
      </c>
      <c r="AD38" s="41">
        <v>20759.580000000002</v>
      </c>
      <c r="AE38" s="52">
        <f t="shared" si="43"/>
        <v>0.20801182364729462</v>
      </c>
      <c r="AF38" s="42">
        <f t="shared" si="60"/>
        <v>1362700</v>
      </c>
      <c r="AG38" s="42">
        <f t="shared" si="61"/>
        <v>747397.22000000009</v>
      </c>
      <c r="AH38" s="52">
        <f t="shared" si="62"/>
        <v>0.54846790929771783</v>
      </c>
    </row>
    <row r="39" spans="1:34" s="66" customFormat="1" ht="48" customHeight="1" x14ac:dyDescent="0.25">
      <c r="A39" s="17"/>
      <c r="B39" s="18"/>
      <c r="C39" s="17"/>
      <c r="D39" s="19" t="s">
        <v>71</v>
      </c>
      <c r="E39" s="39">
        <v>196.429</v>
      </c>
      <c r="F39" s="36">
        <v>846300</v>
      </c>
      <c r="G39" s="92">
        <v>164.98844492541645</v>
      </c>
      <c r="H39" s="92">
        <v>610763.69000000006</v>
      </c>
      <c r="I39" s="52">
        <f t="shared" si="79"/>
        <v>0.83993934157082939</v>
      </c>
      <c r="J39" s="52">
        <f t="shared" si="70"/>
        <v>0.72168697861278519</v>
      </c>
      <c r="K39" s="46">
        <v>668.8827</v>
      </c>
      <c r="L39" s="36">
        <v>44400</v>
      </c>
      <c r="M39" s="36">
        <v>224.50799999999998</v>
      </c>
      <c r="N39" s="92">
        <v>14978.510000000002</v>
      </c>
      <c r="O39" s="52">
        <f t="shared" si="72"/>
        <v>0.33564629493332687</v>
      </c>
      <c r="P39" s="52">
        <f t="shared" si="73"/>
        <v>0.33735382882882886</v>
      </c>
      <c r="Q39" s="35">
        <v>84242</v>
      </c>
      <c r="R39" s="36">
        <v>724600</v>
      </c>
      <c r="S39" s="41">
        <v>58817.000000000095</v>
      </c>
      <c r="T39" s="41">
        <v>599536.42000000016</v>
      </c>
      <c r="U39" s="52">
        <f t="shared" si="54"/>
        <v>0.69819092614135581</v>
      </c>
      <c r="V39" s="52">
        <f t="shared" si="55"/>
        <v>0.82740328457079793</v>
      </c>
      <c r="W39" s="36"/>
      <c r="X39" s="36"/>
      <c r="Y39" s="94"/>
      <c r="Z39" s="41"/>
      <c r="AA39" s="52"/>
      <c r="AB39" s="52"/>
      <c r="AC39" s="36">
        <v>39100</v>
      </c>
      <c r="AD39" s="41">
        <v>6939.9300000000012</v>
      </c>
      <c r="AE39" s="52">
        <f t="shared" si="43"/>
        <v>0.17749181585677754</v>
      </c>
      <c r="AF39" s="42">
        <f t="shared" si="60"/>
        <v>1654400</v>
      </c>
      <c r="AG39" s="42">
        <f t="shared" si="61"/>
        <v>1232218.55</v>
      </c>
      <c r="AH39" s="52">
        <f t="shared" si="62"/>
        <v>0.74481295333655706</v>
      </c>
    </row>
    <row r="40" spans="1:34" s="66" customFormat="1" ht="31.2" x14ac:dyDescent="0.25">
      <c r="A40" s="17"/>
      <c r="B40" s="18"/>
      <c r="C40" s="17"/>
      <c r="D40" s="19" t="s">
        <v>72</v>
      </c>
      <c r="E40" s="39">
        <v>0</v>
      </c>
      <c r="F40" s="36"/>
      <c r="G40" s="92">
        <v>0</v>
      </c>
      <c r="H40" s="92">
        <v>0</v>
      </c>
      <c r="I40" s="52"/>
      <c r="J40" s="52"/>
      <c r="K40" s="46">
        <v>203.05500000000001</v>
      </c>
      <c r="L40" s="36">
        <v>6500</v>
      </c>
      <c r="M40" s="92">
        <v>27</v>
      </c>
      <c r="N40" s="92">
        <v>990.42000000000007</v>
      </c>
      <c r="O40" s="52">
        <f t="shared" si="72"/>
        <v>0.13296890005171014</v>
      </c>
      <c r="P40" s="52">
        <f t="shared" si="73"/>
        <v>0.1523723076923077</v>
      </c>
      <c r="Q40" s="35">
        <v>7915</v>
      </c>
      <c r="R40" s="36">
        <v>91100</v>
      </c>
      <c r="S40" s="41">
        <v>6169</v>
      </c>
      <c r="T40" s="41">
        <v>61236.3</v>
      </c>
      <c r="U40" s="52">
        <f t="shared" si="54"/>
        <v>0.77940619077700568</v>
      </c>
      <c r="V40" s="52">
        <f t="shared" si="55"/>
        <v>0.67218770581778264</v>
      </c>
      <c r="W40" s="36">
        <v>11319</v>
      </c>
      <c r="X40" s="36">
        <v>233700</v>
      </c>
      <c r="Y40" s="41">
        <v>5293.6</v>
      </c>
      <c r="Z40" s="41">
        <v>94780.920000000027</v>
      </c>
      <c r="AA40" s="52">
        <f t="shared" ref="AA40" si="82">Y40/W40</f>
        <v>0.46767382277586361</v>
      </c>
      <c r="AB40" s="52">
        <f t="shared" ref="AB40" si="83">Z40/X40</f>
        <v>0.40556662387676518</v>
      </c>
      <c r="AC40" s="36">
        <v>45100</v>
      </c>
      <c r="AD40" s="41">
        <v>8264.7200000000012</v>
      </c>
      <c r="AE40" s="52">
        <f t="shared" si="43"/>
        <v>0.18325321507760534</v>
      </c>
      <c r="AF40" s="42">
        <f t="shared" si="60"/>
        <v>376400</v>
      </c>
      <c r="AG40" s="42">
        <f t="shared" si="61"/>
        <v>165272.36000000002</v>
      </c>
      <c r="AH40" s="52">
        <f t="shared" si="62"/>
        <v>0.43908703506907548</v>
      </c>
    </row>
    <row r="41" spans="1:34" s="32" customFormat="1" ht="31.2" x14ac:dyDescent="0.25">
      <c r="A41" s="7" t="s">
        <v>39</v>
      </c>
      <c r="B41" s="6">
        <v>1022</v>
      </c>
      <c r="C41" s="7" t="s">
        <v>8</v>
      </c>
      <c r="D41" s="30" t="s">
        <v>63</v>
      </c>
      <c r="E41" s="39">
        <v>212.54300000000001</v>
      </c>
      <c r="F41" s="36">
        <v>871200</v>
      </c>
      <c r="G41" s="90">
        <v>108.586004</v>
      </c>
      <c r="H41" s="38">
        <v>80809.66</v>
      </c>
      <c r="I41" s="53">
        <f t="shared" si="79"/>
        <v>0.51088957999087248</v>
      </c>
      <c r="J41" s="53">
        <f t="shared" si="70"/>
        <v>9.2756726354453631E-2</v>
      </c>
      <c r="K41" s="45">
        <v>1224.4383</v>
      </c>
      <c r="L41" s="38">
        <v>80500</v>
      </c>
      <c r="M41" s="38">
        <v>541</v>
      </c>
      <c r="N41" s="90">
        <v>35544.18</v>
      </c>
      <c r="O41" s="53">
        <f t="shared" si="72"/>
        <v>0.44183524804802332</v>
      </c>
      <c r="P41" s="53">
        <f t="shared" si="73"/>
        <v>0.44154260869565215</v>
      </c>
      <c r="Q41" s="48">
        <v>57415</v>
      </c>
      <c r="R41" s="38">
        <v>661100</v>
      </c>
      <c r="S41" s="51">
        <v>36602.999999999978</v>
      </c>
      <c r="T41" s="51">
        <v>334376.53000000003</v>
      </c>
      <c r="U41" s="53">
        <f t="shared" si="54"/>
        <v>0.63751632848558704</v>
      </c>
      <c r="V41" s="53">
        <f t="shared" si="55"/>
        <v>0.50578812585085464</v>
      </c>
      <c r="W41" s="45"/>
      <c r="X41" s="38"/>
      <c r="Y41" s="51"/>
      <c r="Z41" s="51"/>
      <c r="AA41" s="53"/>
      <c r="AB41" s="53"/>
      <c r="AC41" s="36">
        <v>37300</v>
      </c>
      <c r="AD41" s="51">
        <v>13857.72</v>
      </c>
      <c r="AE41" s="53">
        <f t="shared" si="43"/>
        <v>0.37152064343163538</v>
      </c>
      <c r="AF41" s="43">
        <f t="shared" si="60"/>
        <v>1650100</v>
      </c>
      <c r="AG41" s="43">
        <f t="shared" si="61"/>
        <v>464588.08999999997</v>
      </c>
      <c r="AH41" s="53">
        <f t="shared" si="62"/>
        <v>0.28155147566814132</v>
      </c>
    </row>
    <row r="42" spans="1:34" s="32" customFormat="1" ht="46.8" x14ac:dyDescent="0.25">
      <c r="A42" s="7" t="s">
        <v>40</v>
      </c>
      <c r="B42" s="6">
        <v>1070</v>
      </c>
      <c r="C42" s="7" t="s">
        <v>9</v>
      </c>
      <c r="D42" s="30" t="s">
        <v>109</v>
      </c>
      <c r="E42" s="38">
        <f>E43+E44+E45</f>
        <v>53.433</v>
      </c>
      <c r="F42" s="38">
        <f t="shared" ref="F42" si="84">F43+F44+F45</f>
        <v>217600</v>
      </c>
      <c r="G42" s="38">
        <v>16.872230180294999</v>
      </c>
      <c r="H42" s="38">
        <v>67240.399999999994</v>
      </c>
      <c r="I42" s="53">
        <f t="shared" si="79"/>
        <v>0.31576423147296612</v>
      </c>
      <c r="J42" s="53">
        <f t="shared" si="70"/>
        <v>0.30900919117647058</v>
      </c>
      <c r="K42" s="38">
        <f t="shared" ref="K42:L42" si="85">K43+K44+K45</f>
        <v>9202.1495999999988</v>
      </c>
      <c r="L42" s="38">
        <f t="shared" si="85"/>
        <v>352800</v>
      </c>
      <c r="M42" s="38">
        <v>1216.569</v>
      </c>
      <c r="N42" s="38">
        <v>45459.680000000008</v>
      </c>
      <c r="O42" s="53">
        <f t="shared" si="72"/>
        <v>0.13220487091407426</v>
      </c>
      <c r="P42" s="53">
        <f t="shared" si="73"/>
        <v>0.12885396825396828</v>
      </c>
      <c r="Q42" s="38">
        <f t="shared" ref="Q42:R42" si="86">Q43+Q44+Q45</f>
        <v>58560</v>
      </c>
      <c r="R42" s="38">
        <f t="shared" si="86"/>
        <v>674300</v>
      </c>
      <c r="S42" s="51">
        <v>33803</v>
      </c>
      <c r="T42" s="51">
        <v>342621.49</v>
      </c>
      <c r="U42" s="53">
        <f t="shared" si="54"/>
        <v>0.57723702185792347</v>
      </c>
      <c r="V42" s="53">
        <f t="shared" si="55"/>
        <v>0.50811432596767014</v>
      </c>
      <c r="W42" s="38">
        <f t="shared" ref="W42:X42" si="87">W43+W44+W45</f>
        <v>0</v>
      </c>
      <c r="X42" s="38">
        <f t="shared" si="87"/>
        <v>0</v>
      </c>
      <c r="Y42" s="51"/>
      <c r="Z42" s="51"/>
      <c r="AA42" s="53"/>
      <c r="AB42" s="53"/>
      <c r="AC42" s="38">
        <v>79100</v>
      </c>
      <c r="AD42" s="51">
        <v>29074.04</v>
      </c>
      <c r="AE42" s="53">
        <f t="shared" si="43"/>
        <v>0.36756055625790141</v>
      </c>
      <c r="AF42" s="43">
        <f t="shared" si="60"/>
        <v>1323800</v>
      </c>
      <c r="AG42" s="43">
        <f t="shared" si="61"/>
        <v>484395.61</v>
      </c>
      <c r="AH42" s="53">
        <f t="shared" si="62"/>
        <v>0.36591298534521832</v>
      </c>
    </row>
    <row r="43" spans="1:34" s="66" customFormat="1" ht="31.2" x14ac:dyDescent="0.25">
      <c r="A43" s="17"/>
      <c r="B43" s="18"/>
      <c r="C43" s="17" t="s">
        <v>9</v>
      </c>
      <c r="D43" s="19" t="s">
        <v>64</v>
      </c>
      <c r="E43" s="39">
        <v>53.433</v>
      </c>
      <c r="F43" s="36">
        <v>217600</v>
      </c>
      <c r="G43" s="92">
        <v>16.872230180294999</v>
      </c>
      <c r="H43" s="36">
        <v>67240.399999999994</v>
      </c>
      <c r="I43" s="52">
        <f t="shared" si="79"/>
        <v>0.31576423147296612</v>
      </c>
      <c r="J43" s="52">
        <f t="shared" si="70"/>
        <v>0.30900919117647058</v>
      </c>
      <c r="K43" s="46">
        <v>512.2758</v>
      </c>
      <c r="L43" s="36">
        <v>34900</v>
      </c>
      <c r="M43" s="36">
        <v>115.608</v>
      </c>
      <c r="N43" s="92">
        <v>8054.0099999999993</v>
      </c>
      <c r="O43" s="52">
        <f t="shared" si="72"/>
        <v>0.22567531005759009</v>
      </c>
      <c r="P43" s="52">
        <f t="shared" si="73"/>
        <v>0.23077392550143264</v>
      </c>
      <c r="Q43" s="35">
        <v>20470</v>
      </c>
      <c r="R43" s="36">
        <v>235700</v>
      </c>
      <c r="S43" s="41">
        <v>10454</v>
      </c>
      <c r="T43" s="41">
        <v>100178.29999999999</v>
      </c>
      <c r="U43" s="52">
        <f t="shared" si="54"/>
        <v>0.5106985832926233</v>
      </c>
      <c r="V43" s="52">
        <f t="shared" si="55"/>
        <v>0.4250246075519728</v>
      </c>
      <c r="W43" s="46"/>
      <c r="X43" s="36"/>
      <c r="Y43" s="41"/>
      <c r="Z43" s="41"/>
      <c r="AA43" s="52"/>
      <c r="AB43" s="52"/>
      <c r="AC43" s="36">
        <v>42400</v>
      </c>
      <c r="AD43" s="41">
        <v>13857.72</v>
      </c>
      <c r="AE43" s="52">
        <f t="shared" si="43"/>
        <v>0.32683301886792449</v>
      </c>
      <c r="AF43" s="42">
        <f t="shared" si="60"/>
        <v>530600</v>
      </c>
      <c r="AG43" s="42">
        <f t="shared" si="61"/>
        <v>189330.42999999996</v>
      </c>
      <c r="AH43" s="52">
        <f t="shared" si="62"/>
        <v>0.35682327553712773</v>
      </c>
    </row>
    <row r="44" spans="1:34" s="66" customFormat="1" ht="31.2" x14ac:dyDescent="0.25">
      <c r="A44" s="17"/>
      <c r="B44" s="18"/>
      <c r="C44" s="17" t="s">
        <v>9</v>
      </c>
      <c r="D44" s="19" t="s">
        <v>75</v>
      </c>
      <c r="E44" s="39"/>
      <c r="F44" s="36"/>
      <c r="G44" s="92">
        <v>0</v>
      </c>
      <c r="H44" s="36">
        <v>0</v>
      </c>
      <c r="I44" s="52"/>
      <c r="J44" s="52"/>
      <c r="K44" s="46">
        <v>8465.7433000000001</v>
      </c>
      <c r="L44" s="36">
        <v>302400</v>
      </c>
      <c r="M44" s="36">
        <v>1079.961</v>
      </c>
      <c r="N44" s="92">
        <v>35651.090000000004</v>
      </c>
      <c r="O44" s="52">
        <f t="shared" si="72"/>
        <v>0.12756836130384441</v>
      </c>
      <c r="P44" s="52">
        <f t="shared" si="73"/>
        <v>0.11789381613756615</v>
      </c>
      <c r="Q44" s="35">
        <v>30700</v>
      </c>
      <c r="R44" s="36">
        <v>353500</v>
      </c>
      <c r="S44" s="41">
        <v>20828</v>
      </c>
      <c r="T44" s="41">
        <v>216639.28999999998</v>
      </c>
      <c r="U44" s="52">
        <f t="shared" si="54"/>
        <v>0.67843648208469054</v>
      </c>
      <c r="V44" s="52">
        <f t="shared" si="55"/>
        <v>0.61284099009900983</v>
      </c>
      <c r="W44" s="46"/>
      <c r="X44" s="36"/>
      <c r="Y44" s="41"/>
      <c r="Z44" s="41"/>
      <c r="AA44" s="52"/>
      <c r="AB44" s="52"/>
      <c r="AC44" s="36">
        <v>22570</v>
      </c>
      <c r="AD44" s="41">
        <v>8151.6</v>
      </c>
      <c r="AE44" s="52">
        <f t="shared" si="43"/>
        <v>0.36116969428444839</v>
      </c>
      <c r="AF44" s="42">
        <f t="shared" si="60"/>
        <v>678470</v>
      </c>
      <c r="AG44" s="42">
        <f t="shared" si="61"/>
        <v>260441.97999999998</v>
      </c>
      <c r="AH44" s="52">
        <f t="shared" si="62"/>
        <v>0.38386661164089786</v>
      </c>
    </row>
    <row r="45" spans="1:34" s="66" customFormat="1" ht="31.2" x14ac:dyDescent="0.25">
      <c r="A45" s="17"/>
      <c r="B45" s="18"/>
      <c r="C45" s="17" t="s">
        <v>9</v>
      </c>
      <c r="D45" s="19" t="s">
        <v>120</v>
      </c>
      <c r="E45" s="39"/>
      <c r="F45" s="36"/>
      <c r="G45" s="92">
        <v>0</v>
      </c>
      <c r="H45" s="36">
        <v>0</v>
      </c>
      <c r="I45" s="52"/>
      <c r="J45" s="52"/>
      <c r="K45" s="46">
        <v>224.13050000000001</v>
      </c>
      <c r="L45" s="36">
        <v>15500</v>
      </c>
      <c r="M45" s="36">
        <v>21</v>
      </c>
      <c r="N45" s="92">
        <v>1754.58</v>
      </c>
      <c r="O45" s="52">
        <f t="shared" si="72"/>
        <v>9.3695414055650614E-2</v>
      </c>
      <c r="P45" s="52">
        <f t="shared" si="73"/>
        <v>0.11319870967741935</v>
      </c>
      <c r="Q45" s="35">
        <v>7390</v>
      </c>
      <c r="R45" s="36">
        <v>85100</v>
      </c>
      <c r="S45" s="41">
        <v>2521</v>
      </c>
      <c r="T45" s="41">
        <v>25803.899999999998</v>
      </c>
      <c r="U45" s="52">
        <f t="shared" si="54"/>
        <v>0.34113667117726659</v>
      </c>
      <c r="V45" s="52">
        <f t="shared" si="55"/>
        <v>0.30321856639247941</v>
      </c>
      <c r="W45" s="46"/>
      <c r="X45" s="36"/>
      <c r="Y45" s="41"/>
      <c r="Z45" s="41"/>
      <c r="AA45" s="52"/>
      <c r="AB45" s="52"/>
      <c r="AC45" s="36">
        <v>14130</v>
      </c>
      <c r="AD45" s="41">
        <v>7064.72</v>
      </c>
      <c r="AE45" s="52"/>
      <c r="AF45" s="42">
        <f t="shared" si="60"/>
        <v>114730</v>
      </c>
      <c r="AG45" s="42"/>
      <c r="AH45" s="52"/>
    </row>
    <row r="46" spans="1:34" s="32" customFormat="1" ht="46.8" x14ac:dyDescent="0.25">
      <c r="A46" s="7" t="s">
        <v>41</v>
      </c>
      <c r="B46" s="6">
        <v>1141</v>
      </c>
      <c r="C46" s="7" t="s">
        <v>10</v>
      </c>
      <c r="D46" s="30" t="s">
        <v>110</v>
      </c>
      <c r="E46" s="37">
        <v>137.72499999999999</v>
      </c>
      <c r="F46" s="38">
        <v>605500</v>
      </c>
      <c r="G46" s="90">
        <v>67.219851351056803</v>
      </c>
      <c r="H46" s="90">
        <v>56879.32</v>
      </c>
      <c r="I46" s="53">
        <f t="shared" si="79"/>
        <v>0.48807298131099514</v>
      </c>
      <c r="J46" s="53">
        <f t="shared" si="70"/>
        <v>9.3937770437654833E-2</v>
      </c>
      <c r="K46" s="45">
        <v>858.54100000000005</v>
      </c>
      <c r="L46" s="38">
        <v>60000</v>
      </c>
      <c r="M46" s="38">
        <v>75.112999999999971</v>
      </c>
      <c r="N46" s="90">
        <v>6635.8800000000019</v>
      </c>
      <c r="O46" s="53">
        <f t="shared" si="72"/>
        <v>8.7489123990583992E-2</v>
      </c>
      <c r="P46" s="53">
        <f t="shared" si="73"/>
        <v>0.11059800000000003</v>
      </c>
      <c r="Q46" s="48">
        <v>73819</v>
      </c>
      <c r="R46" s="38">
        <v>850000</v>
      </c>
      <c r="S46" s="51">
        <v>16044</v>
      </c>
      <c r="T46" s="51">
        <v>171471.57999999996</v>
      </c>
      <c r="U46" s="53">
        <f t="shared" si="54"/>
        <v>0.21734241861851286</v>
      </c>
      <c r="V46" s="53">
        <f t="shared" si="55"/>
        <v>0.20173127058823526</v>
      </c>
      <c r="W46" s="45"/>
      <c r="X46" s="38"/>
      <c r="Y46" s="51"/>
      <c r="Z46" s="51"/>
      <c r="AA46" s="53"/>
      <c r="AB46" s="53"/>
      <c r="AC46" s="36">
        <v>111400</v>
      </c>
      <c r="AD46" s="51">
        <v>15698.550000000001</v>
      </c>
      <c r="AE46" s="53">
        <f t="shared" si="43"/>
        <v>0.14092055655296232</v>
      </c>
      <c r="AF46" s="43">
        <f t="shared" si="60"/>
        <v>1626900</v>
      </c>
      <c r="AG46" s="43">
        <f t="shared" si="61"/>
        <v>250685.32999999996</v>
      </c>
      <c r="AH46" s="53">
        <f t="shared" si="62"/>
        <v>0.15408773126805578</v>
      </c>
    </row>
    <row r="47" spans="1:34" s="32" customFormat="1" ht="31.2" x14ac:dyDescent="0.25">
      <c r="A47" s="7" t="s">
        <v>42</v>
      </c>
      <c r="B47" s="8">
        <v>1151</v>
      </c>
      <c r="C47" s="8" t="s">
        <v>10</v>
      </c>
      <c r="D47" s="30" t="s">
        <v>55</v>
      </c>
      <c r="E47" s="37">
        <v>18.535</v>
      </c>
      <c r="F47" s="38">
        <v>50000</v>
      </c>
      <c r="G47" s="90"/>
      <c r="H47" s="90">
        <v>0</v>
      </c>
      <c r="I47" s="53">
        <f t="shared" si="79"/>
        <v>0</v>
      </c>
      <c r="J47" s="53">
        <f t="shared" si="70"/>
        <v>0</v>
      </c>
      <c r="K47" s="45">
        <v>90.025199999999998</v>
      </c>
      <c r="L47" s="38">
        <v>6500</v>
      </c>
      <c r="M47" s="38">
        <v>26.5</v>
      </c>
      <c r="N47" s="90">
        <v>1992.8899999999999</v>
      </c>
      <c r="O47" s="53">
        <f t="shared" si="72"/>
        <v>0.29436202307798259</v>
      </c>
      <c r="P47" s="53">
        <f t="shared" si="73"/>
        <v>0.30659846153846154</v>
      </c>
      <c r="Q47" s="48">
        <v>5115</v>
      </c>
      <c r="R47" s="38">
        <v>58900</v>
      </c>
      <c r="S47" s="51">
        <v>2677</v>
      </c>
      <c r="T47" s="51">
        <v>25220.48</v>
      </c>
      <c r="U47" s="53">
        <f t="shared" si="54"/>
        <v>0.52336265884652977</v>
      </c>
      <c r="V47" s="53">
        <f t="shared" si="55"/>
        <v>0.42819151103565362</v>
      </c>
      <c r="W47" s="45"/>
      <c r="X47" s="38"/>
      <c r="Y47" s="51"/>
      <c r="Z47" s="51"/>
      <c r="AA47" s="53"/>
      <c r="AB47" s="53"/>
      <c r="AC47" s="36">
        <v>7900</v>
      </c>
      <c r="AD47" s="51">
        <v>3396.5</v>
      </c>
      <c r="AE47" s="53">
        <f t="shared" si="43"/>
        <v>0.42993670886075952</v>
      </c>
      <c r="AF47" s="43">
        <f t="shared" si="60"/>
        <v>123300</v>
      </c>
      <c r="AG47" s="43">
        <f t="shared" si="61"/>
        <v>30609.87</v>
      </c>
      <c r="AH47" s="53">
        <f t="shared" si="62"/>
        <v>0.2482552311435523</v>
      </c>
    </row>
    <row r="48" spans="1:34" s="32" customFormat="1" ht="46.8" x14ac:dyDescent="0.25">
      <c r="A48" s="7" t="s">
        <v>90</v>
      </c>
      <c r="B48" s="6">
        <v>1160</v>
      </c>
      <c r="C48" s="7" t="s">
        <v>10</v>
      </c>
      <c r="D48" s="30" t="s">
        <v>65</v>
      </c>
      <c r="E48" s="37">
        <v>1.9159999999999999</v>
      </c>
      <c r="F48" s="38">
        <v>18400</v>
      </c>
      <c r="G48" s="90">
        <v>0.29482554946899986</v>
      </c>
      <c r="H48" s="90">
        <v>740.83</v>
      </c>
      <c r="I48" s="53">
        <f t="shared" si="79"/>
        <v>0.15387554773956152</v>
      </c>
      <c r="J48" s="53">
        <f t="shared" si="70"/>
        <v>4.02625E-2</v>
      </c>
      <c r="K48" s="45">
        <v>61.372700000000002</v>
      </c>
      <c r="L48" s="38">
        <v>4300</v>
      </c>
      <c r="M48" s="38">
        <v>22.5</v>
      </c>
      <c r="N48" s="90">
        <v>1462.0500000000002</v>
      </c>
      <c r="O48" s="53">
        <f t="shared" si="72"/>
        <v>0.36661251664013478</v>
      </c>
      <c r="P48" s="53">
        <f t="shared" si="73"/>
        <v>0.34001162790697681</v>
      </c>
      <c r="Q48" s="48">
        <v>1363</v>
      </c>
      <c r="R48" s="38">
        <v>15700</v>
      </c>
      <c r="S48" s="51">
        <v>600</v>
      </c>
      <c r="T48" s="51">
        <v>6044.48</v>
      </c>
      <c r="U48" s="53">
        <f t="shared" si="54"/>
        <v>0.44020542920029349</v>
      </c>
      <c r="V48" s="53">
        <f t="shared" si="55"/>
        <v>0.38499872611464964</v>
      </c>
      <c r="W48" s="45"/>
      <c r="X48" s="38"/>
      <c r="Y48" s="51"/>
      <c r="Z48" s="51"/>
      <c r="AA48" s="53"/>
      <c r="AB48" s="53"/>
      <c r="AC48" s="36">
        <v>1800</v>
      </c>
      <c r="AD48" s="51">
        <v>815.16000000000008</v>
      </c>
      <c r="AE48" s="53">
        <f t="shared" si="43"/>
        <v>0.4528666666666667</v>
      </c>
      <c r="AF48" s="43">
        <f t="shared" si="60"/>
        <v>40200</v>
      </c>
      <c r="AG48" s="43">
        <f t="shared" si="61"/>
        <v>9062.52</v>
      </c>
      <c r="AH48" s="53">
        <f t="shared" si="62"/>
        <v>0.22543582089552239</v>
      </c>
    </row>
    <row r="49" spans="1:34" s="32" customFormat="1" x14ac:dyDescent="0.25">
      <c r="A49" s="7" t="s">
        <v>23</v>
      </c>
      <c r="B49" s="6">
        <v>5031</v>
      </c>
      <c r="C49" s="7" t="s">
        <v>14</v>
      </c>
      <c r="D49" s="34" t="s">
        <v>30</v>
      </c>
      <c r="E49" s="38">
        <f>E50+E51</f>
        <v>91.225999999999999</v>
      </c>
      <c r="F49" s="38">
        <f t="shared" ref="F49" si="88">F50+F51</f>
        <v>657600</v>
      </c>
      <c r="G49" s="38">
        <v>47.496409999999997</v>
      </c>
      <c r="H49" s="38">
        <v>284956.32</v>
      </c>
      <c r="I49" s="53">
        <f t="shared" si="79"/>
        <v>0.52064553964878435</v>
      </c>
      <c r="J49" s="53">
        <f t="shared" si="70"/>
        <v>0.43332773722627738</v>
      </c>
      <c r="K49" s="38">
        <f t="shared" ref="K49:L49" si="89">K50+K51</f>
        <v>308</v>
      </c>
      <c r="L49" s="38">
        <f t="shared" si="89"/>
        <v>21600</v>
      </c>
      <c r="M49" s="38">
        <v>89.730999999999995</v>
      </c>
      <c r="N49" s="38">
        <v>6491.63</v>
      </c>
      <c r="O49" s="53">
        <f t="shared" si="72"/>
        <v>0.29133441558441558</v>
      </c>
      <c r="P49" s="53">
        <f t="shared" si="73"/>
        <v>0.30053842592592594</v>
      </c>
      <c r="Q49" s="38">
        <f t="shared" ref="Q49:R49" si="90">Q50+Q51</f>
        <v>11028</v>
      </c>
      <c r="R49" s="38">
        <f t="shared" si="90"/>
        <v>127000</v>
      </c>
      <c r="S49" s="51">
        <v>7558</v>
      </c>
      <c r="T49" s="51">
        <v>74978.83</v>
      </c>
      <c r="U49" s="53">
        <f t="shared" si="54"/>
        <v>0.68534639100471528</v>
      </c>
      <c r="V49" s="53">
        <f t="shared" si="55"/>
        <v>0.59038448818897638</v>
      </c>
      <c r="W49" s="38">
        <f t="shared" ref="W49:X49" si="91">W50+W51</f>
        <v>0</v>
      </c>
      <c r="X49" s="38">
        <f t="shared" si="91"/>
        <v>0</v>
      </c>
      <c r="Y49" s="51">
        <v>0</v>
      </c>
      <c r="Z49" s="51">
        <v>0</v>
      </c>
      <c r="AA49" s="53"/>
      <c r="AB49" s="53"/>
      <c r="AC49" s="38">
        <v>14900</v>
      </c>
      <c r="AD49" s="51">
        <v>4075.8</v>
      </c>
      <c r="AE49" s="53">
        <f t="shared" si="43"/>
        <v>0.27354362416107386</v>
      </c>
      <c r="AF49" s="43">
        <f t="shared" si="60"/>
        <v>821100</v>
      </c>
      <c r="AG49" s="43">
        <f t="shared" si="61"/>
        <v>370502.58</v>
      </c>
      <c r="AH49" s="53">
        <f t="shared" si="62"/>
        <v>0.45122710997442456</v>
      </c>
    </row>
    <row r="50" spans="1:34" s="66" customFormat="1" ht="46.8" x14ac:dyDescent="0.25">
      <c r="A50" s="17"/>
      <c r="B50" s="18"/>
      <c r="C50" s="17"/>
      <c r="D50" s="19" t="s">
        <v>76</v>
      </c>
      <c r="E50" s="39">
        <v>82.581999999999994</v>
      </c>
      <c r="F50" s="36">
        <v>620900</v>
      </c>
      <c r="G50" s="92">
        <v>43.841999999999999</v>
      </c>
      <c r="H50" s="36">
        <v>273406.46000000002</v>
      </c>
      <c r="I50" s="52">
        <f t="shared" si="79"/>
        <v>0.53089050882758959</v>
      </c>
      <c r="J50" s="52">
        <f t="shared" si="70"/>
        <v>0.44033895957481078</v>
      </c>
      <c r="K50" s="46">
        <v>279.53219999999999</v>
      </c>
      <c r="L50" s="36">
        <v>19100</v>
      </c>
      <c r="M50" s="36">
        <v>83</v>
      </c>
      <c r="N50" s="92">
        <v>5783.34</v>
      </c>
      <c r="O50" s="52">
        <f t="shared" si="72"/>
        <v>0.29692464767922983</v>
      </c>
      <c r="P50" s="52">
        <f t="shared" si="73"/>
        <v>0.30279267015706807</v>
      </c>
      <c r="Q50" s="35">
        <v>8303</v>
      </c>
      <c r="R50" s="36">
        <v>95600</v>
      </c>
      <c r="S50" s="41">
        <v>5977</v>
      </c>
      <c r="T50" s="41">
        <v>58618.51</v>
      </c>
      <c r="U50" s="52">
        <f t="shared" si="54"/>
        <v>0.71986029146091779</v>
      </c>
      <c r="V50" s="52">
        <f t="shared" si="55"/>
        <v>0.61316433054393304</v>
      </c>
      <c r="W50" s="46"/>
      <c r="X50" s="36"/>
      <c r="Y50" s="41"/>
      <c r="Z50" s="41"/>
      <c r="AA50" s="52"/>
      <c r="AB50" s="52"/>
      <c r="AC50" s="36">
        <v>13269</v>
      </c>
      <c r="AD50" s="41">
        <v>3260.6400000000003</v>
      </c>
      <c r="AE50" s="52">
        <f t="shared" si="43"/>
        <v>0.2457336649333032</v>
      </c>
      <c r="AF50" s="42">
        <f t="shared" si="60"/>
        <v>748869</v>
      </c>
      <c r="AG50" s="42">
        <f t="shared" si="61"/>
        <v>341068.95000000007</v>
      </c>
      <c r="AH50" s="52">
        <f t="shared" si="62"/>
        <v>0.45544541168081476</v>
      </c>
    </row>
    <row r="51" spans="1:34" s="66" customFormat="1" ht="46.8" x14ac:dyDescent="0.25">
      <c r="A51" s="17"/>
      <c r="B51" s="18"/>
      <c r="C51" s="17"/>
      <c r="D51" s="19" t="s">
        <v>77</v>
      </c>
      <c r="E51" s="40">
        <v>8.6440000000000001</v>
      </c>
      <c r="F51" s="41">
        <v>36700</v>
      </c>
      <c r="G51" s="92">
        <v>3.6544099999999999</v>
      </c>
      <c r="H51" s="41">
        <v>11549.859999999997</v>
      </c>
      <c r="I51" s="52">
        <f t="shared" si="79"/>
        <v>0.42276839426191576</v>
      </c>
      <c r="J51" s="52">
        <f t="shared" si="70"/>
        <v>0.31471008174386911</v>
      </c>
      <c r="K51" s="95">
        <v>28.4678</v>
      </c>
      <c r="L51" s="41">
        <v>2500</v>
      </c>
      <c r="M51" s="36">
        <v>6.7309999999999999</v>
      </c>
      <c r="N51" s="93">
        <v>708.29</v>
      </c>
      <c r="O51" s="52">
        <f t="shared" si="72"/>
        <v>0.23644257722760451</v>
      </c>
      <c r="P51" s="52">
        <f t="shared" si="73"/>
        <v>0.28331600000000001</v>
      </c>
      <c r="Q51" s="35">
        <v>2725</v>
      </c>
      <c r="R51" s="36">
        <v>31400</v>
      </c>
      <c r="S51" s="41">
        <v>1581</v>
      </c>
      <c r="T51" s="41">
        <v>16360.32</v>
      </c>
      <c r="U51" s="52">
        <f t="shared" si="54"/>
        <v>0.58018348623853211</v>
      </c>
      <c r="V51" s="52">
        <f t="shared" si="55"/>
        <v>0.52102929936305731</v>
      </c>
      <c r="W51" s="46"/>
      <c r="X51" s="36"/>
      <c r="Y51" s="41"/>
      <c r="Z51" s="41"/>
      <c r="AA51" s="52"/>
      <c r="AB51" s="52"/>
      <c r="AC51" s="36">
        <v>1631</v>
      </c>
      <c r="AD51" s="41">
        <v>815.16000000000008</v>
      </c>
      <c r="AE51" s="52">
        <f t="shared" si="43"/>
        <v>0.49979153893316991</v>
      </c>
      <c r="AF51" s="42">
        <f t="shared" si="60"/>
        <v>72231</v>
      </c>
      <c r="AG51" s="42">
        <f t="shared" si="61"/>
        <v>29433.629999999997</v>
      </c>
      <c r="AH51" s="52">
        <f t="shared" si="62"/>
        <v>0.40749304315321672</v>
      </c>
    </row>
    <row r="52" spans="1:34" s="32" customFormat="1" ht="46.5" customHeight="1" x14ac:dyDescent="0.25">
      <c r="A52" s="58" t="s">
        <v>33</v>
      </c>
      <c r="B52" s="58"/>
      <c r="C52" s="58"/>
      <c r="D52" s="59" t="s">
        <v>47</v>
      </c>
      <c r="E52" s="60">
        <f>E53+E54+E55</f>
        <v>140.36134999999999</v>
      </c>
      <c r="F52" s="61">
        <f t="shared" ref="F52" si="92">F53+F54+F55</f>
        <v>813600</v>
      </c>
      <c r="G52" s="60">
        <f>G53+G54+G55</f>
        <v>70.481030000000004</v>
      </c>
      <c r="H52" s="61">
        <f t="shared" ref="H52" si="93">H53+H54+H55</f>
        <v>337445.24000000005</v>
      </c>
      <c r="I52" s="65">
        <f t="shared" si="9"/>
        <v>0.50213986970059787</v>
      </c>
      <c r="J52" s="65">
        <f t="shared" si="10"/>
        <v>0.41475570304818099</v>
      </c>
      <c r="K52" s="61">
        <f t="shared" ref="K52:L52" si="94">K53+K54+K55</f>
        <v>598.70000000000005</v>
      </c>
      <c r="L52" s="61">
        <f t="shared" si="94"/>
        <v>44800</v>
      </c>
      <c r="M52" s="61">
        <f t="shared" ref="M52:N52" si="95">M53+M54+M55</f>
        <v>205.70599999999999</v>
      </c>
      <c r="N52" s="61">
        <f t="shared" si="95"/>
        <v>14551.68</v>
      </c>
      <c r="O52" s="65">
        <f t="shared" ref="O52:O55" si="96">M52/K52</f>
        <v>0.34358777350927006</v>
      </c>
      <c r="P52" s="65">
        <f t="shared" ref="P52:P55" si="97">N52/L52</f>
        <v>0.32481428571428572</v>
      </c>
      <c r="Q52" s="61">
        <f t="shared" ref="Q52:R52" si="98">Q53+Q54+Q55</f>
        <v>54400</v>
      </c>
      <c r="R52" s="61">
        <f t="shared" si="98"/>
        <v>618800</v>
      </c>
      <c r="S52" s="61">
        <f t="shared" ref="S52:T52" si="99">S53+S54+S55</f>
        <v>26791.611639999999</v>
      </c>
      <c r="T52" s="61">
        <f t="shared" si="99"/>
        <v>217053.65</v>
      </c>
      <c r="U52" s="65">
        <f t="shared" ref="U52:U55" si="100">S52/Q52</f>
        <v>0.49249286102941175</v>
      </c>
      <c r="V52" s="65">
        <f t="shared" si="29"/>
        <v>0.35076543309631542</v>
      </c>
      <c r="W52" s="61">
        <f t="shared" ref="W52:X52" si="101">W53+W54+W55</f>
        <v>0</v>
      </c>
      <c r="X52" s="61">
        <f t="shared" si="101"/>
        <v>0</v>
      </c>
      <c r="Y52" s="61">
        <f t="shared" ref="Y52:Z52" si="102">Y53+Y54+Y55</f>
        <v>0</v>
      </c>
      <c r="Z52" s="61">
        <f t="shared" si="102"/>
        <v>0</v>
      </c>
      <c r="AA52" s="65"/>
      <c r="AB52" s="65"/>
      <c r="AC52" s="61">
        <f t="shared" ref="AC52" si="103">AC53+AC54+AC55</f>
        <v>0</v>
      </c>
      <c r="AD52" s="61">
        <f t="shared" ref="AD52" si="104">AD53+AD54+AD55</f>
        <v>0</v>
      </c>
      <c r="AE52" s="65"/>
      <c r="AF52" s="61">
        <f t="shared" ref="AF52" si="105">AF53+AF54+AF55</f>
        <v>1477200</v>
      </c>
      <c r="AG52" s="61">
        <f>AG53+AG54+AG55</f>
        <v>569050.57000000007</v>
      </c>
      <c r="AH52" s="65">
        <f>AG52/AF52</f>
        <v>0.38522242756566483</v>
      </c>
    </row>
    <row r="53" spans="1:34" s="32" customFormat="1" ht="31.2" x14ac:dyDescent="0.25">
      <c r="A53" s="7" t="s">
        <v>17</v>
      </c>
      <c r="B53" s="7" t="s">
        <v>18</v>
      </c>
      <c r="C53" s="7" t="s">
        <v>5</v>
      </c>
      <c r="D53" s="47" t="s">
        <v>48</v>
      </c>
      <c r="E53" s="39">
        <v>81.401349999999994</v>
      </c>
      <c r="F53" s="42">
        <v>500000</v>
      </c>
      <c r="G53" s="37">
        <v>33.799999999999997</v>
      </c>
      <c r="H53" s="43">
        <v>194573.81</v>
      </c>
      <c r="I53" s="53">
        <f t="shared" si="9"/>
        <v>0.41522652879835531</v>
      </c>
      <c r="J53" s="53">
        <f t="shared" si="10"/>
        <v>0.38914761999999997</v>
      </c>
      <c r="K53" s="42">
        <v>263</v>
      </c>
      <c r="L53" s="42">
        <v>20000</v>
      </c>
      <c r="M53" s="43">
        <v>104</v>
      </c>
      <c r="N53" s="43">
        <v>7147.92</v>
      </c>
      <c r="O53" s="53">
        <f t="shared" si="96"/>
        <v>0.39543726235741444</v>
      </c>
      <c r="P53" s="53">
        <f t="shared" si="97"/>
        <v>0.35739599999999999</v>
      </c>
      <c r="Q53" s="42">
        <v>24100</v>
      </c>
      <c r="R53" s="42">
        <v>300000</v>
      </c>
      <c r="S53" s="43">
        <v>10050</v>
      </c>
      <c r="T53" s="43">
        <v>108813.42</v>
      </c>
      <c r="U53" s="53">
        <f t="shared" si="100"/>
        <v>0.4170124481327801</v>
      </c>
      <c r="V53" s="53">
        <f t="shared" si="29"/>
        <v>0.36271140000000002</v>
      </c>
      <c r="W53" s="42"/>
      <c r="X53" s="42"/>
      <c r="Y53" s="43"/>
      <c r="Z53" s="43"/>
      <c r="AA53" s="53"/>
      <c r="AB53" s="53"/>
      <c r="AC53" s="42"/>
      <c r="AD53" s="43"/>
      <c r="AE53" s="53"/>
      <c r="AF53" s="43">
        <f t="shared" ref="AF53:AF65" si="106">F53+L53+R53+X53+AC53</f>
        <v>820000</v>
      </c>
      <c r="AG53" s="43">
        <f>H53+N53+T53+Z53+AD53</f>
        <v>310535.15000000002</v>
      </c>
      <c r="AH53" s="53">
        <f t="shared" ref="AH53:AH65" si="107">AG53/AF53</f>
        <v>0.37870140243902439</v>
      </c>
    </row>
    <row r="54" spans="1:34" s="32" customFormat="1" ht="62.4" x14ac:dyDescent="0.25">
      <c r="A54" s="7" t="s">
        <v>22</v>
      </c>
      <c r="B54" s="6">
        <v>3104</v>
      </c>
      <c r="C54" s="6">
        <v>1020</v>
      </c>
      <c r="D54" s="30" t="s">
        <v>80</v>
      </c>
      <c r="E54" s="39">
        <v>31.62</v>
      </c>
      <c r="F54" s="42">
        <v>190000</v>
      </c>
      <c r="G54" s="37">
        <v>19.041599999999999</v>
      </c>
      <c r="H54" s="43">
        <v>72186.350000000006</v>
      </c>
      <c r="I54" s="53">
        <f t="shared" si="9"/>
        <v>0.60220113851992407</v>
      </c>
      <c r="J54" s="53">
        <f t="shared" si="10"/>
        <v>0.37992815789473688</v>
      </c>
      <c r="K54" s="35">
        <v>85.7</v>
      </c>
      <c r="L54" s="42">
        <v>6000</v>
      </c>
      <c r="M54" s="48">
        <v>17.07</v>
      </c>
      <c r="N54" s="43">
        <v>1100.33</v>
      </c>
      <c r="O54" s="53">
        <f t="shared" si="96"/>
        <v>0.19918319719953326</v>
      </c>
      <c r="P54" s="53">
        <f t="shared" si="97"/>
        <v>0.18338833333333332</v>
      </c>
      <c r="Q54" s="42">
        <v>12200</v>
      </c>
      <c r="R54" s="42">
        <v>140000</v>
      </c>
      <c r="S54" s="43">
        <v>4068.355</v>
      </c>
      <c r="T54" s="43">
        <v>40255.949999999997</v>
      </c>
      <c r="U54" s="53">
        <f t="shared" si="100"/>
        <v>0.3334717213114754</v>
      </c>
      <c r="V54" s="53">
        <f t="shared" si="29"/>
        <v>0.28754249999999998</v>
      </c>
      <c r="W54" s="42"/>
      <c r="X54" s="42"/>
      <c r="Y54" s="43"/>
      <c r="Z54" s="43"/>
      <c r="AA54" s="53"/>
      <c r="AB54" s="53"/>
      <c r="AC54" s="42"/>
      <c r="AD54" s="43"/>
      <c r="AE54" s="53"/>
      <c r="AF54" s="43">
        <f t="shared" si="106"/>
        <v>336000</v>
      </c>
      <c r="AG54" s="43">
        <f t="shared" si="18"/>
        <v>113542.63</v>
      </c>
      <c r="AH54" s="53">
        <f t="shared" si="107"/>
        <v>0.33792449404761904</v>
      </c>
    </row>
    <row r="55" spans="1:34" s="32" customFormat="1" ht="46.8" x14ac:dyDescent="0.25">
      <c r="A55" s="7" t="s">
        <v>21</v>
      </c>
      <c r="B55" s="6">
        <v>3121</v>
      </c>
      <c r="C55" s="6">
        <v>1040</v>
      </c>
      <c r="D55" s="30" t="s">
        <v>78</v>
      </c>
      <c r="E55" s="39">
        <v>27.34</v>
      </c>
      <c r="F55" s="42">
        <v>123600</v>
      </c>
      <c r="G55" s="37">
        <v>17.639430000000001</v>
      </c>
      <c r="H55" s="43">
        <v>70685.08</v>
      </c>
      <c r="I55" s="53">
        <f t="shared" si="9"/>
        <v>0.64518763716166794</v>
      </c>
      <c r="J55" s="53">
        <f t="shared" si="10"/>
        <v>0.57188576051779938</v>
      </c>
      <c r="K55" s="42">
        <v>250</v>
      </c>
      <c r="L55" s="42">
        <v>18800</v>
      </c>
      <c r="M55" s="43">
        <v>84.635999999999996</v>
      </c>
      <c r="N55" s="43">
        <v>6303.43</v>
      </c>
      <c r="O55" s="53">
        <f t="shared" si="96"/>
        <v>0.33854399999999996</v>
      </c>
      <c r="P55" s="53">
        <f t="shared" si="97"/>
        <v>0.33528882978723407</v>
      </c>
      <c r="Q55" s="42">
        <v>18100</v>
      </c>
      <c r="R55" s="42">
        <v>178800</v>
      </c>
      <c r="S55" s="43">
        <v>12673.25664</v>
      </c>
      <c r="T55" s="43">
        <v>67984.28</v>
      </c>
      <c r="U55" s="53">
        <f t="shared" si="100"/>
        <v>0.70017992486187841</v>
      </c>
      <c r="V55" s="53">
        <f t="shared" si="29"/>
        <v>0.38022527964205816</v>
      </c>
      <c r="W55" s="42"/>
      <c r="X55" s="42"/>
      <c r="Y55" s="43"/>
      <c r="Z55" s="43"/>
      <c r="AA55" s="53"/>
      <c r="AB55" s="53"/>
      <c r="AC55" s="42"/>
      <c r="AD55" s="43"/>
      <c r="AE55" s="53"/>
      <c r="AF55" s="43">
        <f t="shared" si="106"/>
        <v>321200</v>
      </c>
      <c r="AG55" s="43">
        <f t="shared" si="18"/>
        <v>144972.79</v>
      </c>
      <c r="AH55" s="53">
        <f t="shared" si="107"/>
        <v>0.45134741594022421</v>
      </c>
    </row>
    <row r="56" spans="1:34" s="32" customFormat="1" ht="31.2" x14ac:dyDescent="0.25">
      <c r="A56" s="67">
        <v>1010000</v>
      </c>
      <c r="B56" s="67"/>
      <c r="C56" s="67"/>
      <c r="D56" s="68" t="s">
        <v>49</v>
      </c>
      <c r="E56" s="60">
        <f>E57+E58+E59+E60+E65</f>
        <v>272</v>
      </c>
      <c r="F56" s="61">
        <f>F57+F58+F59+F60+F65</f>
        <v>1136800</v>
      </c>
      <c r="G56" s="60">
        <f>G57+G58+G59+G60+G65</f>
        <v>150.88200000000001</v>
      </c>
      <c r="H56" s="61">
        <f>H57+H58+H59+H60+H65</f>
        <v>451246.68000000005</v>
      </c>
      <c r="I56" s="65">
        <f t="shared" ref="I56:I59" si="108">G56/E56</f>
        <v>0.55471323529411765</v>
      </c>
      <c r="J56" s="65">
        <f t="shared" ref="J56:J59" si="109">H56/F56</f>
        <v>0.39694465165376502</v>
      </c>
      <c r="K56" s="61">
        <f t="shared" ref="K56:L56" si="110">K57+K58+K59+K60+K65</f>
        <v>1700</v>
      </c>
      <c r="L56" s="61">
        <f t="shared" si="110"/>
        <v>100700</v>
      </c>
      <c r="M56" s="61">
        <f t="shared" ref="M56" si="111">M57+M58+M59+M60+M65</f>
        <v>462</v>
      </c>
      <c r="N56" s="61">
        <f>N57+N58+N59+N60+N65</f>
        <v>29582.510000000002</v>
      </c>
      <c r="O56" s="62">
        <f t="shared" ref="O56:O64" si="112">M56/K56</f>
        <v>0.27176470588235296</v>
      </c>
      <c r="P56" s="62">
        <f t="shared" ref="P56:P64" si="113">N56/L56</f>
        <v>0.29376871896722939</v>
      </c>
      <c r="Q56" s="61">
        <f t="shared" ref="Q56:R56" si="114">Q57+Q58+Q59+Q60+Q65</f>
        <v>133000</v>
      </c>
      <c r="R56" s="61">
        <f t="shared" si="114"/>
        <v>1516200</v>
      </c>
      <c r="S56" s="61">
        <f t="shared" ref="S56:T56" si="115">S57+S58+S59+S60+S65</f>
        <v>41964</v>
      </c>
      <c r="T56" s="61">
        <f t="shared" si="115"/>
        <v>347997.18</v>
      </c>
      <c r="U56" s="62">
        <f t="shared" ref="U56:U64" si="116">S56/Q56</f>
        <v>0.3155187969924812</v>
      </c>
      <c r="V56" s="62">
        <f t="shared" ref="V56:V64" si="117">T56/R56</f>
        <v>0.22951931143648593</v>
      </c>
      <c r="W56" s="61">
        <f t="shared" ref="W56:X56" si="118">W57+W58+W59+W60+W65</f>
        <v>38000</v>
      </c>
      <c r="X56" s="61">
        <f t="shared" si="118"/>
        <v>722600</v>
      </c>
      <c r="Y56" s="61">
        <f t="shared" ref="Y56:Z56" si="119">Y57+Y58+Y59+Y60+Y65</f>
        <v>19160</v>
      </c>
      <c r="Z56" s="61">
        <f t="shared" si="119"/>
        <v>316672.03000000003</v>
      </c>
      <c r="AA56" s="62">
        <f>Y56/W56</f>
        <v>0.50421052631578944</v>
      </c>
      <c r="AB56" s="62">
        <f>Z56/X56</f>
        <v>0.43823973152504847</v>
      </c>
      <c r="AC56" s="61">
        <f t="shared" ref="AC56" si="120">AC57+AC58+AC59+AC60+AC65</f>
        <v>210800</v>
      </c>
      <c r="AD56" s="61">
        <f t="shared" ref="AD56" si="121">AD57+AD58+AD59+AD60+AD65</f>
        <v>85718.040000000008</v>
      </c>
      <c r="AE56" s="62">
        <f>AD56/AC56</f>
        <v>0.40663206831119547</v>
      </c>
      <c r="AF56" s="61">
        <f>F56+L56+R56+X56+AC56</f>
        <v>3687100</v>
      </c>
      <c r="AG56" s="61">
        <f t="shared" ref="AG56" si="122">SUM(AG57:AG64)</f>
        <v>1569852.9500000002</v>
      </c>
      <c r="AH56" s="65">
        <f>AG56/AF56</f>
        <v>0.42576901901223191</v>
      </c>
    </row>
    <row r="57" spans="1:34" s="32" customFormat="1" ht="31.2" x14ac:dyDescent="0.25">
      <c r="A57" s="6">
        <v>1011080</v>
      </c>
      <c r="B57" s="6">
        <v>1080</v>
      </c>
      <c r="C57" s="7" t="s">
        <v>9</v>
      </c>
      <c r="D57" s="30" t="s">
        <v>79</v>
      </c>
      <c r="E57" s="39"/>
      <c r="F57" s="42"/>
      <c r="G57" s="37"/>
      <c r="H57" s="43"/>
      <c r="I57" s="53"/>
      <c r="J57" s="53"/>
      <c r="K57" s="42">
        <v>340</v>
      </c>
      <c r="L57" s="42">
        <v>24500</v>
      </c>
      <c r="M57" s="43">
        <v>121</v>
      </c>
      <c r="N57" s="43">
        <v>7782.57</v>
      </c>
      <c r="O57" s="31">
        <f t="shared" si="112"/>
        <v>0.35588235294117648</v>
      </c>
      <c r="P57" s="31">
        <f t="shared" si="113"/>
        <v>0.31765591836734691</v>
      </c>
      <c r="Q57" s="42">
        <v>35000</v>
      </c>
      <c r="R57" s="42">
        <v>399000</v>
      </c>
      <c r="S57" s="43">
        <v>9559</v>
      </c>
      <c r="T57" s="43">
        <v>80633.87</v>
      </c>
      <c r="U57" s="31">
        <f t="shared" si="116"/>
        <v>0.2731142857142857</v>
      </c>
      <c r="V57" s="31">
        <f t="shared" si="117"/>
        <v>0.20208989974937341</v>
      </c>
      <c r="W57" s="42">
        <v>16000</v>
      </c>
      <c r="X57" s="42">
        <v>292900</v>
      </c>
      <c r="Y57" s="43">
        <v>8410</v>
      </c>
      <c r="Z57" s="43">
        <v>139041.01</v>
      </c>
      <c r="AA57" s="31">
        <f t="shared" ref="AA57:AA61" si="123">Y57/W57</f>
        <v>0.52562500000000001</v>
      </c>
      <c r="AB57" s="31">
        <f t="shared" ref="AB57:AB61" si="124">Z57/X57</f>
        <v>0.47470471150563337</v>
      </c>
      <c r="AC57" s="42">
        <f>34000-24000</f>
        <v>10000</v>
      </c>
      <c r="AD57" s="43">
        <v>1793.34</v>
      </c>
      <c r="AE57" s="31">
        <f t="shared" ref="AE57:AE64" si="125">AD57/AC57</f>
        <v>0.17933399999999999</v>
      </c>
      <c r="AF57" s="43">
        <f t="shared" si="106"/>
        <v>726400</v>
      </c>
      <c r="AG57" s="43">
        <f t="shared" si="18"/>
        <v>229250.79</v>
      </c>
      <c r="AH57" s="53">
        <f t="shared" si="107"/>
        <v>0.31559855451541852</v>
      </c>
    </row>
    <row r="58" spans="1:34" s="32" customFormat="1" ht="31.2" x14ac:dyDescent="0.25">
      <c r="A58" s="6">
        <v>1014030</v>
      </c>
      <c r="B58" s="6">
        <v>4030</v>
      </c>
      <c r="C58" s="7" t="s">
        <v>11</v>
      </c>
      <c r="D58" s="30" t="s">
        <v>56</v>
      </c>
      <c r="E58" s="39">
        <v>173</v>
      </c>
      <c r="F58" s="42">
        <v>741700</v>
      </c>
      <c r="G58" s="37">
        <v>104.56</v>
      </c>
      <c r="H58" s="43">
        <v>310029.37</v>
      </c>
      <c r="I58" s="53">
        <f t="shared" si="108"/>
        <v>0.60439306358381506</v>
      </c>
      <c r="J58" s="53">
        <f t="shared" si="109"/>
        <v>0.41799834164756638</v>
      </c>
      <c r="K58" s="42">
        <v>280</v>
      </c>
      <c r="L58" s="42">
        <v>20200</v>
      </c>
      <c r="M58" s="43">
        <v>134</v>
      </c>
      <c r="N58" s="43">
        <v>8759.9699999999993</v>
      </c>
      <c r="O58" s="31">
        <f t="shared" si="112"/>
        <v>0.47857142857142859</v>
      </c>
      <c r="P58" s="31">
        <f t="shared" si="113"/>
        <v>0.43366188118811877</v>
      </c>
      <c r="Q58" s="42">
        <v>36000</v>
      </c>
      <c r="R58" s="42">
        <v>410400</v>
      </c>
      <c r="S58" s="43">
        <v>15959</v>
      </c>
      <c r="T58" s="43">
        <v>126499.04</v>
      </c>
      <c r="U58" s="31">
        <f t="shared" si="116"/>
        <v>0.44330555555555556</v>
      </c>
      <c r="V58" s="31">
        <f t="shared" si="117"/>
        <v>0.30823352826510719</v>
      </c>
      <c r="W58" s="42">
        <v>2000</v>
      </c>
      <c r="X58" s="42">
        <v>36800</v>
      </c>
      <c r="Y58" s="43"/>
      <c r="Z58" s="43"/>
      <c r="AA58" s="31">
        <f t="shared" si="123"/>
        <v>0</v>
      </c>
      <c r="AB58" s="31">
        <f t="shared" si="124"/>
        <v>0</v>
      </c>
      <c r="AC58" s="42">
        <v>4700</v>
      </c>
      <c r="AD58" s="43">
        <v>2136.96</v>
      </c>
      <c r="AE58" s="31">
        <f t="shared" si="125"/>
        <v>0.4546723404255319</v>
      </c>
      <c r="AF58" s="43">
        <f t="shared" si="106"/>
        <v>1213800</v>
      </c>
      <c r="AG58" s="43">
        <f t="shared" si="18"/>
        <v>447425.33999999997</v>
      </c>
      <c r="AH58" s="53">
        <f t="shared" si="107"/>
        <v>0.36861537320810672</v>
      </c>
    </row>
    <row r="59" spans="1:34" s="32" customFormat="1" ht="31.2" x14ac:dyDescent="0.25">
      <c r="A59" s="6">
        <v>1014040</v>
      </c>
      <c r="B59" s="6">
        <v>4040</v>
      </c>
      <c r="C59" s="7" t="s">
        <v>11</v>
      </c>
      <c r="D59" s="30" t="s">
        <v>57</v>
      </c>
      <c r="E59" s="39">
        <v>95</v>
      </c>
      <c r="F59" s="42">
        <v>370700</v>
      </c>
      <c r="G59" s="37">
        <v>43.6</v>
      </c>
      <c r="H59" s="43">
        <v>129268.53</v>
      </c>
      <c r="I59" s="53">
        <f t="shared" si="108"/>
        <v>0.45894736842105266</v>
      </c>
      <c r="J59" s="53">
        <f t="shared" si="109"/>
        <v>0.34871467493930403</v>
      </c>
      <c r="K59" s="42">
        <v>140</v>
      </c>
      <c r="L59" s="42">
        <v>10100</v>
      </c>
      <c r="M59" s="43">
        <v>72</v>
      </c>
      <c r="N59" s="43">
        <v>4655.13</v>
      </c>
      <c r="O59" s="31">
        <f t="shared" si="112"/>
        <v>0.51428571428571423</v>
      </c>
      <c r="P59" s="31">
        <f t="shared" si="113"/>
        <v>0.46090396039603959</v>
      </c>
      <c r="Q59" s="42">
        <v>11000</v>
      </c>
      <c r="R59" s="42">
        <v>125400</v>
      </c>
      <c r="S59" s="43">
        <v>4410</v>
      </c>
      <c r="T59" s="43">
        <v>38027.08</v>
      </c>
      <c r="U59" s="31">
        <f t="shared" si="116"/>
        <v>0.40090909090909088</v>
      </c>
      <c r="V59" s="31">
        <f t="shared" si="117"/>
        <v>0.30324625199362043</v>
      </c>
      <c r="W59" s="42"/>
      <c r="X59" s="42"/>
      <c r="Y59" s="43"/>
      <c r="Z59" s="43"/>
      <c r="AA59" s="31"/>
      <c r="AB59" s="31"/>
      <c r="AC59" s="42">
        <v>3100</v>
      </c>
      <c r="AD59" s="43">
        <v>1373.76</v>
      </c>
      <c r="AE59" s="31">
        <f t="shared" si="125"/>
        <v>0.44314838709677418</v>
      </c>
      <c r="AF59" s="43">
        <f t="shared" si="106"/>
        <v>509300</v>
      </c>
      <c r="AG59" s="43">
        <f t="shared" si="18"/>
        <v>173324.5</v>
      </c>
      <c r="AH59" s="53">
        <f t="shared" si="107"/>
        <v>0.3403190653838602</v>
      </c>
    </row>
    <row r="60" spans="1:34" s="32" customFormat="1" ht="31.2" x14ac:dyDescent="0.25">
      <c r="A60" s="6">
        <v>1014060</v>
      </c>
      <c r="B60" s="6">
        <v>4060</v>
      </c>
      <c r="C60" s="7" t="s">
        <v>12</v>
      </c>
      <c r="D60" s="30" t="s">
        <v>121</v>
      </c>
      <c r="E60" s="38">
        <f>E61+E62+E63+E64</f>
        <v>0</v>
      </c>
      <c r="F60" s="38">
        <f t="shared" ref="F60" si="126">F61+F62+F63+F64</f>
        <v>0</v>
      </c>
      <c r="G60" s="38">
        <f>G61+G62+G63+G64</f>
        <v>0</v>
      </c>
      <c r="H60" s="38">
        <f t="shared" ref="H60" si="127">H61+H62+H63+H64</f>
        <v>0</v>
      </c>
      <c r="I60" s="53"/>
      <c r="J60" s="53"/>
      <c r="K60" s="38">
        <f t="shared" ref="K60:L60" si="128">K61+K62+K63+K64</f>
        <v>920</v>
      </c>
      <c r="L60" s="38">
        <f t="shared" si="128"/>
        <v>44400</v>
      </c>
      <c r="M60" s="43">
        <f t="shared" ref="M60:N60" si="129">M61+M62+M63+M64</f>
        <v>130</v>
      </c>
      <c r="N60" s="38">
        <f t="shared" si="129"/>
        <v>8059.8899999999994</v>
      </c>
      <c r="O60" s="31">
        <f t="shared" si="112"/>
        <v>0.14130434782608695</v>
      </c>
      <c r="P60" s="31">
        <f t="shared" si="113"/>
        <v>0.18152905405405403</v>
      </c>
      <c r="Q60" s="38">
        <f t="shared" ref="Q60:R60" si="130">Q61+Q62+Q63+Q64</f>
        <v>47000</v>
      </c>
      <c r="R60" s="38">
        <f t="shared" si="130"/>
        <v>535800</v>
      </c>
      <c r="S60" s="38">
        <f t="shared" ref="S60:T60" si="131">S61+S62+S63+S64</f>
        <v>11123</v>
      </c>
      <c r="T60" s="38">
        <f t="shared" si="131"/>
        <v>93821.27</v>
      </c>
      <c r="U60" s="31">
        <f t="shared" si="116"/>
        <v>0.23665957446808511</v>
      </c>
      <c r="V60" s="31">
        <f t="shared" si="117"/>
        <v>0.17510502053004853</v>
      </c>
      <c r="W60" s="38">
        <f t="shared" ref="W60:X60" si="132">W61+W62+W63+W64</f>
        <v>20000</v>
      </c>
      <c r="X60" s="38">
        <f t="shared" si="132"/>
        <v>392900</v>
      </c>
      <c r="Y60" s="38">
        <f t="shared" ref="Y60:Z60" si="133">Y61+Y62+Y63+Y64</f>
        <v>10750</v>
      </c>
      <c r="Z60" s="38">
        <f t="shared" si="133"/>
        <v>177631.02000000002</v>
      </c>
      <c r="AA60" s="31">
        <f t="shared" si="123"/>
        <v>0.53749999999999998</v>
      </c>
      <c r="AB60" s="31">
        <f t="shared" si="124"/>
        <v>0.45210236701450757</v>
      </c>
      <c r="AC60" s="38">
        <f t="shared" ref="AC60" si="134">AC61+AC62+AC63+AC64</f>
        <v>193000</v>
      </c>
      <c r="AD60" s="38">
        <f t="shared" ref="AD60" si="135">AD61+AD62+AD63+AD64</f>
        <v>80413.98000000001</v>
      </c>
      <c r="AE60" s="31">
        <f t="shared" si="125"/>
        <v>0.41665274611398967</v>
      </c>
      <c r="AF60" s="43">
        <f t="shared" si="106"/>
        <v>1166100</v>
      </c>
      <c r="AG60" s="43">
        <f t="shared" si="18"/>
        <v>359926.16000000003</v>
      </c>
      <c r="AH60" s="53">
        <f t="shared" si="107"/>
        <v>0.3086580567704314</v>
      </c>
    </row>
    <row r="61" spans="1:34" s="66" customFormat="1" ht="31.2" x14ac:dyDescent="0.25">
      <c r="A61" s="18"/>
      <c r="B61" s="18"/>
      <c r="C61" s="17"/>
      <c r="D61" s="19" t="s">
        <v>58</v>
      </c>
      <c r="E61" s="39"/>
      <c r="F61" s="42"/>
      <c r="G61" s="39"/>
      <c r="H61" s="42"/>
      <c r="I61" s="52"/>
      <c r="J61" s="52"/>
      <c r="K61" s="42">
        <v>340</v>
      </c>
      <c r="L61" s="42">
        <v>24500</v>
      </c>
      <c r="M61" s="42">
        <v>121</v>
      </c>
      <c r="N61" s="42">
        <v>7782.57</v>
      </c>
      <c r="O61" s="33">
        <f t="shared" si="112"/>
        <v>0.35588235294117648</v>
      </c>
      <c r="P61" s="33">
        <f t="shared" si="113"/>
        <v>0.31765591836734691</v>
      </c>
      <c r="Q61" s="42">
        <v>35000</v>
      </c>
      <c r="R61" s="42">
        <v>399000</v>
      </c>
      <c r="S61" s="42">
        <v>9559</v>
      </c>
      <c r="T61" s="42">
        <v>80633.87</v>
      </c>
      <c r="U61" s="33">
        <f t="shared" si="116"/>
        <v>0.2731142857142857</v>
      </c>
      <c r="V61" s="33">
        <f t="shared" si="117"/>
        <v>0.20208989974937341</v>
      </c>
      <c r="W61" s="42">
        <v>15000</v>
      </c>
      <c r="X61" s="42">
        <v>292900</v>
      </c>
      <c r="Y61" s="43">
        <v>8410</v>
      </c>
      <c r="Z61" s="43">
        <v>139041.01</v>
      </c>
      <c r="AA61" s="31">
        <f t="shared" si="123"/>
        <v>0.56066666666666665</v>
      </c>
      <c r="AB61" s="31">
        <f t="shared" si="124"/>
        <v>0.47470471150563337</v>
      </c>
      <c r="AC61" s="42">
        <f>64000-48000</f>
        <v>16000</v>
      </c>
      <c r="AD61" s="42">
        <v>1793.34</v>
      </c>
      <c r="AE61" s="33">
        <f t="shared" si="125"/>
        <v>0.11208375</v>
      </c>
      <c r="AF61" s="42">
        <f t="shared" si="106"/>
        <v>732400</v>
      </c>
      <c r="AG61" s="42">
        <f t="shared" si="18"/>
        <v>229250.79</v>
      </c>
      <c r="AH61" s="52">
        <f t="shared" si="107"/>
        <v>0.31301309393773896</v>
      </c>
    </row>
    <row r="62" spans="1:34" s="66" customFormat="1" ht="31.2" x14ac:dyDescent="0.25">
      <c r="A62" s="18"/>
      <c r="B62" s="18"/>
      <c r="C62" s="17"/>
      <c r="D62" s="19" t="s">
        <v>59</v>
      </c>
      <c r="E62" s="39"/>
      <c r="F62" s="42"/>
      <c r="G62" s="39"/>
      <c r="H62" s="42"/>
      <c r="I62" s="52"/>
      <c r="J62" s="52"/>
      <c r="K62" s="42">
        <v>20</v>
      </c>
      <c r="L62" s="42">
        <v>1500</v>
      </c>
      <c r="M62" s="42"/>
      <c r="N62" s="42"/>
      <c r="O62" s="33">
        <f t="shared" si="112"/>
        <v>0</v>
      </c>
      <c r="P62" s="33">
        <f t="shared" si="113"/>
        <v>0</v>
      </c>
      <c r="Q62" s="42">
        <v>3000</v>
      </c>
      <c r="R62" s="42">
        <v>34200</v>
      </c>
      <c r="S62" s="42"/>
      <c r="T62" s="42"/>
      <c r="U62" s="33">
        <f t="shared" si="116"/>
        <v>0</v>
      </c>
      <c r="V62" s="33">
        <f t="shared" si="117"/>
        <v>0</v>
      </c>
      <c r="W62" s="42"/>
      <c r="X62" s="42"/>
      <c r="Y62" s="42"/>
      <c r="Z62" s="42"/>
      <c r="AA62" s="33"/>
      <c r="AB62" s="33"/>
      <c r="AC62" s="42">
        <v>2000</v>
      </c>
      <c r="AD62" s="42">
        <v>815.16</v>
      </c>
      <c r="AE62" s="33">
        <f t="shared" si="125"/>
        <v>0.40758</v>
      </c>
      <c r="AF62" s="42">
        <f t="shared" si="106"/>
        <v>37700</v>
      </c>
      <c r="AG62" s="42">
        <f t="shared" si="18"/>
        <v>815.16</v>
      </c>
      <c r="AH62" s="52">
        <f t="shared" si="107"/>
        <v>2.1622281167108754E-2</v>
      </c>
    </row>
    <row r="63" spans="1:34" s="66" customFormat="1" ht="31.2" x14ac:dyDescent="0.25">
      <c r="A63" s="18"/>
      <c r="B63" s="18"/>
      <c r="C63" s="17"/>
      <c r="D63" s="19" t="s">
        <v>60</v>
      </c>
      <c r="E63" s="39"/>
      <c r="F63" s="42"/>
      <c r="G63" s="39"/>
      <c r="H63" s="42"/>
      <c r="I63" s="52"/>
      <c r="J63" s="52"/>
      <c r="K63" s="42">
        <v>220</v>
      </c>
      <c r="L63" s="42">
        <v>7200</v>
      </c>
      <c r="M63" s="42">
        <v>9</v>
      </c>
      <c r="N63" s="42">
        <v>277.32</v>
      </c>
      <c r="O63" s="33">
        <f t="shared" si="112"/>
        <v>4.0909090909090909E-2</v>
      </c>
      <c r="P63" s="33">
        <f t="shared" si="113"/>
        <v>3.8516666666666664E-2</v>
      </c>
      <c r="Q63" s="42">
        <v>7500</v>
      </c>
      <c r="R63" s="42">
        <v>85500</v>
      </c>
      <c r="S63" s="42">
        <v>1504</v>
      </c>
      <c r="T63" s="42">
        <v>12595.74</v>
      </c>
      <c r="U63" s="33">
        <f t="shared" si="116"/>
        <v>0.20053333333333334</v>
      </c>
      <c r="V63" s="33">
        <f t="shared" si="117"/>
        <v>0.14731859649122805</v>
      </c>
      <c r="W63" s="42"/>
      <c r="X63" s="42"/>
      <c r="Y63" s="42"/>
      <c r="Z63" s="42"/>
      <c r="AA63" s="33"/>
      <c r="AB63" s="33"/>
      <c r="AC63" s="42">
        <v>173000</v>
      </c>
      <c r="AD63" s="42">
        <v>76990.320000000007</v>
      </c>
      <c r="AE63" s="33">
        <f t="shared" si="125"/>
        <v>0.44503075144508675</v>
      </c>
      <c r="AF63" s="42">
        <f t="shared" si="106"/>
        <v>265700</v>
      </c>
      <c r="AG63" s="42">
        <f t="shared" si="18"/>
        <v>89863.38</v>
      </c>
      <c r="AH63" s="52">
        <f t="shared" si="107"/>
        <v>0.33821369966127213</v>
      </c>
    </row>
    <row r="64" spans="1:34" s="66" customFormat="1" ht="31.2" x14ac:dyDescent="0.25">
      <c r="A64" s="18"/>
      <c r="B64" s="18"/>
      <c r="C64" s="17"/>
      <c r="D64" s="19" t="s">
        <v>61</v>
      </c>
      <c r="E64" s="39"/>
      <c r="F64" s="42"/>
      <c r="G64" s="39"/>
      <c r="H64" s="42"/>
      <c r="I64" s="52"/>
      <c r="J64" s="52"/>
      <c r="K64" s="42">
        <v>340</v>
      </c>
      <c r="L64" s="42">
        <v>11200</v>
      </c>
      <c r="M64" s="42"/>
      <c r="N64" s="42"/>
      <c r="O64" s="33">
        <f t="shared" si="112"/>
        <v>0</v>
      </c>
      <c r="P64" s="33">
        <f t="shared" si="113"/>
        <v>0</v>
      </c>
      <c r="Q64" s="42">
        <v>1500</v>
      </c>
      <c r="R64" s="42">
        <v>17100</v>
      </c>
      <c r="S64" s="42">
        <v>60</v>
      </c>
      <c r="T64" s="42">
        <v>591.66</v>
      </c>
      <c r="U64" s="33">
        <f t="shared" si="116"/>
        <v>0.04</v>
      </c>
      <c r="V64" s="33">
        <f t="shared" si="117"/>
        <v>3.4599999999999999E-2</v>
      </c>
      <c r="W64" s="42">
        <v>5000</v>
      </c>
      <c r="X64" s="42">
        <v>100000</v>
      </c>
      <c r="Y64" s="42">
        <v>2340</v>
      </c>
      <c r="Z64" s="42">
        <v>38590.01</v>
      </c>
      <c r="AA64" s="31">
        <f t="shared" ref="AA64" si="136">Y64/W64</f>
        <v>0.46800000000000003</v>
      </c>
      <c r="AB64" s="31">
        <f t="shared" ref="AB64" si="137">Z64/X64</f>
        <v>0.38590010000000002</v>
      </c>
      <c r="AC64" s="42">
        <v>2000</v>
      </c>
      <c r="AD64" s="42">
        <v>815.16</v>
      </c>
      <c r="AE64" s="33">
        <f t="shared" si="125"/>
        <v>0.40758</v>
      </c>
      <c r="AF64" s="42">
        <f t="shared" si="106"/>
        <v>130300</v>
      </c>
      <c r="AG64" s="42">
        <f t="shared" si="18"/>
        <v>39996.830000000009</v>
      </c>
      <c r="AH64" s="52">
        <f t="shared" si="107"/>
        <v>0.30695955487336923</v>
      </c>
    </row>
    <row r="65" spans="1:34" s="32" customFormat="1" ht="46.8" x14ac:dyDescent="0.25">
      <c r="A65" s="6">
        <v>1014081</v>
      </c>
      <c r="B65" s="6">
        <v>4081</v>
      </c>
      <c r="C65" s="7" t="s">
        <v>13</v>
      </c>
      <c r="D65" s="30" t="s">
        <v>50</v>
      </c>
      <c r="E65" s="39">
        <v>4</v>
      </c>
      <c r="F65" s="42">
        <v>24400</v>
      </c>
      <c r="G65" s="37">
        <v>2.722</v>
      </c>
      <c r="H65" s="43">
        <v>11948.78</v>
      </c>
      <c r="I65" s="6"/>
      <c r="J65" s="6"/>
      <c r="K65" s="42">
        <v>20</v>
      </c>
      <c r="L65" s="42">
        <v>1500</v>
      </c>
      <c r="M65" s="43">
        <v>5</v>
      </c>
      <c r="N65" s="43">
        <v>324.95</v>
      </c>
      <c r="O65" s="34"/>
      <c r="P65" s="34"/>
      <c r="Q65" s="42">
        <v>4000</v>
      </c>
      <c r="R65" s="42">
        <v>45600</v>
      </c>
      <c r="S65" s="43">
        <v>913</v>
      </c>
      <c r="T65" s="43">
        <v>9015.92</v>
      </c>
      <c r="U65" s="34"/>
      <c r="V65" s="34"/>
      <c r="W65" s="42"/>
      <c r="X65" s="42"/>
      <c r="Y65" s="43"/>
      <c r="Z65" s="43"/>
      <c r="AA65" s="34"/>
      <c r="AB65" s="34"/>
      <c r="AC65" s="42"/>
      <c r="AD65" s="43"/>
      <c r="AE65" s="34"/>
      <c r="AF65" s="43">
        <f t="shared" si="106"/>
        <v>71500</v>
      </c>
      <c r="AG65" s="43">
        <f>H65+N65+T65+Z65+AD65</f>
        <v>21289.65</v>
      </c>
      <c r="AH65" s="53">
        <f t="shared" si="107"/>
        <v>0.29775734265734266</v>
      </c>
    </row>
    <row r="66" spans="1:34" s="32" customFormat="1" ht="31.2" x14ac:dyDescent="0.25">
      <c r="A66" s="58" t="s">
        <v>91</v>
      </c>
      <c r="B66" s="18"/>
      <c r="C66" s="17"/>
      <c r="D66" s="69" t="s">
        <v>92</v>
      </c>
      <c r="E66" s="70">
        <f>E67</f>
        <v>10.166475999999999</v>
      </c>
      <c r="F66" s="61">
        <f t="shared" ref="F66" si="138">F67</f>
        <v>54600</v>
      </c>
      <c r="G66" s="70">
        <f>G67</f>
        <v>5.7916299999999996</v>
      </c>
      <c r="H66" s="61">
        <f t="shared" ref="H66" si="139">H67</f>
        <v>27355.69</v>
      </c>
      <c r="I66" s="65">
        <f>G65/E65</f>
        <v>0.68049999999999999</v>
      </c>
      <c r="J66" s="65">
        <f>H65/F65</f>
        <v>0.48970409836065576</v>
      </c>
      <c r="K66" s="61">
        <f t="shared" ref="K66:L66" si="140">K67</f>
        <v>22</v>
      </c>
      <c r="L66" s="61">
        <f t="shared" si="140"/>
        <v>1600</v>
      </c>
      <c r="M66" s="61">
        <f t="shared" ref="M66:N66" si="141">M67</f>
        <v>9.3930000000000007</v>
      </c>
      <c r="N66" s="61">
        <f t="shared" si="141"/>
        <v>881.64</v>
      </c>
      <c r="O66" s="62">
        <f>M66/K66</f>
        <v>0.42695454545454548</v>
      </c>
      <c r="P66" s="62">
        <f>N66/L66</f>
        <v>0.55102499999999999</v>
      </c>
      <c r="Q66" s="61">
        <f t="shared" ref="Q66:R66" si="142">Q67</f>
        <v>1500</v>
      </c>
      <c r="R66" s="61">
        <f t="shared" si="142"/>
        <v>14600</v>
      </c>
      <c r="S66" s="61">
        <f t="shared" ref="S66:T66" si="143">S67</f>
        <v>401.4</v>
      </c>
      <c r="T66" s="61">
        <f t="shared" si="143"/>
        <v>3979.46</v>
      </c>
      <c r="U66" s="62">
        <f>S66/Q66</f>
        <v>0.2676</v>
      </c>
      <c r="V66" s="62">
        <f>T66/R66</f>
        <v>0.27256575342465755</v>
      </c>
      <c r="W66" s="61">
        <f t="shared" ref="W66:X66" si="144">W67</f>
        <v>0</v>
      </c>
      <c r="X66" s="61">
        <f t="shared" si="144"/>
        <v>0</v>
      </c>
      <c r="Y66" s="61">
        <f t="shared" ref="Y66:Z66" si="145">Y67</f>
        <v>0</v>
      </c>
      <c r="Z66" s="61">
        <f t="shared" si="145"/>
        <v>0</v>
      </c>
      <c r="AA66" s="62"/>
      <c r="AB66" s="62"/>
      <c r="AC66" s="61">
        <f t="shared" ref="AC66" si="146">AC67</f>
        <v>0</v>
      </c>
      <c r="AD66" s="61">
        <f t="shared" ref="AD66" si="147">AD67</f>
        <v>0</v>
      </c>
      <c r="AE66" s="62">
        <f t="shared" ref="AE66" si="148">AE67</f>
        <v>0</v>
      </c>
      <c r="AF66" s="61">
        <f>AF67</f>
        <v>70800</v>
      </c>
      <c r="AG66" s="61">
        <f>AG67</f>
        <v>32216.789999999997</v>
      </c>
      <c r="AH66" s="65">
        <f>AG66/AF66</f>
        <v>0.45503940677966098</v>
      </c>
    </row>
    <row r="67" spans="1:34" s="32" customFormat="1" ht="48" customHeight="1" x14ac:dyDescent="0.25">
      <c r="A67" s="29" t="s">
        <v>93</v>
      </c>
      <c r="B67" s="29" t="s">
        <v>94</v>
      </c>
      <c r="C67" s="29" t="s">
        <v>95</v>
      </c>
      <c r="D67" s="30" t="s">
        <v>96</v>
      </c>
      <c r="E67" s="36">
        <v>10.166475999999999</v>
      </c>
      <c r="F67" s="42">
        <v>54600</v>
      </c>
      <c r="G67" s="51">
        <v>5.7916299999999996</v>
      </c>
      <c r="H67" s="54">
        <v>27355.69</v>
      </c>
      <c r="I67" s="55">
        <f>G66/E66</f>
        <v>0.56967920841007247</v>
      </c>
      <c r="J67" s="55">
        <f>H66/F66</f>
        <v>0.50101996336996335</v>
      </c>
      <c r="K67" s="42">
        <v>22</v>
      </c>
      <c r="L67" s="42">
        <v>1600</v>
      </c>
      <c r="M67" s="54">
        <v>9.3930000000000007</v>
      </c>
      <c r="N67" s="54">
        <v>881.64</v>
      </c>
      <c r="O67" s="55">
        <f>M67/K67</f>
        <v>0.42695454545454548</v>
      </c>
      <c r="P67" s="55">
        <f>N67/L67</f>
        <v>0.55102499999999999</v>
      </c>
      <c r="Q67" s="42">
        <v>1500</v>
      </c>
      <c r="R67" s="42">
        <v>14600</v>
      </c>
      <c r="S67" s="54">
        <v>401.4</v>
      </c>
      <c r="T67" s="54">
        <v>3979.46</v>
      </c>
      <c r="U67" s="55">
        <f>S67/Q67</f>
        <v>0.2676</v>
      </c>
      <c r="V67" s="55">
        <f>T67/R67</f>
        <v>0.27256575342465755</v>
      </c>
      <c r="W67" s="42"/>
      <c r="X67" s="42"/>
      <c r="Y67" s="54"/>
      <c r="Z67" s="54"/>
      <c r="AA67" s="55"/>
      <c r="AB67" s="55"/>
      <c r="AC67" s="42"/>
      <c r="AD67" s="54"/>
      <c r="AE67" s="55"/>
      <c r="AF67" s="54">
        <f>F66+L67+R67+X67+AC67</f>
        <v>70800</v>
      </c>
      <c r="AG67" s="54">
        <f>H66+N67+T67+Z67+AD67</f>
        <v>32216.789999999997</v>
      </c>
      <c r="AH67" s="55">
        <f t="shared" ref="AH67:AH70" si="149">AG67/AF67</f>
        <v>0.45503940677966098</v>
      </c>
    </row>
    <row r="68" spans="1:34" s="32" customFormat="1" ht="46.8" x14ac:dyDescent="0.25">
      <c r="A68" s="58" t="s">
        <v>111</v>
      </c>
      <c r="B68" s="71"/>
      <c r="C68" s="71"/>
      <c r="D68" s="69" t="s">
        <v>112</v>
      </c>
      <c r="E68" s="70">
        <f>E69</f>
        <v>1.3611</v>
      </c>
      <c r="F68" s="70">
        <f t="shared" ref="F68" si="150">F69</f>
        <v>7200</v>
      </c>
      <c r="G68" s="72">
        <f>G69</f>
        <v>0.8</v>
      </c>
      <c r="H68" s="72">
        <f t="shared" ref="H68" si="151">H69</f>
        <v>3386.86</v>
      </c>
      <c r="I68" s="73">
        <f t="shared" ref="I68" si="152">I69</f>
        <v>0.58775990008081702</v>
      </c>
      <c r="J68" s="73">
        <f t="shared" ref="J68:N68" si="153">J69</f>
        <v>0.47039722222222224</v>
      </c>
      <c r="K68" s="70">
        <f t="shared" si="153"/>
        <v>12.12</v>
      </c>
      <c r="L68" s="70">
        <f t="shared" si="153"/>
        <v>900</v>
      </c>
      <c r="M68" s="72">
        <f t="shared" si="153"/>
        <v>1.4</v>
      </c>
      <c r="N68" s="72">
        <f t="shared" si="153"/>
        <v>92.15</v>
      </c>
      <c r="O68" s="73">
        <f>O69</f>
        <v>0.11551155115511551</v>
      </c>
      <c r="P68" s="73">
        <f>P69</f>
        <v>0.10238888888888889</v>
      </c>
      <c r="Q68" s="70">
        <f t="shared" ref="Q68:R68" si="154">Q69</f>
        <v>613</v>
      </c>
      <c r="R68" s="70">
        <f t="shared" si="154"/>
        <v>7600</v>
      </c>
      <c r="S68" s="72">
        <f t="shared" ref="S68:T68" si="155">S69</f>
        <v>74.900000000000006</v>
      </c>
      <c r="T68" s="72">
        <f t="shared" si="155"/>
        <v>753.06</v>
      </c>
      <c r="U68" s="74">
        <f t="shared" ref="U68:U69" si="156">S68/Q68</f>
        <v>0.12218597063621535</v>
      </c>
      <c r="V68" s="74">
        <f t="shared" ref="V68:V69" si="157">T68/R68</f>
        <v>9.9086842105263154E-2</v>
      </c>
      <c r="W68" s="70">
        <f t="shared" ref="W68:X68" si="158">W69</f>
        <v>0</v>
      </c>
      <c r="X68" s="70">
        <f t="shared" si="158"/>
        <v>0</v>
      </c>
      <c r="Y68" s="72">
        <f t="shared" ref="Y68:Z68" si="159">Y69</f>
        <v>0</v>
      </c>
      <c r="Z68" s="72">
        <f t="shared" si="159"/>
        <v>0</v>
      </c>
      <c r="AA68" s="74"/>
      <c r="AB68" s="74"/>
      <c r="AC68" s="70">
        <f t="shared" ref="AC68" si="160">AC69</f>
        <v>0</v>
      </c>
      <c r="AD68" s="72">
        <f t="shared" ref="AD68" si="161">AD69</f>
        <v>0</v>
      </c>
      <c r="AE68" s="74"/>
      <c r="AF68" s="75">
        <f>AF69</f>
        <v>15700</v>
      </c>
      <c r="AG68" s="75">
        <f>AG69</f>
        <v>4232.07</v>
      </c>
      <c r="AH68" s="74">
        <f t="shared" si="149"/>
        <v>0.26955859872611465</v>
      </c>
    </row>
    <row r="69" spans="1:34" s="20" customFormat="1" ht="46.8" x14ac:dyDescent="0.25">
      <c r="A69" s="7" t="s">
        <v>113</v>
      </c>
      <c r="B69" s="7" t="s">
        <v>18</v>
      </c>
      <c r="C69" s="7" t="s">
        <v>5</v>
      </c>
      <c r="D69" s="30" t="s">
        <v>114</v>
      </c>
      <c r="E69" s="36">
        <v>1.3611</v>
      </c>
      <c r="F69" s="42">
        <v>7200</v>
      </c>
      <c r="G69" s="51">
        <v>0.8</v>
      </c>
      <c r="H69" s="54">
        <v>3386.86</v>
      </c>
      <c r="I69" s="56">
        <f>G68/E68</f>
        <v>0.58775990008081702</v>
      </c>
      <c r="J69" s="56">
        <f>H68/F68</f>
        <v>0.47039722222222224</v>
      </c>
      <c r="K69" s="35">
        <v>12.12</v>
      </c>
      <c r="L69" s="42">
        <v>900</v>
      </c>
      <c r="M69" s="57">
        <v>1.4</v>
      </c>
      <c r="N69" s="54">
        <v>92.15</v>
      </c>
      <c r="O69" s="55">
        <f t="shared" ref="O69" si="162">M69/K69</f>
        <v>0.11551155115511551</v>
      </c>
      <c r="P69" s="55">
        <f t="shared" ref="P69" si="163">N69/L69</f>
        <v>0.10238888888888889</v>
      </c>
      <c r="Q69" s="42">
        <v>613</v>
      </c>
      <c r="R69" s="42">
        <v>7600</v>
      </c>
      <c r="S69" s="54">
        <v>74.900000000000006</v>
      </c>
      <c r="T69" s="54">
        <v>753.06</v>
      </c>
      <c r="U69" s="55">
        <f t="shared" si="156"/>
        <v>0.12218597063621535</v>
      </c>
      <c r="V69" s="55">
        <f t="shared" si="157"/>
        <v>9.9086842105263154E-2</v>
      </c>
      <c r="W69" s="42"/>
      <c r="X69" s="42"/>
      <c r="Y69" s="54"/>
      <c r="Z69" s="54"/>
      <c r="AA69" s="56"/>
      <c r="AB69" s="56"/>
      <c r="AC69" s="42"/>
      <c r="AD69" s="54"/>
      <c r="AE69" s="56"/>
      <c r="AF69" s="54">
        <f>F68+L69+R69+X69+AC69</f>
        <v>15700</v>
      </c>
      <c r="AG69" s="54">
        <f>H68+N69+T69+Z69+AD69</f>
        <v>4232.07</v>
      </c>
      <c r="AH69" s="56">
        <f t="shared" ref="AH69" si="164">AG69/AF69</f>
        <v>0.26955859872611465</v>
      </c>
    </row>
    <row r="70" spans="1:34" s="80" customFormat="1" ht="17.399999999999999" x14ac:dyDescent="0.3">
      <c r="A70" s="67"/>
      <c r="B70" s="67"/>
      <c r="C70" s="67"/>
      <c r="D70" s="76" t="s">
        <v>0</v>
      </c>
      <c r="E70" s="70">
        <f t="shared" ref="E70:F70" si="165">E9+E15+E52+E56+E66+E68</f>
        <v>4651.1186271000006</v>
      </c>
      <c r="F70" s="70">
        <f t="shared" si="165"/>
        <v>24642100</v>
      </c>
      <c r="G70" s="70">
        <f>G9+G15+G52+G56+G66+G68</f>
        <v>3041.323810599617</v>
      </c>
      <c r="H70" s="70">
        <f>H9+H15+H52+H56+H66+H68</f>
        <v>12696763.01</v>
      </c>
      <c r="I70" s="77">
        <f>G69/E69</f>
        <v>0.58775990008081702</v>
      </c>
      <c r="J70" s="77">
        <f>H69/F69</f>
        <v>0.47039722222222224</v>
      </c>
      <c r="K70" s="70">
        <f t="shared" ref="K70:L70" si="166">K9+K15+K52+K56+K66+K68</f>
        <v>36323.591799999995</v>
      </c>
      <c r="L70" s="70">
        <f t="shared" si="166"/>
        <v>2111000</v>
      </c>
      <c r="M70" s="70">
        <f t="shared" ref="M70:N70" si="167">M9+M15+M52+M56+M66+M68</f>
        <v>8819.739999999998</v>
      </c>
      <c r="N70" s="70">
        <f t="shared" si="167"/>
        <v>547695.88</v>
      </c>
      <c r="O70" s="77">
        <f>M70/K70</f>
        <v>0.24281023882665698</v>
      </c>
      <c r="P70" s="77">
        <f>N70/L70</f>
        <v>0.25944854571293224</v>
      </c>
      <c r="Q70" s="70">
        <f t="shared" ref="Q70:R70" si="168">Q9+Q15+Q52+Q56+Q66+Q68</f>
        <v>1438306</v>
      </c>
      <c r="R70" s="70">
        <f t="shared" si="168"/>
        <v>16240300</v>
      </c>
      <c r="S70" s="70">
        <f t="shared" ref="S70:T70" si="169">S9+S15+S52+S56+S66+S68</f>
        <v>694534.41419019829</v>
      </c>
      <c r="T70" s="70">
        <f t="shared" si="169"/>
        <v>6606883.9900000012</v>
      </c>
      <c r="U70" s="77">
        <f>S70/Q70</f>
        <v>0.48288362434016008</v>
      </c>
      <c r="V70" s="77">
        <f>T70/R70</f>
        <v>0.40682031674291741</v>
      </c>
      <c r="W70" s="70">
        <f t="shared" ref="W70:X70" si="170">W9+W15+W52+W56+W66+W68</f>
        <v>101970.848</v>
      </c>
      <c r="X70" s="70">
        <f t="shared" si="170"/>
        <v>1961800</v>
      </c>
      <c r="Y70" s="70">
        <f t="shared" ref="Y70:Z70" si="171">Y9+Y15+Y52+Y56+Y66+Y68</f>
        <v>56933.736000000004</v>
      </c>
      <c r="Z70" s="70">
        <f t="shared" si="171"/>
        <v>981943.69000000018</v>
      </c>
      <c r="AA70" s="77">
        <f>Y70/W70</f>
        <v>0.55833345624427877</v>
      </c>
      <c r="AB70" s="77">
        <f>Z70/X70</f>
        <v>0.50053200632072592</v>
      </c>
      <c r="AC70" s="70">
        <f t="shared" ref="AC70" si="172">AC9+AC15+AC52+AC56+AC66+AC68</f>
        <v>1530100</v>
      </c>
      <c r="AD70" s="70">
        <f t="shared" ref="AD70" si="173">AD9+AD15+AD52+AD56+AD66+AD68</f>
        <v>398771.03</v>
      </c>
      <c r="AE70" s="77">
        <f>AD70/AC70</f>
        <v>0.2606176262989347</v>
      </c>
      <c r="AF70" s="78">
        <f>AF9+AF15+AF52+AF56+AF66+AF68</f>
        <v>46485300</v>
      </c>
      <c r="AG70" s="78">
        <f>AG9+AG15+AG52+AG56+AG66+AG68</f>
        <v>21570694.109999999</v>
      </c>
      <c r="AH70" s="79">
        <f t="shared" si="149"/>
        <v>0.46403258901201022</v>
      </c>
    </row>
    <row r="71" spans="1:34" s="80" customFormat="1" ht="17.399999999999999" x14ac:dyDescent="0.3">
      <c r="A71" s="83"/>
      <c r="B71" s="83"/>
      <c r="C71" s="83"/>
      <c r="D71" s="84"/>
      <c r="E71" s="85"/>
      <c r="F71" s="85"/>
      <c r="G71" s="85"/>
      <c r="H71" s="85"/>
      <c r="I71" s="86"/>
      <c r="J71" s="86"/>
      <c r="K71" s="85"/>
      <c r="L71" s="85"/>
      <c r="M71" s="85"/>
      <c r="N71" s="85"/>
      <c r="O71" s="86"/>
      <c r="P71" s="86"/>
      <c r="Q71" s="85"/>
      <c r="R71" s="85"/>
      <c r="S71" s="85"/>
      <c r="T71" s="85"/>
      <c r="U71" s="86"/>
      <c r="V71" s="86"/>
      <c r="W71" s="85"/>
      <c r="X71" s="85"/>
      <c r="Y71" s="85"/>
      <c r="Z71" s="85"/>
      <c r="AA71" s="86"/>
      <c r="AB71" s="86"/>
      <c r="AC71" s="85"/>
      <c r="AD71" s="85"/>
      <c r="AE71" s="86"/>
      <c r="AF71" s="87"/>
      <c r="AG71" s="87"/>
      <c r="AH71" s="88"/>
    </row>
    <row r="72" spans="1:34" s="21" customFormat="1" ht="18" x14ac:dyDescent="0.35">
      <c r="A72" s="20"/>
      <c r="B72" s="20"/>
      <c r="C72" s="20"/>
      <c r="E72" s="23" t="s">
        <v>97</v>
      </c>
      <c r="F72" s="23"/>
      <c r="G72" s="23"/>
      <c r="H72" s="23"/>
      <c r="I72" s="23"/>
      <c r="J72" s="23"/>
      <c r="K72" s="22"/>
      <c r="L72" s="22"/>
      <c r="M72" s="22"/>
      <c r="N72" s="22"/>
      <c r="O72" s="22"/>
      <c r="P72" s="22"/>
      <c r="Q72" s="22" t="s">
        <v>98</v>
      </c>
      <c r="R72" s="23"/>
      <c r="S72" s="23"/>
      <c r="T72" s="23"/>
      <c r="U72" s="23"/>
      <c r="V72" s="23"/>
      <c r="X72" s="22"/>
      <c r="Z72" s="23"/>
      <c r="AA72" s="23"/>
      <c r="AB72" s="23"/>
      <c r="AC72" s="22"/>
      <c r="AD72" s="22"/>
      <c r="AE72" s="22"/>
      <c r="AG72" s="22"/>
    </row>
    <row r="73" spans="1:34" s="80" customFormat="1" x14ac:dyDescent="0.3">
      <c r="E73" s="81"/>
      <c r="F73" s="82"/>
      <c r="G73" s="82"/>
      <c r="H73" s="82"/>
      <c r="I73" s="82"/>
      <c r="J73" s="82"/>
      <c r="K73" s="81"/>
      <c r="L73" s="81"/>
      <c r="M73" s="81"/>
      <c r="N73" s="81"/>
      <c r="O73" s="81"/>
      <c r="P73" s="81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1"/>
      <c r="AD73" s="81"/>
      <c r="AE73" s="81"/>
      <c r="AF73" s="81"/>
      <c r="AG73" s="81"/>
    </row>
    <row r="74" spans="1:34" s="80" customFormat="1" x14ac:dyDescent="0.3">
      <c r="E74" s="81"/>
      <c r="F74" s="82"/>
      <c r="G74" s="82"/>
      <c r="H74" s="82"/>
      <c r="I74" s="82"/>
      <c r="J74" s="82"/>
      <c r="K74" s="81"/>
      <c r="L74" s="81"/>
      <c r="M74" s="81"/>
      <c r="N74" s="81"/>
      <c r="O74" s="81"/>
      <c r="P74" s="81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1"/>
      <c r="AD74" s="81"/>
      <c r="AE74" s="81"/>
      <c r="AF74" s="81"/>
      <c r="AG74" s="81"/>
    </row>
    <row r="75" spans="1:34" s="80" customFormat="1" x14ac:dyDescent="0.3">
      <c r="E75" s="81"/>
      <c r="F75" s="82"/>
      <c r="G75" s="82"/>
      <c r="H75" s="82"/>
      <c r="I75" s="82"/>
      <c r="J75" s="82"/>
      <c r="K75" s="81"/>
      <c r="L75" s="81"/>
      <c r="M75" s="81"/>
      <c r="N75" s="81"/>
      <c r="O75" s="81"/>
      <c r="P75" s="81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1"/>
      <c r="AD75" s="81"/>
      <c r="AE75" s="81"/>
      <c r="AF75" s="81"/>
      <c r="AG75" s="81"/>
    </row>
    <row r="76" spans="1:34" s="80" customFormat="1" x14ac:dyDescent="0.3">
      <c r="E76" s="81"/>
      <c r="F76" s="82"/>
      <c r="G76" s="82"/>
      <c r="H76" s="82"/>
      <c r="I76" s="82"/>
      <c r="J76" s="82"/>
      <c r="K76" s="81"/>
      <c r="L76" s="81"/>
      <c r="M76" s="81"/>
      <c r="N76" s="81"/>
      <c r="O76" s="81"/>
      <c r="P76" s="81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1"/>
      <c r="AD76" s="81"/>
      <c r="AE76" s="81"/>
      <c r="AF76" s="81"/>
      <c r="AG76" s="81"/>
    </row>
  </sheetData>
  <mergeCells count="31">
    <mergeCell ref="E4:P4"/>
    <mergeCell ref="I7:J7"/>
    <mergeCell ref="E6:J6"/>
    <mergeCell ref="A6:A8"/>
    <mergeCell ref="B6:B8"/>
    <mergeCell ref="C6:C8"/>
    <mergeCell ref="D6:D8"/>
    <mergeCell ref="E7:F7"/>
    <mergeCell ref="G7:H7"/>
    <mergeCell ref="K7:L7"/>
    <mergeCell ref="M7:N7"/>
    <mergeCell ref="O7:P7"/>
    <mergeCell ref="K6:P6"/>
    <mergeCell ref="Q7:R7"/>
    <mergeCell ref="S7:T7"/>
    <mergeCell ref="U7:V7"/>
    <mergeCell ref="Q6:V6"/>
    <mergeCell ref="W7:X7"/>
    <mergeCell ref="AC6:AE6"/>
    <mergeCell ref="AF6:AH6"/>
    <mergeCell ref="AC7:AC8"/>
    <mergeCell ref="AD7:AD8"/>
    <mergeCell ref="AE7:AE8"/>
    <mergeCell ref="AF7:AF8"/>
    <mergeCell ref="AG7:AG8"/>
    <mergeCell ref="AH7:AH8"/>
    <mergeCell ref="T1:U1"/>
    <mergeCell ref="T2:V2"/>
    <mergeCell ref="Y7:Z7"/>
    <mergeCell ref="AA7:AB7"/>
    <mergeCell ref="W6:AB6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38" fitToWidth="2" fitToHeight="2" orientation="landscape" r:id="rId1"/>
  <headerFooter differentFirst="1" alignWithMargins="0">
    <oddHeader>&amp;C&amp;P</oddHeader>
  </headerFooter>
  <colBreaks count="1" manualBreakCount="1">
    <brk id="22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Бюджетный отдел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Лиля</dc:creator>
  <cp:lastModifiedBy>Tofan</cp:lastModifiedBy>
  <cp:lastPrinted>2025-07-11T11:13:16Z</cp:lastPrinted>
  <dcterms:created xsi:type="dcterms:W3CDTF">2002-01-03T07:12:49Z</dcterms:created>
  <dcterms:modified xsi:type="dcterms:W3CDTF">2025-08-11T07:53:13Z</dcterms:modified>
</cp:coreProperties>
</file>