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2 сесія 08.08.2025\№914 Зміни бюджет ДООПРАЦ\"/>
    </mc:Choice>
  </mc:AlternateContent>
  <xr:revisionPtr revIDLastSave="0" documentId="13_ncr:1_{42DF6E92-5253-4040-90D8-29FC9B7C0E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definedNames>
    <definedName name="_xlnm.Print_Titles" localSheetId="0">'2025'!$12:$15</definedName>
    <definedName name="_xlnm.Print_Area" localSheetId="0">'2025'!$A$1:$F$99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D45" i="1" l="1"/>
  <c r="D27" i="1"/>
  <c r="D86" i="1" l="1"/>
  <c r="D37" i="1"/>
  <c r="D34" i="1"/>
  <c r="F69" i="1" l="1"/>
  <c r="E69" i="1"/>
  <c r="D93" i="1" l="1"/>
  <c r="D83" i="1"/>
  <c r="D91" i="1" l="1"/>
  <c r="D89" i="1" l="1"/>
  <c r="D18" i="1"/>
  <c r="D66" i="1" l="1"/>
  <c r="D60" i="1"/>
  <c r="D58" i="1" s="1"/>
  <c r="D55" i="1"/>
  <c r="D54" i="1"/>
  <c r="D52" i="1"/>
  <c r="D87" i="1" l="1"/>
  <c r="C88" i="1"/>
  <c r="C93" i="1" l="1"/>
  <c r="D42" i="1" l="1"/>
  <c r="D63" i="1" l="1"/>
  <c r="D47" i="1"/>
  <c r="D46" i="1"/>
  <c r="D44" i="1"/>
  <c r="D36" i="1"/>
  <c r="D29" i="1"/>
  <c r="D25" i="1"/>
  <c r="D20" i="1"/>
  <c r="D40" i="1" l="1"/>
  <c r="C92" i="1" l="1"/>
  <c r="D64" i="1" l="1"/>
  <c r="D51" i="1" l="1"/>
  <c r="C52" i="1" l="1"/>
  <c r="E76" i="1" l="1"/>
  <c r="F76" i="1"/>
  <c r="E73" i="1"/>
  <c r="F73" i="1" s="1"/>
  <c r="C94" i="1" l="1"/>
  <c r="C90" i="1"/>
  <c r="C78" i="1" l="1"/>
  <c r="C77" i="1" s="1"/>
  <c r="E77" i="1"/>
  <c r="F77" i="1"/>
  <c r="D77" i="1"/>
  <c r="C91" i="1" l="1"/>
  <c r="E65" i="1"/>
  <c r="F65" i="1"/>
  <c r="D65" i="1"/>
  <c r="C69" i="1"/>
  <c r="E87" i="1"/>
  <c r="F87" i="1"/>
  <c r="C65" i="1" l="1"/>
  <c r="D82" i="1"/>
  <c r="C84" i="1" l="1"/>
  <c r="C85" i="1"/>
  <c r="C86" i="1"/>
  <c r="E82" i="1" l="1"/>
  <c r="E81" i="1" s="1"/>
  <c r="E80" i="1" s="1"/>
  <c r="F82" i="1"/>
  <c r="F81" i="1" s="1"/>
  <c r="F80" i="1" s="1"/>
  <c r="D81" i="1" l="1"/>
  <c r="D80" i="1" s="1"/>
  <c r="D33" i="1" l="1"/>
  <c r="E72" i="1"/>
  <c r="F72" i="1"/>
  <c r="D72" i="1"/>
  <c r="C73" i="1"/>
  <c r="C68" i="1"/>
  <c r="C72" i="1" l="1"/>
  <c r="C55" i="1" l="1"/>
  <c r="C81" i="1" l="1"/>
  <c r="E51" i="1" l="1"/>
  <c r="C51" i="1" s="1"/>
  <c r="F51" i="1"/>
  <c r="C89" i="1" l="1"/>
  <c r="C87" i="1" s="1"/>
  <c r="C76" i="1" l="1"/>
  <c r="E19" i="1" l="1"/>
  <c r="E17" i="1" s="1"/>
  <c r="F19" i="1"/>
  <c r="F17" i="1" s="1"/>
  <c r="D19" i="1"/>
  <c r="D17" i="1" s="1"/>
  <c r="D21" i="1"/>
  <c r="E21" i="1"/>
  <c r="F21" i="1"/>
  <c r="E24" i="1"/>
  <c r="F24" i="1"/>
  <c r="D24" i="1"/>
  <c r="E26" i="1"/>
  <c r="F26" i="1"/>
  <c r="D26" i="1"/>
  <c r="E28" i="1"/>
  <c r="F28" i="1"/>
  <c r="D28" i="1"/>
  <c r="E33" i="1"/>
  <c r="F33" i="1"/>
  <c r="E38" i="1"/>
  <c r="F38" i="1"/>
  <c r="D38" i="1"/>
  <c r="E43" i="1"/>
  <c r="F43" i="1"/>
  <c r="D43" i="1"/>
  <c r="C47" i="1"/>
  <c r="D48" i="1"/>
  <c r="F48" i="1"/>
  <c r="E48" i="1"/>
  <c r="C56" i="1"/>
  <c r="E58" i="1"/>
  <c r="F58" i="1"/>
  <c r="F57" i="1" s="1"/>
  <c r="C63" i="1"/>
  <c r="C62" i="1"/>
  <c r="C61" i="1"/>
  <c r="C60" i="1"/>
  <c r="C59" i="1"/>
  <c r="C64" i="1"/>
  <c r="C66" i="1"/>
  <c r="C67" i="1"/>
  <c r="C70" i="1"/>
  <c r="D75" i="1"/>
  <c r="F75" i="1"/>
  <c r="F74" i="1" s="1"/>
  <c r="F71" i="1" s="1"/>
  <c r="E75" i="1"/>
  <c r="C83" i="1"/>
  <c r="C82" i="1" s="1"/>
  <c r="E57" i="1" l="1"/>
  <c r="C58" i="1"/>
  <c r="D23" i="1"/>
  <c r="D57" i="1"/>
  <c r="C57" i="1" s="1"/>
  <c r="C38" i="1"/>
  <c r="D32" i="1"/>
  <c r="D31" i="1" s="1"/>
  <c r="D16" i="1" s="1"/>
  <c r="E74" i="1"/>
  <c r="E71" i="1" s="1"/>
  <c r="C43" i="1"/>
  <c r="E32" i="1"/>
  <c r="E31" i="1" s="1"/>
  <c r="F23" i="1"/>
  <c r="D74" i="1"/>
  <c r="D71" i="1" s="1"/>
  <c r="C75" i="1"/>
  <c r="F32" i="1"/>
  <c r="F31" i="1" s="1"/>
  <c r="E23" i="1"/>
  <c r="F50" i="1"/>
  <c r="E50" i="1"/>
  <c r="C80" i="1"/>
  <c r="C54" i="1"/>
  <c r="C53" i="1"/>
  <c r="C49" i="1"/>
  <c r="C48" i="1"/>
  <c r="C46" i="1"/>
  <c r="C45" i="1"/>
  <c r="C44" i="1"/>
  <c r="C42" i="1"/>
  <c r="C41" i="1"/>
  <c r="C40" i="1"/>
  <c r="C39" i="1"/>
  <c r="C37" i="1"/>
  <c r="C36" i="1"/>
  <c r="C35" i="1"/>
  <c r="C34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D50" i="1" l="1"/>
  <c r="D79" i="1" s="1"/>
  <c r="C71" i="1"/>
  <c r="C23" i="1"/>
  <c r="F16" i="1"/>
  <c r="F79" i="1" s="1"/>
  <c r="C31" i="1"/>
  <c r="C74" i="1"/>
  <c r="E16" i="1"/>
  <c r="E79" i="1" s="1"/>
  <c r="C32" i="1"/>
  <c r="C33" i="1"/>
  <c r="D95" i="1" l="1"/>
  <c r="F95" i="1"/>
  <c r="C50" i="1"/>
  <c r="E95" i="1"/>
  <c r="C16" i="1"/>
  <c r="C79" i="1" l="1"/>
  <c r="C95" i="1"/>
</calcChain>
</file>

<file path=xl/sharedStrings.xml><?xml version="1.0" encoding="utf-8"?>
<sst xmlns="http://schemas.openxmlformats.org/spreadsheetml/2006/main" count="157" uniqueCount="155">
  <si>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</si>
  <si>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</si>
  <si>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</si>
  <si>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</si>
  <si>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</si>
  <si>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</si>
  <si>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</si>
  <si>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</si>
  <si>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</si>
  <si>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</si>
  <si>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</si>
  <si>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</si>
  <si>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</si>
  <si>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</si>
  <si>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</si>
  <si>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</si>
  <si>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</si>
  <si>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</si>
  <si>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</si>
  <si>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</si>
  <si>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</si>
  <si>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</si>
  <si>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</si>
  <si>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</si>
  <si>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</si>
  <si>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</si>
  <si>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</si>
  <si>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</si>
  <si>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</si>
  <si>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</si>
  <si>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</si>
  <si>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</si>
  <si>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</si>
  <si>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</si>
  <si>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</si>
  <si>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</si>
  <si>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</si>
  <si>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</si>
  <si>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</si>
  <si>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</si>
  <si>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</si>
  <si>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</si>
  <si>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</si>
  <si>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</si>
  <si>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</si>
  <si>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</si>
  <si>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</si>
  <si>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</si>
  <si>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</si>
  <si>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</si>
  <si>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</si>
  <si>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</si>
  <si>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</si>
  <si>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</si>
  <si>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</si>
  <si>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</si>
  <si>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</si>
  <si>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</si>
  <si>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</si>
  <si>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</si>
  <si>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</si>
  <si>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</si>
  <si>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</si>
  <si>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</si>
  <si>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</si>
  <si>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</si>
  <si>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</si>
  <si>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</si>
  <si>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</si>
  <si>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</si>
  <si>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</si>
  <si>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</si>
  <si>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</si>
  <si>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</si>
  <si>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</si>
  <si>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</si>
  <si>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</si>
  <si>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</si>
  <si>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</si>
  <si>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</si>
  <si>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</si>
  <si>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</si>
  <si>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</si>
  <si>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</si>
  <si>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</si>
  <si>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</si>
  <si>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</si>
  <si>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</si>
  <si>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</si>
  <si>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</si>
  <si>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</si>
  <si>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</si>
  <si>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</si>
  <si>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</si>
  <si>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</si>
  <si>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</si>
  <si>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</si>
  <si>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</si>
  <si>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</si>
  <si>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</si>
  <si>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</si>
  <si>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</si>
  <si>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</si>
  <si>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</si>
  <si>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</si>
  <si>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</si>
  <si>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</si>
  <si>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</si>
  <si>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</si>
  <si>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</si>
  <si>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</si>
  <si>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</si>
  <si>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</si>
  <si>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</si>
  <si>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</si>
  <si>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</si>
  <si>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</si>
  <si>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</si>
  <si>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</si>
  <si>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</si>
  <si>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</si>
  <si>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</si>
  <si>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</si>
  <si>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</si>
  <si>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</si>
  <si>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</si>
  <si>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</si>
  <si>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</si>
  <si>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</si>
  <si>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</si>
  <si>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</t>
  </si>
  <si>
    <t>Додаток 1</t>
  </si>
  <si>
    <t xml:space="preserve">Надходження від продажу основного капіталу </t>
  </si>
  <si>
    <t xml:space="preserve">Кошти від відчуження майна, що належить Автономній Республіці Крим та майна, що перебуває в комунальній власності  </t>
  </si>
  <si>
    <t>Доходи  бюджету Чорноморської міської територіальної громади на 2025 рік</t>
  </si>
  <si>
    <t>Штрафні санкції, що застосовуються відповідно до Закону
України «Про державне регулювання виробництва і обігу спирту
етилового, спиртових дистилятів, біоетанолу, алкогольних
напоїв, тютюнових виробів, тютюнової сировини, рідин, що
використовуються в електронних сигаретах, та пального»</t>
  </si>
  <si>
    <t>Адміністративний збір, що справляється відповідно до Закону
України «Про державну реєстрацію юридичних осіб, фізичних
осіб - підприємців та громадських формувань»</t>
  </si>
  <si>
    <t>Плата за скорочення термінів надання послуг у сфері державної
реєстрації речових прав на нерухоме майно та їх обтяжень і
державної реєстрації відповідно до Закону України «Про
державну реєстрацію юридичних осіб, фізичних осіб -
підприємців та громадських формувань», а також плата за
надання інших платних послуг, пов’язаних з такою державною
реєстрацією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</si>
  <si>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</si>
  <si>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</si>
  <si>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</si>
  <si>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</si>
  <si>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Надходження коштів пайової участі у розвитку інфраструктури населеного пункту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</si>
  <si>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</si>
  <si>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</si>
  <si>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</si>
  <si>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від  23.12.2024 № 754 - VIII"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</si>
  <si>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</si>
  <si>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</si>
  <si>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</si>
  <si>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</si>
  <si>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військовофізичною підготовкою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</si>
  <si>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</si>
  <si>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</t>
  </si>
  <si>
    <t xml:space="preserve">від  08.08.2025  № 914 -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</si>
</sst>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\-#,##0.00\ "/>
    <numFmt numFmtId="165" formatCode="#,##0;\-#,##0;#,&quot;-&quot;"/>
    <numFmt numFmtId="166" formatCode="#,##0_ ;\-#,##0\ "/>
    <numFmt numFmtId="167" formatCode="#,##0.00;\-#,##0.00;#.00,&quot;-&quot;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.5"/>
      <color theme="1"/>
      <name val="Times New Roman"/>
      <family val="1"/>
      <charset val="204"/>
    </font>
    <font>
      <b/>
      <sz val="12.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/>
    </xf>
    <xf numFmtId="166" fontId="1" fillId="0" borderId="0" xfId="0" applyNumberFormat="1" applyFont="1"/>
    <xf numFmtId="165" fontId="1" fillId="0" borderId="0" xfId="0" applyNumberFormat="1" applyFont="1"/>
    <xf numFmtId="165" fontId="1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167" fontId="1" fillId="0" borderId="0" xfId="0" applyNumberFormat="1" applyFont="1"/>
    <xf numFmtId="167" fontId="8" fillId="2" borderId="1" xfId="0" applyNumberFormat="1" applyFont="1" applyFill="1" applyBorder="1" applyAlignment="1">
      <alignment horizontal="right" vertical="center"/>
    </xf>
    <xf numFmtId="167" fontId="7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3"/>
  <sheetViews>
    <sheetView tabSelected="1" view="pageBreakPreview" zoomScaleNormal="100" zoomScaleSheetLayoutView="100" workbookViewId="0">
      <selection activeCell="D3" sqref="D3:E3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4" width="18.6640625" style="1" customWidth="1"/>
    <col min="5" max="5" width="17.33203125" style="1" customWidth="1"/>
    <col min="6" max="6" width="15.6640625" style="1" customWidth="1"/>
    <col min="7" max="16384" width="9.109375" style="1"/>
  </cols>
  <sheetData>
    <row r="1" spans="1:6" x14ac:dyDescent="0.3">
      <c r="D1" s="1" t="s">
        <v>131</v>
      </c>
    </row>
    <row r="2" spans="1:6" x14ac:dyDescent="0.3">
      <c r="D2" s="1" t="s">
        <v>129</v>
      </c>
    </row>
    <row r="3" spans="1:6" x14ac:dyDescent="0.3">
      <c r="D3" s="1" t="s">
        <v>154</v>
      </c>
    </row>
    <row r="5" spans="1:6" x14ac:dyDescent="0.3">
      <c r="D5" s="1" t="s">
        <v>145</v>
      </c>
    </row>
    <row r="6" spans="1:6" x14ac:dyDescent="0.3">
      <c r="D6" s="1" t="s">
        <v>129</v>
      </c>
    </row>
    <row r="7" spans="1:6" x14ac:dyDescent="0.3">
      <c r="D7" s="1" t="s">
        <v>146</v>
      </c>
    </row>
    <row r="9" spans="1:6" ht="16.2" customHeight="1" x14ac:dyDescent="0.3">
      <c r="A9" s="28" t="s">
        <v>134</v>
      </c>
      <c r="B9" s="29"/>
      <c r="C9" s="29"/>
      <c r="D9" s="29"/>
      <c r="E9" s="29"/>
      <c r="F9" s="29"/>
    </row>
    <row r="10" spans="1:6" x14ac:dyDescent="0.3">
      <c r="A10" s="2" t="s">
        <v>0</v>
      </c>
    </row>
    <row r="11" spans="1:6" x14ac:dyDescent="0.3">
      <c r="A11" s="1" t="s">
        <v>1</v>
      </c>
      <c r="F11" s="3" t="s">
        <v>2</v>
      </c>
    </row>
    <row r="12" spans="1:6" x14ac:dyDescent="0.3">
      <c r="A12" s="30" t="s">
        <v>3</v>
      </c>
      <c r="B12" s="30" t="s">
        <v>4</v>
      </c>
      <c r="C12" s="30" t="s">
        <v>5</v>
      </c>
      <c r="D12" s="30" t="s">
        <v>6</v>
      </c>
      <c r="E12" s="30" t="s">
        <v>7</v>
      </c>
      <c r="F12" s="30"/>
    </row>
    <row r="13" spans="1:6" x14ac:dyDescent="0.3">
      <c r="A13" s="30"/>
      <c r="B13" s="30"/>
      <c r="C13" s="30"/>
      <c r="D13" s="30"/>
      <c r="E13" s="30" t="s">
        <v>8</v>
      </c>
      <c r="F13" s="30" t="s">
        <v>9</v>
      </c>
    </row>
    <row r="14" spans="1:6" x14ac:dyDescent="0.3">
      <c r="A14" s="30"/>
      <c r="B14" s="30"/>
      <c r="C14" s="30"/>
      <c r="D14" s="30"/>
      <c r="E14" s="30"/>
      <c r="F14" s="30"/>
    </row>
    <row r="15" spans="1:6" x14ac:dyDescent="0.3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x14ac:dyDescent="0.3">
      <c r="A16" s="5" t="s">
        <v>10</v>
      </c>
      <c r="B16" s="6" t="s">
        <v>11</v>
      </c>
      <c r="C16" s="15">
        <f t="shared" ref="C16:C46" si="0">D16 + E16</f>
        <v>1042785200</v>
      </c>
      <c r="D16" s="15">
        <f>D17+D21+D23+D31+D48</f>
        <v>1042135200</v>
      </c>
      <c r="E16" s="15">
        <f>E17+E21+E23+E31+E48</f>
        <v>650000</v>
      </c>
      <c r="F16" s="15">
        <f t="shared" ref="F16" si="1">F17+F21+F23+F31+F48</f>
        <v>0</v>
      </c>
    </row>
    <row r="17" spans="1:6" ht="31.2" x14ac:dyDescent="0.3">
      <c r="A17" s="5" t="s">
        <v>12</v>
      </c>
      <c r="B17" s="6" t="s">
        <v>13</v>
      </c>
      <c r="C17" s="15">
        <f t="shared" si="0"/>
        <v>637800000</v>
      </c>
      <c r="D17" s="15">
        <f>D18+D19</f>
        <v>637800000</v>
      </c>
      <c r="E17" s="15">
        <f t="shared" ref="E17:F17" si="2">E18+E19</f>
        <v>0</v>
      </c>
      <c r="F17" s="15">
        <f t="shared" si="2"/>
        <v>0</v>
      </c>
    </row>
    <row r="18" spans="1:6" x14ac:dyDescent="0.3">
      <c r="A18" s="5" t="s">
        <v>14</v>
      </c>
      <c r="B18" s="6" t="s">
        <v>15</v>
      </c>
      <c r="C18" s="15">
        <f t="shared" si="0"/>
        <v>635000000</v>
      </c>
      <c r="D18" s="23">
        <f>621000000+10000000+2000000+2000000</f>
        <v>635000000</v>
      </c>
      <c r="E18" s="15">
        <v>0</v>
      </c>
      <c r="F18" s="15">
        <v>0</v>
      </c>
    </row>
    <row r="19" spans="1:6" x14ac:dyDescent="0.3">
      <c r="A19" s="5" t="s">
        <v>16</v>
      </c>
      <c r="B19" s="6" t="s">
        <v>17</v>
      </c>
      <c r="C19" s="15">
        <f t="shared" si="0"/>
        <v>2800000</v>
      </c>
      <c r="D19" s="15">
        <f>D20</f>
        <v>2800000</v>
      </c>
      <c r="E19" s="15">
        <f t="shared" ref="E19:F19" si="3">E20</f>
        <v>0</v>
      </c>
      <c r="F19" s="15">
        <f t="shared" si="3"/>
        <v>0</v>
      </c>
    </row>
    <row r="20" spans="1:6" ht="31.2" x14ac:dyDescent="0.3">
      <c r="A20" s="4" t="s">
        <v>18</v>
      </c>
      <c r="B20" s="7" t="s">
        <v>19</v>
      </c>
      <c r="C20" s="16">
        <f t="shared" si="0"/>
        <v>2800000</v>
      </c>
      <c r="D20" s="16">
        <f>2000000+800000</f>
        <v>2800000</v>
      </c>
      <c r="E20" s="16">
        <v>0</v>
      </c>
      <c r="F20" s="16">
        <v>0</v>
      </c>
    </row>
    <row r="21" spans="1:6" ht="31.2" x14ac:dyDescent="0.3">
      <c r="A21" s="5" t="s">
        <v>20</v>
      </c>
      <c r="B21" s="6" t="s">
        <v>21</v>
      </c>
      <c r="C21" s="15">
        <f t="shared" si="0"/>
        <v>15000</v>
      </c>
      <c r="D21" s="15">
        <f>D22</f>
        <v>15000</v>
      </c>
      <c r="E21" s="15">
        <f t="shared" ref="E21:F21" si="4">E22</f>
        <v>0</v>
      </c>
      <c r="F21" s="15">
        <f t="shared" si="4"/>
        <v>0</v>
      </c>
    </row>
    <row r="22" spans="1:6" ht="31.2" x14ac:dyDescent="0.3">
      <c r="A22" s="4" t="s">
        <v>22</v>
      </c>
      <c r="B22" s="7" t="s">
        <v>23</v>
      </c>
      <c r="C22" s="16">
        <f t="shared" si="0"/>
        <v>15000</v>
      </c>
      <c r="D22" s="16">
        <v>15000</v>
      </c>
      <c r="E22" s="16">
        <v>0</v>
      </c>
      <c r="F22" s="16">
        <v>0</v>
      </c>
    </row>
    <row r="23" spans="1:6" x14ac:dyDescent="0.3">
      <c r="A23" s="5" t="s">
        <v>24</v>
      </c>
      <c r="B23" s="6" t="s">
        <v>25</v>
      </c>
      <c r="C23" s="15">
        <f>D23 + E23</f>
        <v>63500000</v>
      </c>
      <c r="D23" s="15">
        <f>D24+D26+D28</f>
        <v>63500000</v>
      </c>
      <c r="E23" s="15">
        <f t="shared" ref="E23:F23" si="5">E24+E26+E28</f>
        <v>0</v>
      </c>
      <c r="F23" s="15">
        <f t="shared" si="5"/>
        <v>0</v>
      </c>
    </row>
    <row r="24" spans="1:6" ht="31.2" x14ac:dyDescent="0.3">
      <c r="A24" s="5" t="s">
        <v>26</v>
      </c>
      <c r="B24" s="6" t="s">
        <v>27</v>
      </c>
      <c r="C24" s="15">
        <f t="shared" si="0"/>
        <v>3000000</v>
      </c>
      <c r="D24" s="15">
        <f>D25</f>
        <v>3000000</v>
      </c>
      <c r="E24" s="15">
        <f t="shared" ref="E24:F24" si="6">E25</f>
        <v>0</v>
      </c>
      <c r="F24" s="15">
        <f t="shared" si="6"/>
        <v>0</v>
      </c>
    </row>
    <row r="25" spans="1:6" ht="25.5" customHeight="1" x14ac:dyDescent="0.3">
      <c r="A25" s="4" t="s">
        <v>28</v>
      </c>
      <c r="B25" s="7" t="s">
        <v>29</v>
      </c>
      <c r="C25" s="16">
        <f t="shared" si="0"/>
        <v>3000000</v>
      </c>
      <c r="D25" s="16">
        <f>2500000+100000+400000</f>
        <v>3000000</v>
      </c>
      <c r="E25" s="16">
        <v>0</v>
      </c>
      <c r="F25" s="16">
        <v>0</v>
      </c>
    </row>
    <row r="26" spans="1:6" ht="31.2" x14ac:dyDescent="0.3">
      <c r="A26" s="5" t="s">
        <v>30</v>
      </c>
      <c r="B26" s="6" t="s">
        <v>31</v>
      </c>
      <c r="C26" s="15">
        <f t="shared" si="0"/>
        <v>17200000</v>
      </c>
      <c r="D26" s="15">
        <f>D27</f>
        <v>17200000</v>
      </c>
      <c r="E26" s="15">
        <f t="shared" ref="E26:F26" si="7">E27</f>
        <v>0</v>
      </c>
      <c r="F26" s="15">
        <f t="shared" si="7"/>
        <v>0</v>
      </c>
    </row>
    <row r="27" spans="1:6" ht="24.75" customHeight="1" x14ac:dyDescent="0.3">
      <c r="A27" s="4" t="s">
        <v>32</v>
      </c>
      <c r="B27" s="7" t="s">
        <v>29</v>
      </c>
      <c r="C27" s="16">
        <f t="shared" si="0"/>
        <v>17200000</v>
      </c>
      <c r="D27" s="16">
        <f>15700000+400000+400000+700000</f>
        <v>17200000</v>
      </c>
      <c r="E27" s="16">
        <v>0</v>
      </c>
      <c r="F27" s="16">
        <v>0</v>
      </c>
    </row>
    <row r="28" spans="1:6" ht="31.2" x14ac:dyDescent="0.3">
      <c r="A28" s="5" t="s">
        <v>33</v>
      </c>
      <c r="B28" s="6" t="s">
        <v>34</v>
      </c>
      <c r="C28" s="15">
        <f t="shared" si="0"/>
        <v>43300000</v>
      </c>
      <c r="D28" s="15">
        <f>SUM(D29:D30)</f>
        <v>43300000</v>
      </c>
      <c r="E28" s="15">
        <f t="shared" ref="E28:F28" si="8">SUM(E29:E30)</f>
        <v>0</v>
      </c>
      <c r="F28" s="15">
        <f t="shared" si="8"/>
        <v>0</v>
      </c>
    </row>
    <row r="29" spans="1:6" ht="78" x14ac:dyDescent="0.3">
      <c r="A29" s="4" t="s">
        <v>35</v>
      </c>
      <c r="B29" s="7" t="s">
        <v>36</v>
      </c>
      <c r="C29" s="16">
        <f t="shared" si="0"/>
        <v>25500000</v>
      </c>
      <c r="D29" s="16">
        <f>23500000+1500000+500000</f>
        <v>25500000</v>
      </c>
      <c r="E29" s="16">
        <v>0</v>
      </c>
      <c r="F29" s="16">
        <v>0</v>
      </c>
    </row>
    <row r="30" spans="1:6" ht="62.4" x14ac:dyDescent="0.3">
      <c r="A30" s="4" t="s">
        <v>37</v>
      </c>
      <c r="B30" s="7" t="s">
        <v>38</v>
      </c>
      <c r="C30" s="16">
        <f t="shared" si="0"/>
        <v>17800000</v>
      </c>
      <c r="D30" s="16">
        <v>17800000</v>
      </c>
      <c r="E30" s="16">
        <v>0</v>
      </c>
      <c r="F30" s="16">
        <v>0</v>
      </c>
    </row>
    <row r="31" spans="1:6" ht="31.2" x14ac:dyDescent="0.3">
      <c r="A31" s="5" t="s">
        <v>39</v>
      </c>
      <c r="B31" s="6" t="s">
        <v>40</v>
      </c>
      <c r="C31" s="15">
        <f>D31 + E31</f>
        <v>340820200</v>
      </c>
      <c r="D31" s="15">
        <f>D32+D46+D47</f>
        <v>340820200</v>
      </c>
      <c r="E31" s="15">
        <f t="shared" ref="E31:F31" si="9">E32+E46+E47</f>
        <v>0</v>
      </c>
      <c r="F31" s="15">
        <f t="shared" si="9"/>
        <v>0</v>
      </c>
    </row>
    <row r="32" spans="1:6" x14ac:dyDescent="0.3">
      <c r="A32" s="5" t="s">
        <v>41</v>
      </c>
      <c r="B32" s="6" t="s">
        <v>42</v>
      </c>
      <c r="C32" s="15">
        <f t="shared" si="0"/>
        <v>233784200</v>
      </c>
      <c r="D32" s="15">
        <f>D33+D38+D43</f>
        <v>233784200</v>
      </c>
      <c r="E32" s="15">
        <f t="shared" ref="E32:F32" si="10">E33+E38+E43</f>
        <v>0</v>
      </c>
      <c r="F32" s="15">
        <f t="shared" si="10"/>
        <v>0</v>
      </c>
    </row>
    <row r="33" spans="1:6" x14ac:dyDescent="0.3">
      <c r="A33" s="5"/>
      <c r="B33" s="6" t="s">
        <v>126</v>
      </c>
      <c r="C33" s="15">
        <f>SUM(C34:C37)</f>
        <v>48082200</v>
      </c>
      <c r="D33" s="15">
        <f>SUM(D34:D37)</f>
        <v>48082200</v>
      </c>
      <c r="E33" s="15">
        <f t="shared" ref="E33:F33" si="11">SUM(E34:E37)</f>
        <v>0</v>
      </c>
      <c r="F33" s="15">
        <f t="shared" si="11"/>
        <v>0</v>
      </c>
    </row>
    <row r="34" spans="1:6" ht="46.8" x14ac:dyDescent="0.3">
      <c r="A34" s="4" t="s">
        <v>43</v>
      </c>
      <c r="B34" s="7" t="s">
        <v>44</v>
      </c>
      <c r="C34" s="16">
        <f t="shared" si="0"/>
        <v>152200</v>
      </c>
      <c r="D34" s="16">
        <f>82200+70000</f>
        <v>152200</v>
      </c>
      <c r="E34" s="16">
        <v>0</v>
      </c>
      <c r="F34" s="16">
        <v>0</v>
      </c>
    </row>
    <row r="35" spans="1:6" ht="46.8" x14ac:dyDescent="0.3">
      <c r="A35" s="4" t="s">
        <v>45</v>
      </c>
      <c r="B35" s="7" t="s">
        <v>46</v>
      </c>
      <c r="C35" s="16">
        <f t="shared" si="0"/>
        <v>4200000</v>
      </c>
      <c r="D35" s="16">
        <v>4200000</v>
      </c>
      <c r="E35" s="16">
        <v>0</v>
      </c>
      <c r="F35" s="16">
        <v>0</v>
      </c>
    </row>
    <row r="36" spans="1:6" ht="46.8" x14ac:dyDescent="0.3">
      <c r="A36" s="4" t="s">
        <v>47</v>
      </c>
      <c r="B36" s="7" t="s">
        <v>48</v>
      </c>
      <c r="C36" s="16">
        <f t="shared" si="0"/>
        <v>14700000</v>
      </c>
      <c r="D36" s="16">
        <f>14400000+300000</f>
        <v>14700000</v>
      </c>
      <c r="E36" s="16">
        <v>0</v>
      </c>
      <c r="F36" s="16">
        <v>0</v>
      </c>
    </row>
    <row r="37" spans="1:6" ht="46.8" x14ac:dyDescent="0.3">
      <c r="A37" s="4" t="s">
        <v>49</v>
      </c>
      <c r="B37" s="7" t="s">
        <v>50</v>
      </c>
      <c r="C37" s="16">
        <f t="shared" si="0"/>
        <v>29030000</v>
      </c>
      <c r="D37" s="16">
        <f>28800000+1000000-770000</f>
        <v>29030000</v>
      </c>
      <c r="E37" s="16">
        <v>0</v>
      </c>
      <c r="F37" s="16">
        <v>0</v>
      </c>
    </row>
    <row r="38" spans="1:6" x14ac:dyDescent="0.3">
      <c r="A38" s="4"/>
      <c r="B38" s="6" t="s">
        <v>125</v>
      </c>
      <c r="C38" s="15">
        <f t="shared" si="0"/>
        <v>185345000</v>
      </c>
      <c r="D38" s="15">
        <f>SUM(D39:D42)</f>
        <v>185345000</v>
      </c>
      <c r="E38" s="15">
        <f t="shared" ref="E38:F38" si="12">SUM(E39:E42)</f>
        <v>0</v>
      </c>
      <c r="F38" s="15">
        <f t="shared" si="12"/>
        <v>0</v>
      </c>
    </row>
    <row r="39" spans="1:6" x14ac:dyDescent="0.3">
      <c r="A39" s="4" t="s">
        <v>51</v>
      </c>
      <c r="B39" s="7" t="s">
        <v>52</v>
      </c>
      <c r="C39" s="16">
        <f t="shared" si="0"/>
        <v>60000000</v>
      </c>
      <c r="D39" s="16">
        <v>60000000</v>
      </c>
      <c r="E39" s="16">
        <v>0</v>
      </c>
      <c r="F39" s="16">
        <v>0</v>
      </c>
    </row>
    <row r="40" spans="1:6" x14ac:dyDescent="0.3">
      <c r="A40" s="4" t="s">
        <v>53</v>
      </c>
      <c r="B40" s="7" t="s">
        <v>54</v>
      </c>
      <c r="C40" s="16">
        <f t="shared" si="0"/>
        <v>111000000</v>
      </c>
      <c r="D40" s="16">
        <f>110000000+1000000</f>
        <v>111000000</v>
      </c>
      <c r="E40" s="16">
        <v>0</v>
      </c>
      <c r="F40" s="16">
        <v>0</v>
      </c>
    </row>
    <row r="41" spans="1:6" x14ac:dyDescent="0.3">
      <c r="A41" s="4" t="s">
        <v>55</v>
      </c>
      <c r="B41" s="7" t="s">
        <v>56</v>
      </c>
      <c r="C41" s="16">
        <f t="shared" si="0"/>
        <v>2000000</v>
      </c>
      <c r="D41" s="16">
        <v>2000000</v>
      </c>
      <c r="E41" s="16">
        <v>0</v>
      </c>
      <c r="F41" s="16">
        <v>0</v>
      </c>
    </row>
    <row r="42" spans="1:6" x14ac:dyDescent="0.3">
      <c r="A42" s="4" t="s">
        <v>57</v>
      </c>
      <c r="B42" s="7" t="s">
        <v>58</v>
      </c>
      <c r="C42" s="16">
        <f t="shared" si="0"/>
        <v>12345000</v>
      </c>
      <c r="D42" s="16">
        <f>12000000+345000</f>
        <v>12345000</v>
      </c>
      <c r="E42" s="16">
        <v>0</v>
      </c>
      <c r="F42" s="16">
        <v>0</v>
      </c>
    </row>
    <row r="43" spans="1:6" x14ac:dyDescent="0.3">
      <c r="A43" s="5"/>
      <c r="B43" s="6" t="s">
        <v>124</v>
      </c>
      <c r="C43" s="15">
        <f t="shared" si="0"/>
        <v>357000</v>
      </c>
      <c r="D43" s="15">
        <f>SUM(D44:D45)</f>
        <v>357000</v>
      </c>
      <c r="E43" s="15">
        <f t="shared" ref="E43:F43" si="13">SUM(E44:E45)</f>
        <v>0</v>
      </c>
      <c r="F43" s="15">
        <f t="shared" si="13"/>
        <v>0</v>
      </c>
    </row>
    <row r="44" spans="1:6" x14ac:dyDescent="0.3">
      <c r="A44" s="4" t="s">
        <v>59</v>
      </c>
      <c r="B44" s="7" t="s">
        <v>60</v>
      </c>
      <c r="C44" s="16">
        <f t="shared" si="0"/>
        <v>117000</v>
      </c>
      <c r="D44" s="16">
        <f>57000+60000</f>
        <v>117000</v>
      </c>
      <c r="E44" s="16">
        <v>0</v>
      </c>
      <c r="F44" s="16">
        <v>0</v>
      </c>
    </row>
    <row r="45" spans="1:6" x14ac:dyDescent="0.3">
      <c r="A45" s="4" t="s">
        <v>61</v>
      </c>
      <c r="B45" s="7" t="s">
        <v>62</v>
      </c>
      <c r="C45" s="16">
        <f t="shared" si="0"/>
        <v>240000</v>
      </c>
      <c r="D45" s="16">
        <f>240000</f>
        <v>240000</v>
      </c>
      <c r="E45" s="16">
        <v>0</v>
      </c>
      <c r="F45" s="16">
        <v>0</v>
      </c>
    </row>
    <row r="46" spans="1:6" ht="18.75" customHeight="1" x14ac:dyDescent="0.3">
      <c r="A46" s="5" t="s">
        <v>63</v>
      </c>
      <c r="B46" s="6" t="s">
        <v>64</v>
      </c>
      <c r="C46" s="15">
        <f t="shared" si="0"/>
        <v>536000</v>
      </c>
      <c r="D46" s="15">
        <f>496000+40000</f>
        <v>536000</v>
      </c>
      <c r="E46" s="15">
        <v>0</v>
      </c>
      <c r="F46" s="15">
        <v>0</v>
      </c>
    </row>
    <row r="47" spans="1:6" ht="18.75" customHeight="1" x14ac:dyDescent="0.3">
      <c r="A47" s="5" t="s">
        <v>65</v>
      </c>
      <c r="B47" s="6" t="s">
        <v>66</v>
      </c>
      <c r="C47" s="15">
        <f>D47 + E47</f>
        <v>106500000</v>
      </c>
      <c r="D47" s="15">
        <f>13200000+93300000</f>
        <v>106500000</v>
      </c>
      <c r="E47" s="15">
        <v>0</v>
      </c>
      <c r="F47" s="15">
        <v>0</v>
      </c>
    </row>
    <row r="48" spans="1:6" x14ac:dyDescent="0.3">
      <c r="A48" s="5" t="s">
        <v>67</v>
      </c>
      <c r="B48" s="6" t="s">
        <v>68</v>
      </c>
      <c r="C48" s="15">
        <f t="shared" ref="C48:C55" si="14">D48 + E48</f>
        <v>650000</v>
      </c>
      <c r="D48" s="15">
        <f>D49</f>
        <v>0</v>
      </c>
      <c r="E48" s="15">
        <f>E49</f>
        <v>650000</v>
      </c>
      <c r="F48" s="15">
        <f>F49</f>
        <v>0</v>
      </c>
    </row>
    <row r="49" spans="1:6" ht="24.75" customHeight="1" x14ac:dyDescent="0.3">
      <c r="A49" s="4" t="s">
        <v>69</v>
      </c>
      <c r="B49" s="7" t="s">
        <v>70</v>
      </c>
      <c r="C49" s="16">
        <f t="shared" si="14"/>
        <v>650000</v>
      </c>
      <c r="D49" s="16">
        <v>0</v>
      </c>
      <c r="E49" s="16">
        <v>650000</v>
      </c>
      <c r="F49" s="16">
        <v>0</v>
      </c>
    </row>
    <row r="50" spans="1:6" x14ac:dyDescent="0.3">
      <c r="A50" s="5" t="s">
        <v>71</v>
      </c>
      <c r="B50" s="6" t="s">
        <v>72</v>
      </c>
      <c r="C50" s="15">
        <f t="shared" si="14"/>
        <v>26740300</v>
      </c>
      <c r="D50" s="15">
        <f>D51+D57+D65+D70</f>
        <v>14450000</v>
      </c>
      <c r="E50" s="15">
        <f>E51+E57+E65+E70</f>
        <v>12290300</v>
      </c>
      <c r="F50" s="15">
        <f>F51+F57+F65+F70</f>
        <v>590000</v>
      </c>
    </row>
    <row r="51" spans="1:6" x14ac:dyDescent="0.3">
      <c r="A51" s="5" t="s">
        <v>73</v>
      </c>
      <c r="B51" s="6" t="s">
        <v>74</v>
      </c>
      <c r="C51" s="15">
        <f>D51 + E51</f>
        <v>1278000</v>
      </c>
      <c r="D51" s="15">
        <f>SUM(D52:D56)</f>
        <v>1278000</v>
      </c>
      <c r="E51" s="15">
        <f>SUM(E53:E56)</f>
        <v>0</v>
      </c>
      <c r="F51" s="15">
        <f>SUM(F53:F56)</f>
        <v>0</v>
      </c>
    </row>
    <row r="52" spans="1:6" ht="46.8" x14ac:dyDescent="0.3">
      <c r="A52" s="4">
        <v>21010300</v>
      </c>
      <c r="B52" s="7" t="s">
        <v>149</v>
      </c>
      <c r="C52" s="16">
        <f t="shared" si="14"/>
        <v>3000</v>
      </c>
      <c r="D52" s="22">
        <f>2000+1000</f>
        <v>3000</v>
      </c>
      <c r="E52" s="15"/>
      <c r="F52" s="15"/>
    </row>
    <row r="53" spans="1:6" ht="42" customHeight="1" x14ac:dyDescent="0.3">
      <c r="A53" s="4" t="s">
        <v>76</v>
      </c>
      <c r="B53" s="7" t="s">
        <v>77</v>
      </c>
      <c r="C53" s="16">
        <f t="shared" si="14"/>
        <v>211600</v>
      </c>
      <c r="D53" s="22">
        <v>211600</v>
      </c>
      <c r="E53" s="16">
        <v>0</v>
      </c>
      <c r="F53" s="16">
        <v>0</v>
      </c>
    </row>
    <row r="54" spans="1:6" ht="78" x14ac:dyDescent="0.3">
      <c r="A54" s="4" t="s">
        <v>78</v>
      </c>
      <c r="B54" s="7" t="s">
        <v>135</v>
      </c>
      <c r="C54" s="16">
        <f t="shared" si="14"/>
        <v>400000</v>
      </c>
      <c r="D54" s="22">
        <f>500000-100000</f>
        <v>400000</v>
      </c>
      <c r="E54" s="16">
        <v>0</v>
      </c>
      <c r="F54" s="16">
        <v>0</v>
      </c>
    </row>
    <row r="55" spans="1:6" ht="46.8" x14ac:dyDescent="0.3">
      <c r="A55" s="4">
        <v>21081700</v>
      </c>
      <c r="B55" s="7" t="s">
        <v>128</v>
      </c>
      <c r="C55" s="16">
        <f t="shared" si="14"/>
        <v>651000</v>
      </c>
      <c r="D55" s="22">
        <f>833000-182000</f>
        <v>651000</v>
      </c>
      <c r="E55" s="16"/>
      <c r="F55" s="16"/>
    </row>
    <row r="56" spans="1:6" ht="62.4" x14ac:dyDescent="0.3">
      <c r="A56" s="4" t="s">
        <v>79</v>
      </c>
      <c r="B56" s="7" t="s">
        <v>80</v>
      </c>
      <c r="C56" s="16">
        <f>D56 + E56</f>
        <v>12400</v>
      </c>
      <c r="D56" s="16">
        <v>12400</v>
      </c>
      <c r="E56" s="16">
        <v>0</v>
      </c>
      <c r="F56" s="16">
        <v>0</v>
      </c>
    </row>
    <row r="57" spans="1:6" ht="31.2" x14ac:dyDescent="0.3">
      <c r="A57" s="5" t="s">
        <v>81</v>
      </c>
      <c r="B57" s="6" t="s">
        <v>82</v>
      </c>
      <c r="C57" s="15">
        <f>D57 + E57</f>
        <v>10641000</v>
      </c>
      <c r="D57" s="15">
        <f>D58+D63+D64</f>
        <v>10641000</v>
      </c>
      <c r="E57" s="15">
        <f t="shared" ref="E57:F57" si="15">E58+E63+E64</f>
        <v>0</v>
      </c>
      <c r="F57" s="15">
        <f t="shared" si="15"/>
        <v>0</v>
      </c>
    </row>
    <row r="58" spans="1:6" x14ac:dyDescent="0.3">
      <c r="A58" s="5" t="s">
        <v>83</v>
      </c>
      <c r="B58" s="6" t="s">
        <v>84</v>
      </c>
      <c r="C58" s="15">
        <f>D58 + E58</f>
        <v>5590000</v>
      </c>
      <c r="D58" s="15">
        <f>SUM(D59:D62)</f>
        <v>5590000</v>
      </c>
      <c r="E58" s="15">
        <f t="shared" ref="E58:F58" si="16">SUM(E59:E62)</f>
        <v>0</v>
      </c>
      <c r="F58" s="15">
        <f t="shared" si="16"/>
        <v>0</v>
      </c>
    </row>
    <row r="59" spans="1:6" ht="46.8" x14ac:dyDescent="0.3">
      <c r="A59" s="4" t="s">
        <v>85</v>
      </c>
      <c r="B59" s="7" t="s">
        <v>136</v>
      </c>
      <c r="C59" s="16">
        <f t="shared" ref="C59:C63" si="17">D59+E59</f>
        <v>200000</v>
      </c>
      <c r="D59" s="16">
        <v>200000</v>
      </c>
      <c r="E59" s="16">
        <v>0</v>
      </c>
      <c r="F59" s="16">
        <v>0</v>
      </c>
    </row>
    <row r="60" spans="1:6" ht="28.5" customHeight="1" x14ac:dyDescent="0.3">
      <c r="A60" s="4" t="s">
        <v>86</v>
      </c>
      <c r="B60" s="7" t="s">
        <v>87</v>
      </c>
      <c r="C60" s="16">
        <f t="shared" si="17"/>
        <v>5000000</v>
      </c>
      <c r="D60" s="22">
        <f>7000000-2000000</f>
        <v>5000000</v>
      </c>
      <c r="E60" s="16">
        <v>0</v>
      </c>
      <c r="F60" s="16">
        <v>0</v>
      </c>
    </row>
    <row r="61" spans="1:6" ht="31.2" x14ac:dyDescent="0.3">
      <c r="A61" s="4" t="s">
        <v>88</v>
      </c>
      <c r="B61" s="7" t="s">
        <v>89</v>
      </c>
      <c r="C61" s="16">
        <f t="shared" si="17"/>
        <v>370000</v>
      </c>
      <c r="D61" s="16">
        <v>370000</v>
      </c>
      <c r="E61" s="16">
        <v>0</v>
      </c>
      <c r="F61" s="16">
        <v>0</v>
      </c>
    </row>
    <row r="62" spans="1:6" ht="119.25" customHeight="1" x14ac:dyDescent="0.3">
      <c r="A62" s="4" t="s">
        <v>90</v>
      </c>
      <c r="B62" s="7" t="s">
        <v>137</v>
      </c>
      <c r="C62" s="16">
        <f t="shared" si="17"/>
        <v>20000</v>
      </c>
      <c r="D62" s="16">
        <v>20000</v>
      </c>
      <c r="E62" s="16">
        <v>0</v>
      </c>
      <c r="F62" s="16">
        <v>0</v>
      </c>
    </row>
    <row r="63" spans="1:6" ht="46.8" x14ac:dyDescent="0.3">
      <c r="A63" s="5" t="s">
        <v>91</v>
      </c>
      <c r="B63" s="6" t="s">
        <v>92</v>
      </c>
      <c r="C63" s="15">
        <f t="shared" si="17"/>
        <v>5000000</v>
      </c>
      <c r="D63" s="15">
        <f>4900000+100000</f>
        <v>5000000</v>
      </c>
      <c r="E63" s="15">
        <v>0</v>
      </c>
      <c r="F63" s="15">
        <v>0</v>
      </c>
    </row>
    <row r="64" spans="1:6" x14ac:dyDescent="0.3">
      <c r="A64" s="5" t="s">
        <v>93</v>
      </c>
      <c r="B64" s="6" t="s">
        <v>94</v>
      </c>
      <c r="C64" s="15">
        <f t="shared" ref="C64" si="18">D64+E64</f>
        <v>51000</v>
      </c>
      <c r="D64" s="15">
        <f>55000-4000</f>
        <v>51000</v>
      </c>
      <c r="E64" s="15">
        <v>0</v>
      </c>
      <c r="F64" s="15">
        <v>0</v>
      </c>
    </row>
    <row r="65" spans="1:6" x14ac:dyDescent="0.3">
      <c r="A65" s="5" t="s">
        <v>95</v>
      </c>
      <c r="B65" s="6" t="s">
        <v>96</v>
      </c>
      <c r="C65" s="15">
        <f>D65+E65</f>
        <v>3371000</v>
      </c>
      <c r="D65" s="15">
        <f>SUM(D66:D69)</f>
        <v>2531000</v>
      </c>
      <c r="E65" s="15">
        <f>SUM(E66:E69)</f>
        <v>840000</v>
      </c>
      <c r="F65" s="15">
        <f t="shared" ref="F65" si="19">SUM(F66:F69)</f>
        <v>590000</v>
      </c>
    </row>
    <row r="66" spans="1:6" ht="31.5" customHeight="1" x14ac:dyDescent="0.3">
      <c r="A66" s="4" t="s">
        <v>97</v>
      </c>
      <c r="B66" s="7" t="s">
        <v>75</v>
      </c>
      <c r="C66" s="16">
        <f t="shared" ref="C66:C71" si="20">D66+E66</f>
        <v>2281000</v>
      </c>
      <c r="D66" s="22">
        <f>1400000+600000+281000</f>
        <v>2281000</v>
      </c>
      <c r="E66" s="16">
        <v>0</v>
      </c>
      <c r="F66" s="16">
        <v>0</v>
      </c>
    </row>
    <row r="67" spans="1:6" ht="46.8" x14ac:dyDescent="0.3">
      <c r="A67" s="4" t="s">
        <v>98</v>
      </c>
      <c r="B67" s="7" t="s">
        <v>99</v>
      </c>
      <c r="C67" s="16">
        <f t="shared" si="20"/>
        <v>250000</v>
      </c>
      <c r="D67" s="16">
        <v>0</v>
      </c>
      <c r="E67" s="16">
        <v>250000</v>
      </c>
      <c r="F67" s="16">
        <v>0</v>
      </c>
    </row>
    <row r="68" spans="1:6" ht="109.2" x14ac:dyDescent="0.3">
      <c r="A68" s="4">
        <v>24062200</v>
      </c>
      <c r="B68" s="7" t="s">
        <v>130</v>
      </c>
      <c r="C68" s="16">
        <f t="shared" si="20"/>
        <v>250000</v>
      </c>
      <c r="D68" s="16">
        <v>250000</v>
      </c>
      <c r="E68" s="16"/>
      <c r="F68" s="16"/>
    </row>
    <row r="69" spans="1:6" ht="33.75" customHeight="1" x14ac:dyDescent="0.3">
      <c r="A69" s="4">
        <v>24170000</v>
      </c>
      <c r="B69" s="7" t="s">
        <v>142</v>
      </c>
      <c r="C69" s="16">
        <f t="shared" si="20"/>
        <v>590000</v>
      </c>
      <c r="D69" s="16"/>
      <c r="E69" s="16">
        <f>590000</f>
        <v>590000</v>
      </c>
      <c r="F69" s="16">
        <f>590000</f>
        <v>590000</v>
      </c>
    </row>
    <row r="70" spans="1:6" x14ac:dyDescent="0.3">
      <c r="A70" s="5" t="s">
        <v>100</v>
      </c>
      <c r="B70" s="6" t="s">
        <v>101</v>
      </c>
      <c r="C70" s="15">
        <f t="shared" si="20"/>
        <v>11450300</v>
      </c>
      <c r="D70" s="15">
        <v>0</v>
      </c>
      <c r="E70" s="15">
        <v>11450300</v>
      </c>
      <c r="F70" s="15">
        <v>0</v>
      </c>
    </row>
    <row r="71" spans="1:6" x14ac:dyDescent="0.3">
      <c r="A71" s="5" t="s">
        <v>102</v>
      </c>
      <c r="B71" s="6" t="s">
        <v>103</v>
      </c>
      <c r="C71" s="15">
        <f t="shared" si="20"/>
        <v>170000</v>
      </c>
      <c r="D71" s="15">
        <f>D72+D74</f>
        <v>0</v>
      </c>
      <c r="E71" s="15">
        <f t="shared" ref="E71:F71" si="21">E72+E74</f>
        <v>170000</v>
      </c>
      <c r="F71" s="15">
        <f t="shared" si="21"/>
        <v>170000</v>
      </c>
    </row>
    <row r="72" spans="1:6" x14ac:dyDescent="0.3">
      <c r="A72" s="5">
        <v>31000000</v>
      </c>
      <c r="B72" s="6" t="s">
        <v>132</v>
      </c>
      <c r="C72" s="15">
        <f t="shared" ref="C72:C73" si="22">D72+E72</f>
        <v>70300</v>
      </c>
      <c r="D72" s="15">
        <f>D73</f>
        <v>0</v>
      </c>
      <c r="E72" s="15">
        <f t="shared" ref="E72:F72" si="23">E73</f>
        <v>70300</v>
      </c>
      <c r="F72" s="15">
        <f t="shared" si="23"/>
        <v>70300</v>
      </c>
    </row>
    <row r="73" spans="1:6" ht="31.2" x14ac:dyDescent="0.3">
      <c r="A73" s="4">
        <v>31030000</v>
      </c>
      <c r="B73" s="7" t="s">
        <v>133</v>
      </c>
      <c r="C73" s="15">
        <f t="shared" si="22"/>
        <v>70300</v>
      </c>
      <c r="D73" s="16"/>
      <c r="E73" s="16">
        <f>80000-9700</f>
        <v>70300</v>
      </c>
      <c r="F73" s="16">
        <f>E73</f>
        <v>70300</v>
      </c>
    </row>
    <row r="74" spans="1:6" x14ac:dyDescent="0.3">
      <c r="A74" s="5" t="s">
        <v>104</v>
      </c>
      <c r="B74" s="6" t="s">
        <v>105</v>
      </c>
      <c r="C74" s="15">
        <f t="shared" ref="C74" si="24">D74+E74</f>
        <v>99700</v>
      </c>
      <c r="D74" s="15">
        <f t="shared" ref="D74:F75" si="25">D75</f>
        <v>0</v>
      </c>
      <c r="E74" s="15">
        <f t="shared" si="25"/>
        <v>99700</v>
      </c>
      <c r="F74" s="15">
        <f t="shared" si="25"/>
        <v>99700</v>
      </c>
    </row>
    <row r="75" spans="1:6" x14ac:dyDescent="0.3">
      <c r="A75" s="5" t="s">
        <v>106</v>
      </c>
      <c r="B75" s="6" t="s">
        <v>107</v>
      </c>
      <c r="C75" s="15">
        <f>D75+E75</f>
        <v>99700</v>
      </c>
      <c r="D75" s="15">
        <f t="shared" si="25"/>
        <v>0</v>
      </c>
      <c r="E75" s="15">
        <f t="shared" si="25"/>
        <v>99700</v>
      </c>
      <c r="F75" s="15">
        <f t="shared" si="25"/>
        <v>99700</v>
      </c>
    </row>
    <row r="76" spans="1:6" ht="62.4" x14ac:dyDescent="0.3">
      <c r="A76" s="4" t="s">
        <v>108</v>
      </c>
      <c r="B76" s="7" t="s">
        <v>109</v>
      </c>
      <c r="C76" s="16">
        <f>D76+E76</f>
        <v>99700</v>
      </c>
      <c r="D76" s="16">
        <v>0</v>
      </c>
      <c r="E76" s="16">
        <f>90000+9700</f>
        <v>99700</v>
      </c>
      <c r="F76" s="16">
        <f>E76</f>
        <v>99700</v>
      </c>
    </row>
    <row r="77" spans="1:6" x14ac:dyDescent="0.3">
      <c r="A77" s="5">
        <v>50000000</v>
      </c>
      <c r="B77" s="10" t="s">
        <v>143</v>
      </c>
      <c r="C77" s="17">
        <f>C78</f>
        <v>2316795.2200000002</v>
      </c>
      <c r="D77" s="17">
        <f>D78</f>
        <v>0</v>
      </c>
      <c r="E77" s="17">
        <f t="shared" ref="E77:F77" si="26">E78</f>
        <v>2316795.2200000002</v>
      </c>
      <c r="F77" s="17">
        <f t="shared" si="26"/>
        <v>0</v>
      </c>
    </row>
    <row r="78" spans="1:6" ht="46.8" x14ac:dyDescent="0.3">
      <c r="A78" s="4">
        <v>50110000</v>
      </c>
      <c r="B78" s="11" t="s">
        <v>144</v>
      </c>
      <c r="C78" s="16">
        <f>D78+E78</f>
        <v>2316795.2200000002</v>
      </c>
      <c r="D78" s="16"/>
      <c r="E78" s="16">
        <f>24940+216000+2082045-7889.78+1700</f>
        <v>2316795.2200000002</v>
      </c>
      <c r="F78" s="16"/>
    </row>
    <row r="79" spans="1:6" ht="37.5" customHeight="1" x14ac:dyDescent="0.3">
      <c r="A79" s="8"/>
      <c r="B79" s="12" t="s">
        <v>110</v>
      </c>
      <c r="C79" s="26">
        <f>D79 + E79</f>
        <v>1072012295.22</v>
      </c>
      <c r="D79" s="18">
        <f>D16+D50+D71+D77</f>
        <v>1056585200</v>
      </c>
      <c r="E79" s="26">
        <f>E16+E50+E71+E77</f>
        <v>15427095.220000001</v>
      </c>
      <c r="F79" s="18">
        <f t="shared" ref="F79" si="27">F16+F50+F71+F77</f>
        <v>760000</v>
      </c>
    </row>
    <row r="80" spans="1:6" x14ac:dyDescent="0.3">
      <c r="A80" s="5" t="s">
        <v>111</v>
      </c>
      <c r="B80" s="6" t="s">
        <v>112</v>
      </c>
      <c r="C80" s="15">
        <f>D80+E80</f>
        <v>184941721</v>
      </c>
      <c r="D80" s="15">
        <f>D81</f>
        <v>179455721</v>
      </c>
      <c r="E80" s="15">
        <f t="shared" ref="E80:F80" si="28">E81</f>
        <v>5486000</v>
      </c>
      <c r="F80" s="15">
        <f t="shared" si="28"/>
        <v>5486000</v>
      </c>
    </row>
    <row r="81" spans="1:6" x14ac:dyDescent="0.3">
      <c r="A81" s="5" t="s">
        <v>113</v>
      </c>
      <c r="B81" s="6" t="s">
        <v>114</v>
      </c>
      <c r="C81" s="15">
        <f>D81+E81</f>
        <v>184941721</v>
      </c>
      <c r="D81" s="15">
        <f>D82+D87</f>
        <v>179455721</v>
      </c>
      <c r="E81" s="15">
        <f t="shared" ref="E81:F81" si="29">E82+E87</f>
        <v>5486000</v>
      </c>
      <c r="F81" s="15">
        <f t="shared" si="29"/>
        <v>5486000</v>
      </c>
    </row>
    <row r="82" spans="1:6" x14ac:dyDescent="0.3">
      <c r="A82" s="5" t="s">
        <v>115</v>
      </c>
      <c r="B82" s="6" t="s">
        <v>116</v>
      </c>
      <c r="C82" s="15">
        <f>SUM(C83:C86)</f>
        <v>165607700</v>
      </c>
      <c r="D82" s="15">
        <f>SUM(D83:D86)</f>
        <v>165607700</v>
      </c>
      <c r="E82" s="15">
        <f t="shared" ref="E82:F82" si="30">E83</f>
        <v>0</v>
      </c>
      <c r="F82" s="15">
        <f t="shared" si="30"/>
        <v>0</v>
      </c>
    </row>
    <row r="83" spans="1:6" ht="29.25" customHeight="1" x14ac:dyDescent="0.3">
      <c r="A83" s="4" t="s">
        <v>117</v>
      </c>
      <c r="B83" s="7" t="s">
        <v>118</v>
      </c>
      <c r="C83" s="16">
        <f>D83+E83</f>
        <v>154400800</v>
      </c>
      <c r="D83" s="16">
        <f>103011500+51389300</f>
        <v>154400800</v>
      </c>
      <c r="E83" s="16">
        <v>0</v>
      </c>
      <c r="F83" s="16">
        <v>0</v>
      </c>
    </row>
    <row r="84" spans="1:6" ht="31.2" x14ac:dyDescent="0.3">
      <c r="A84" s="4">
        <v>41035400</v>
      </c>
      <c r="B84" s="7" t="s">
        <v>138</v>
      </c>
      <c r="C84" s="16">
        <f t="shared" ref="C84:C86" si="31">D84+E84</f>
        <v>330900</v>
      </c>
      <c r="D84" s="16">
        <v>330900</v>
      </c>
      <c r="E84" s="16"/>
      <c r="F84" s="16" t="s">
        <v>153</v>
      </c>
    </row>
    <row r="85" spans="1:6" ht="54" customHeight="1" x14ac:dyDescent="0.3">
      <c r="A85" s="4">
        <v>41036000</v>
      </c>
      <c r="B85" s="7" t="s">
        <v>139</v>
      </c>
      <c r="C85" s="16">
        <f t="shared" si="31"/>
        <v>3043200</v>
      </c>
      <c r="D85" s="16">
        <v>3043200</v>
      </c>
      <c r="E85" s="16"/>
      <c r="F85" s="16"/>
    </row>
    <row r="86" spans="1:6" ht="46.8" x14ac:dyDescent="0.3">
      <c r="A86" s="4">
        <v>41036300</v>
      </c>
      <c r="B86" s="7" t="s">
        <v>140</v>
      </c>
      <c r="C86" s="16">
        <f t="shared" si="31"/>
        <v>7832800</v>
      </c>
      <c r="D86" s="16">
        <f>7051000+781800</f>
        <v>7832800</v>
      </c>
      <c r="E86" s="16"/>
      <c r="F86" s="16"/>
    </row>
    <row r="87" spans="1:6" x14ac:dyDescent="0.3">
      <c r="A87" s="5" t="s">
        <v>119</v>
      </c>
      <c r="B87" s="6" t="s">
        <v>120</v>
      </c>
      <c r="C87" s="15">
        <f>SUM(C88:C94)</f>
        <v>19334021</v>
      </c>
      <c r="D87" s="15">
        <f>SUM(D88:D94)</f>
        <v>13848021</v>
      </c>
      <c r="E87" s="15">
        <f>SUM(E89:E91)</f>
        <v>5486000</v>
      </c>
      <c r="F87" s="15">
        <f>SUM(F89:F91)</f>
        <v>5486000</v>
      </c>
    </row>
    <row r="88" spans="1:6" ht="287.25" customHeight="1" x14ac:dyDescent="0.3">
      <c r="A88" s="4">
        <v>41050200</v>
      </c>
      <c r="B88" s="7" t="s">
        <v>152</v>
      </c>
      <c r="C88" s="16">
        <f>D88+E88</f>
        <v>6648674</v>
      </c>
      <c r="D88" s="16">
        <v>6648674</v>
      </c>
      <c r="E88" s="15"/>
      <c r="F88" s="15"/>
    </row>
    <row r="89" spans="1:6" ht="37.5" customHeight="1" x14ac:dyDescent="0.3">
      <c r="A89" s="4">
        <v>41051000</v>
      </c>
      <c r="B89" s="7" t="s">
        <v>141</v>
      </c>
      <c r="C89" s="16">
        <f t="shared" ref="C89:C94" si="32">D89+E89</f>
        <v>2177834</v>
      </c>
      <c r="D89" s="16">
        <f>1387870+282574+507390</f>
        <v>2177834</v>
      </c>
      <c r="E89" s="16"/>
      <c r="F89" s="16"/>
    </row>
    <row r="90" spans="1:6" ht="37.5" customHeight="1" x14ac:dyDescent="0.3">
      <c r="A90" s="4">
        <v>41053400</v>
      </c>
      <c r="B90" s="7" t="s">
        <v>147</v>
      </c>
      <c r="C90" s="16">
        <f t="shared" si="32"/>
        <v>486000</v>
      </c>
      <c r="D90" s="16"/>
      <c r="E90" s="16">
        <v>486000</v>
      </c>
      <c r="F90" s="16">
        <v>486000</v>
      </c>
    </row>
    <row r="91" spans="1:6" ht="26.25" customHeight="1" x14ac:dyDescent="0.3">
      <c r="A91" s="4">
        <v>41053900</v>
      </c>
      <c r="B91" s="7" t="s">
        <v>121</v>
      </c>
      <c r="C91" s="16">
        <f t="shared" si="32"/>
        <v>9337839</v>
      </c>
      <c r="D91" s="16">
        <f>556355+1081484+2700000</f>
        <v>4337839</v>
      </c>
      <c r="E91" s="16">
        <v>5000000</v>
      </c>
      <c r="F91" s="16">
        <v>5000000</v>
      </c>
    </row>
    <row r="92" spans="1:6" ht="59.25" customHeight="1" x14ac:dyDescent="0.3">
      <c r="A92" s="4">
        <v>41057700</v>
      </c>
      <c r="B92" s="7" t="s">
        <v>150</v>
      </c>
      <c r="C92" s="16">
        <f t="shared" si="32"/>
        <v>79056</v>
      </c>
      <c r="D92" s="16">
        <v>79056</v>
      </c>
      <c r="E92" s="16"/>
      <c r="F92" s="16"/>
    </row>
    <row r="93" spans="1:6" ht="96.75" customHeight="1" x14ac:dyDescent="0.3">
      <c r="A93" s="4">
        <v>41057900</v>
      </c>
      <c r="B93" s="7" t="s">
        <v>151</v>
      </c>
      <c r="C93" s="16">
        <f t="shared" si="32"/>
        <v>0</v>
      </c>
      <c r="D93" s="16">
        <f>50000-50000</f>
        <v>0</v>
      </c>
      <c r="E93" s="16"/>
      <c r="F93" s="16"/>
    </row>
    <row r="94" spans="1:6" ht="86.25" customHeight="1" x14ac:dyDescent="0.3">
      <c r="A94" s="4">
        <v>41059300</v>
      </c>
      <c r="B94" s="7" t="s">
        <v>148</v>
      </c>
      <c r="C94" s="16">
        <f t="shared" si="32"/>
        <v>604618</v>
      </c>
      <c r="D94" s="16">
        <v>604618</v>
      </c>
      <c r="E94" s="16"/>
      <c r="F94" s="16"/>
    </row>
    <row r="95" spans="1:6" ht="27" customHeight="1" x14ac:dyDescent="0.3">
      <c r="A95" s="13" t="s">
        <v>123</v>
      </c>
      <c r="B95" s="14" t="s">
        <v>122</v>
      </c>
      <c r="C95" s="25">
        <f>D95 + E95</f>
        <v>1256954016.22</v>
      </c>
      <c r="D95" s="19">
        <f>D79+D80</f>
        <v>1236040921</v>
      </c>
      <c r="E95" s="25">
        <f>E79+E80</f>
        <v>20913095.219999999</v>
      </c>
      <c r="F95" s="19">
        <f>F79+F80</f>
        <v>6246000</v>
      </c>
    </row>
    <row r="97" spans="1:6" x14ac:dyDescent="0.3">
      <c r="A97" s="27" t="s">
        <v>127</v>
      </c>
      <c r="B97" s="27"/>
      <c r="C97" s="27"/>
      <c r="D97" s="27"/>
      <c r="E97" s="27"/>
      <c r="F97" s="27"/>
    </row>
    <row r="99" spans="1:6" x14ac:dyDescent="0.3">
      <c r="B99" s="3"/>
      <c r="C99" s="9"/>
      <c r="D99" s="9"/>
      <c r="E99" s="9"/>
      <c r="F99" s="9"/>
    </row>
    <row r="100" spans="1:6" x14ac:dyDescent="0.3">
      <c r="B100" s="3"/>
      <c r="C100" s="9"/>
      <c r="D100" s="9"/>
      <c r="E100" s="9"/>
      <c r="F100" s="9"/>
    </row>
    <row r="101" spans="1:6" x14ac:dyDescent="0.3">
      <c r="C101" s="20"/>
      <c r="D101" s="20"/>
      <c r="E101" s="20"/>
      <c r="F101" s="20"/>
    </row>
    <row r="102" spans="1:6" x14ac:dyDescent="0.3">
      <c r="B102" s="3"/>
      <c r="C102" s="24"/>
      <c r="D102" s="21"/>
      <c r="E102" s="24"/>
      <c r="F102" s="24"/>
    </row>
    <row r="103" spans="1:6" x14ac:dyDescent="0.3">
      <c r="C103" s="9"/>
      <c r="D103" s="9"/>
      <c r="E103" s="9"/>
      <c r="F103" s="9"/>
    </row>
  </sheetData>
  <mergeCells count="9">
    <mergeCell ref="A97:F97"/>
    <mergeCell ref="A9:F9"/>
    <mergeCell ref="A12:A14"/>
    <mergeCell ref="B12:B14"/>
    <mergeCell ref="C12:C14"/>
    <mergeCell ref="D12:D14"/>
    <mergeCell ref="E12:F12"/>
    <mergeCell ref="E13:E14"/>
    <mergeCell ref="F13:F14"/>
  </mergeCells>
  <printOptions horizontalCentered="1"/>
  <pageMargins left="0.19685039370078741" right="3.937007874015748E-2" top="0.59055118110236227" bottom="0.59055118110236227" header="0" footer="0"/>
  <pageSetup paperSize="9" scale="63" fitToHeight="7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Tofan</cp:lastModifiedBy>
  <cp:lastPrinted>2025-06-30T14:48:50Z</cp:lastPrinted>
  <dcterms:created xsi:type="dcterms:W3CDTF">2023-12-17T10:55:25Z</dcterms:created>
  <dcterms:modified xsi:type="dcterms:W3CDTF">2025-08-11T08:05:32Z</dcterms:modified>
</cp:coreProperties>
</file>