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На сайт доопр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Аркуш1!$4:$5</definedName>
    <definedName name="_xlnm.Print_Area" localSheetId="0">Аркуш1!$A$1:$N$173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H164" i="1"/>
  <c r="J164" i="1"/>
  <c r="K164" i="1"/>
  <c r="M164" i="1"/>
  <c r="N164" i="1"/>
  <c r="D164" i="1"/>
  <c r="L160" i="1"/>
  <c r="D158" i="1"/>
  <c r="D170" i="1" l="1"/>
  <c r="K168" i="1"/>
  <c r="N168" i="1"/>
  <c r="J168" i="1"/>
  <c r="N170" i="1"/>
  <c r="K170" i="1"/>
  <c r="F145" i="1" l="1"/>
  <c r="H145" i="1"/>
  <c r="I145" i="1"/>
  <c r="J145" i="1"/>
  <c r="K145" i="1"/>
  <c r="L145" i="1"/>
  <c r="M145" i="1"/>
  <c r="N145" i="1"/>
  <c r="E145" i="1"/>
  <c r="D147" i="1"/>
  <c r="E146" i="1"/>
  <c r="D146" i="1" l="1"/>
  <c r="E136" i="1" l="1"/>
  <c r="L136" i="1"/>
  <c r="G136" i="1"/>
  <c r="D140" i="1"/>
  <c r="H93" i="1" l="1"/>
  <c r="I93" i="1"/>
  <c r="J93" i="1"/>
  <c r="L93" i="1"/>
  <c r="M93" i="1"/>
  <c r="F87" i="1" l="1"/>
  <c r="G87" i="1"/>
  <c r="H87" i="1"/>
  <c r="I87" i="1"/>
  <c r="J87" i="1"/>
  <c r="K87" i="1"/>
  <c r="L87" i="1"/>
  <c r="M87" i="1"/>
  <c r="D92" i="1" l="1"/>
  <c r="N91" i="1"/>
  <c r="E39" i="1"/>
  <c r="F141" i="1"/>
  <c r="E141" i="1"/>
  <c r="D143" i="1"/>
  <c r="D144" i="1"/>
  <c r="D91" i="1" l="1"/>
  <c r="N87" i="1"/>
  <c r="D45" i="1"/>
  <c r="F51" i="1" l="1"/>
  <c r="D51" i="1" s="1"/>
  <c r="F52" i="1"/>
  <c r="D52" i="1" s="1"/>
  <c r="F39" i="1" l="1"/>
  <c r="F7" i="1"/>
  <c r="D9" i="1"/>
  <c r="E8" i="1"/>
  <c r="E10" i="1"/>
  <c r="E7" i="1" l="1"/>
  <c r="H155" i="1" l="1"/>
  <c r="H152" i="1" s="1"/>
  <c r="G149" i="1"/>
  <c r="G148" i="1" s="1"/>
  <c r="G145" i="1" s="1"/>
  <c r="D145" i="1" s="1"/>
  <c r="F152" i="1"/>
  <c r="G152" i="1"/>
  <c r="I152" i="1"/>
  <c r="J152" i="1"/>
  <c r="K152" i="1"/>
  <c r="D150" i="1"/>
  <c r="D151" i="1"/>
  <c r="D149" i="1" l="1"/>
  <c r="D148" i="1"/>
  <c r="G108" i="1" l="1"/>
  <c r="G93" i="1" s="1"/>
  <c r="D139" i="1"/>
  <c r="K125" i="1" l="1"/>
  <c r="D108" i="1"/>
  <c r="D109" i="1"/>
  <c r="D126" i="1" l="1"/>
  <c r="D127" i="1"/>
  <c r="D128" i="1"/>
  <c r="D129" i="1"/>
  <c r="D130" i="1"/>
  <c r="D131" i="1"/>
  <c r="D133" i="1"/>
  <c r="D134" i="1"/>
  <c r="D135" i="1"/>
  <c r="N132" i="1"/>
  <c r="D132" i="1" l="1"/>
  <c r="N125" i="1"/>
  <c r="D125" i="1" s="1"/>
  <c r="K124" i="1"/>
  <c r="F116" i="1"/>
  <c r="F115" i="1" s="1"/>
  <c r="D115" i="1" s="1"/>
  <c r="D117" i="1"/>
  <c r="E111" i="1"/>
  <c r="D111" i="1" s="1"/>
  <c r="D142" i="1"/>
  <c r="D119" i="1"/>
  <c r="E118" i="1"/>
  <c r="D118" i="1" s="1"/>
  <c r="D114" i="1"/>
  <c r="D113" i="1"/>
  <c r="D112" i="1"/>
  <c r="D138" i="1"/>
  <c r="D137" i="1"/>
  <c r="N124" i="1" l="1"/>
  <c r="N123" i="1" s="1"/>
  <c r="E110" i="1"/>
  <c r="D110" i="1" s="1"/>
  <c r="D116" i="1"/>
  <c r="D122" i="1"/>
  <c r="F121" i="1"/>
  <c r="F120" i="1" s="1"/>
  <c r="D120" i="1" s="1"/>
  <c r="E104" i="1"/>
  <c r="E93" i="1" s="1"/>
  <c r="D105" i="1"/>
  <c r="D107" i="1"/>
  <c r="D95" i="1"/>
  <c r="D98" i="1"/>
  <c r="D99" i="1"/>
  <c r="D100" i="1"/>
  <c r="D101" i="1"/>
  <c r="D102" i="1"/>
  <c r="D103" i="1"/>
  <c r="D97" i="1"/>
  <c r="F96" i="1"/>
  <c r="F94" i="1" s="1"/>
  <c r="E88" i="1"/>
  <c r="E87" i="1" s="1"/>
  <c r="D89" i="1"/>
  <c r="F79" i="1"/>
  <c r="H79" i="1"/>
  <c r="I79" i="1"/>
  <c r="J79" i="1"/>
  <c r="K79" i="1"/>
  <c r="L79" i="1"/>
  <c r="M79" i="1"/>
  <c r="N79" i="1"/>
  <c r="G80" i="1"/>
  <c r="G79" i="1" s="1"/>
  <c r="G83" i="1"/>
  <c r="H83" i="1"/>
  <c r="I83" i="1"/>
  <c r="J83" i="1"/>
  <c r="K83" i="1"/>
  <c r="L83" i="1"/>
  <c r="M83" i="1"/>
  <c r="N83" i="1"/>
  <c r="F84" i="1"/>
  <c r="F83" i="1" s="1"/>
  <c r="E84" i="1"/>
  <c r="E83" i="1" s="1"/>
  <c r="D86" i="1"/>
  <c r="D85" i="1"/>
  <c r="D94" i="1" l="1"/>
  <c r="D124" i="1"/>
  <c r="D121" i="1"/>
  <c r="E80" i="1" l="1"/>
  <c r="E79" i="1" s="1"/>
  <c r="D82" i="1"/>
  <c r="D81" i="1"/>
  <c r="D50" i="1"/>
  <c r="D49" i="1"/>
  <c r="D67" i="1"/>
  <c r="D68" i="1"/>
  <c r="D64" i="1"/>
  <c r="D65" i="1"/>
  <c r="E53" i="1"/>
  <c r="G33" i="1"/>
  <c r="H33" i="1"/>
  <c r="I33" i="1"/>
  <c r="J33" i="1"/>
  <c r="K33" i="1"/>
  <c r="L33" i="1"/>
  <c r="M33" i="1"/>
  <c r="N33" i="1"/>
  <c r="E77" i="1"/>
  <c r="D73" i="1"/>
  <c r="D74" i="1"/>
  <c r="D75" i="1"/>
  <c r="D76" i="1"/>
  <c r="F72" i="1"/>
  <c r="E72" i="1"/>
  <c r="E69" i="1"/>
  <c r="D59" i="1"/>
  <c r="D60" i="1"/>
  <c r="F58" i="1"/>
  <c r="E58" i="1"/>
  <c r="D54" i="1"/>
  <c r="D55" i="1"/>
  <c r="D56" i="1"/>
  <c r="F53" i="1"/>
  <c r="D41" i="1"/>
  <c r="D42" i="1"/>
  <c r="D43" i="1"/>
  <c r="D44" i="1"/>
  <c r="D46" i="1"/>
  <c r="D47" i="1"/>
  <c r="D48" i="1"/>
  <c r="E36" i="1"/>
  <c r="D38" i="1"/>
  <c r="D37" i="1"/>
  <c r="D35" i="1"/>
  <c r="E34" i="1"/>
  <c r="D34" i="1" s="1"/>
  <c r="D40" i="1"/>
  <c r="D71" i="1"/>
  <c r="D70" i="1"/>
  <c r="D78" i="1"/>
  <c r="D62" i="1"/>
  <c r="I6" i="1"/>
  <c r="I162" i="1" s="1"/>
  <c r="J6" i="1"/>
  <c r="K6" i="1"/>
  <c r="L6" i="1"/>
  <c r="M6" i="1"/>
  <c r="N6" i="1"/>
  <c r="G13" i="1"/>
  <c r="H15" i="1"/>
  <c r="H13" i="1" s="1"/>
  <c r="H6" i="1" s="1"/>
  <c r="F13" i="1"/>
  <c r="J162" i="1" l="1"/>
  <c r="J167" i="1" s="1"/>
  <c r="D167" i="1" s="1"/>
  <c r="H162" i="1"/>
  <c r="H169" i="1" s="1"/>
  <c r="F33" i="1"/>
  <c r="D72" i="1"/>
  <c r="D58" i="1"/>
  <c r="D53" i="1"/>
  <c r="G22" i="1"/>
  <c r="F25" i="1"/>
  <c r="G26" i="1"/>
  <c r="G25" i="1" s="1"/>
  <c r="G31" i="1"/>
  <c r="D32" i="1"/>
  <c r="G6" i="1" l="1"/>
  <c r="G162" i="1" s="1"/>
  <c r="D20" i="1"/>
  <c r="F16" i="1"/>
  <c r="E16" i="1"/>
  <c r="D18" i="1"/>
  <c r="D19" i="1"/>
  <c r="D21" i="1"/>
  <c r="D17" i="1"/>
  <c r="G169" i="1" l="1"/>
  <c r="E22" i="1"/>
  <c r="D24" i="1"/>
  <c r="D23" i="1"/>
  <c r="D15" i="1" l="1"/>
  <c r="D14" i="1"/>
  <c r="D30" i="1"/>
  <c r="E29" i="1"/>
  <c r="D29" i="1" s="1"/>
  <c r="E25" i="1" l="1"/>
  <c r="D28" i="1"/>
  <c r="D27" i="1"/>
  <c r="D10" i="1"/>
  <c r="D11" i="1"/>
  <c r="D8" i="1"/>
  <c r="D26" i="1" l="1"/>
  <c r="N155" i="1" l="1"/>
  <c r="N152" i="1" s="1"/>
  <c r="D161" i="1"/>
  <c r="M156" i="1"/>
  <c r="M155" i="1" s="1"/>
  <c r="M152" i="1" s="1"/>
  <c r="M162" i="1" s="1"/>
  <c r="L156" i="1"/>
  <c r="L155" i="1" s="1"/>
  <c r="D159" i="1"/>
  <c r="D160" i="1"/>
  <c r="D157" i="1" l="1"/>
  <c r="L153" i="1"/>
  <c r="L152" i="1" s="1"/>
  <c r="L162" i="1" s="1"/>
  <c r="D154" i="1"/>
  <c r="G168" i="1" l="1"/>
  <c r="H168" i="1"/>
  <c r="G163" i="1" l="1"/>
  <c r="H165" i="1"/>
  <c r="J171" i="1"/>
  <c r="E153" i="1"/>
  <c r="D153" i="1" l="1"/>
  <c r="E152" i="1"/>
  <c r="K123" i="1" l="1"/>
  <c r="K93" i="1" s="1"/>
  <c r="K162" i="1" l="1"/>
  <c r="D123" i="1"/>
  <c r="F106" i="1"/>
  <c r="D106" i="1" l="1"/>
  <c r="F104" i="1"/>
  <c r="F93" i="1" s="1"/>
  <c r="D96" i="1"/>
  <c r="D104" i="1" l="1"/>
  <c r="N136" i="1"/>
  <c r="D84" i="1"/>
  <c r="D66" i="1"/>
  <c r="N93" i="1" l="1"/>
  <c r="N162" i="1" s="1"/>
  <c r="D141" i="1"/>
  <c r="D57" i="1"/>
  <c r="D136" i="1"/>
  <c r="M165" i="1"/>
  <c r="D93" i="1" l="1"/>
  <c r="M169" i="1"/>
  <c r="M168" i="1" s="1"/>
  <c r="F22" i="1" l="1"/>
  <c r="F6" i="1" s="1"/>
  <c r="F162" i="1" s="1"/>
  <c r="E13" i="1"/>
  <c r="E6" i="1" s="1"/>
  <c r="D13" i="1" l="1"/>
  <c r="D12" i="1"/>
  <c r="D7" i="1" l="1"/>
  <c r="D90" i="1" l="1"/>
  <c r="E61" i="1" l="1"/>
  <c r="E33" i="1" s="1"/>
  <c r="E162" i="1" l="1"/>
  <c r="D33" i="1"/>
  <c r="D39" i="1"/>
  <c r="I171" i="1" l="1"/>
  <c r="I163" i="1"/>
  <c r="I168" i="1" l="1"/>
  <c r="D171" i="1"/>
  <c r="K166" i="1"/>
  <c r="D16" i="1"/>
  <c r="F169" i="1" l="1"/>
  <c r="F168" i="1" s="1"/>
  <c r="D22" i="1" l="1"/>
  <c r="D77" i="1"/>
  <c r="D61" i="1"/>
  <c r="D80" i="1" l="1"/>
  <c r="D79" i="1"/>
  <c r="D63" i="1"/>
  <c r="D69" i="1"/>
  <c r="D31" i="1" l="1"/>
  <c r="D88" i="1"/>
  <c r="D83" i="1"/>
  <c r="D25" i="1"/>
  <c r="D36" i="1"/>
  <c r="D87" i="1" l="1"/>
  <c r="E169" i="1"/>
  <c r="E168" i="1" l="1"/>
  <c r="N166" i="1" l="1"/>
  <c r="D166" i="1" s="1"/>
  <c r="D156" i="1"/>
  <c r="L169" i="1" l="1"/>
  <c r="L168" i="1" s="1"/>
  <c r="D162" i="1"/>
  <c r="D168" i="1" l="1"/>
  <c r="D169" i="1"/>
  <c r="L163" i="1" l="1"/>
  <c r="D152" i="1"/>
  <c r="D155" i="1" l="1"/>
  <c r="E163" i="1" l="1"/>
  <c r="D163" i="1" s="1"/>
  <c r="F165" i="1"/>
  <c r="D6" i="1"/>
  <c r="D165" i="1" l="1"/>
</calcChain>
</file>

<file path=xl/sharedStrings.xml><?xml version="1.0" encoding="utf-8"?>
<sst xmlns="http://schemas.openxmlformats.org/spreadsheetml/2006/main" count="340" uniqueCount="247">
  <si>
    <t>1.</t>
  </si>
  <si>
    <t>Виконавчий комітет</t>
  </si>
  <si>
    <t>2.</t>
  </si>
  <si>
    <t>Управління освіти</t>
  </si>
  <si>
    <t>3.</t>
  </si>
  <si>
    <t>Фінансове управління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</si>
  <si>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</si>
  <si>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4.</t>
  </si>
  <si>
    <t>РАЗОМ пропозиції на уточнення</t>
  </si>
  <si>
    <t>РАЗОМ</t>
  </si>
  <si>
    <t>№</t>
  </si>
  <si>
    <t>1.1.</t>
  </si>
  <si>
    <t>2.1.</t>
  </si>
  <si>
    <t>3.1.</t>
  </si>
  <si>
    <t>Відділ комунального господарства та благоустрою</t>
  </si>
  <si>
    <t>4.1.</t>
  </si>
  <si>
    <t xml:space="preserve"> </t>
  </si>
  <si>
    <t>Додаток до висновку</t>
  </si>
  <si>
    <t>Перерозподіл коштів</t>
  </si>
  <si>
    <t>ЗФ</t>
  </si>
  <si>
    <t>Передача коштів ЗФ до БР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</si>
  <si>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</si>
  <si>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управління</t>
  </si>
  <si>
    <t>Ольга ЯКОВЕНКО</t>
  </si>
  <si>
    <t>Пропозиції  щодо внесення змін до видаткової частини бюджету Чорноморської міської територіальної громади на 2025 рік</t>
  </si>
  <si>
    <t>в т.ч. загальний фонд</t>
  </si>
  <si>
    <t xml:space="preserve">         спеціальний фонд (БР)</t>
  </si>
  <si>
    <t>Організація благоустрою населених пунктів</t>
  </si>
  <si>
    <t>6030</t>
  </si>
  <si>
    <t>1.2.</t>
  </si>
  <si>
    <t>1.3.</t>
  </si>
  <si>
    <t>1.4.</t>
  </si>
  <si>
    <t>1.5.</t>
  </si>
  <si>
    <t>Надання дошкільної освіти</t>
  </si>
  <si>
    <t>2.2.</t>
  </si>
  <si>
    <t>2.3.</t>
  </si>
  <si>
    <t>2.4.</t>
  </si>
  <si>
    <t>Управління соціальної політики</t>
  </si>
  <si>
    <t>5.</t>
  </si>
  <si>
    <t>5.1.</t>
  </si>
  <si>
    <t>6.</t>
  </si>
  <si>
    <t>6.1.</t>
  </si>
  <si>
    <t>Забезпечення діяльності інших закладів у сфері освіти</t>
  </si>
  <si>
    <t>2.5.</t>
  </si>
  <si>
    <t>2.6.</t>
  </si>
  <si>
    <t>1.6.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</si>
  <si>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</si>
  <si>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Розподіл джерел фінансування:</t>
  </si>
  <si>
    <t>за рахунок коштів бюджету Чорноморської міської територіальної громади</t>
  </si>
  <si>
    <t>СФ (ЦФ)</t>
  </si>
  <si>
    <t>Первинна медична допомога населенню, що надається центрами первинної медичної (медико-санітарної) допомоги</t>
  </si>
  <si>
    <t>Муніципальні формування з охорони громадського порядку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</si>
  <si>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</si>
  <si>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Надання загальної середньої освіти закладами загальної середньої освіти за рахунок коштів місцевого бюджету</t>
  </si>
  <si>
    <t>8110</t>
  </si>
  <si>
    <t>Заходи із запобігання та ліквідації надзвичайних ситуацій та наслідків стихійного лиха</t>
  </si>
  <si>
    <t>Відділ молоді та спорту</t>
  </si>
  <si>
    <t>За рахунок субвенцій та цільових надходжень</t>
  </si>
  <si>
    <t>5.2.</t>
  </si>
  <si>
    <t>2.7.</t>
  </si>
  <si>
    <t>2.8.</t>
  </si>
  <si>
    <t>2.9.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</si>
  <si>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</si>
  <si>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</si>
  <si>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</si>
  <si>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Багатопрофільна стаціонарна медична допомога населенню</t>
  </si>
  <si>
    <r>
      <t>Інша діяльність у сфері державного управління /</t>
    </r>
    <r>
      <rPr>
        <i/>
        <sz val="12"/>
        <color theme="1"/>
        <rFont val="Times New Roman"/>
        <family val="1"/>
        <charset val="204"/>
      </rPr>
      <t xml:space="preserve"> економія коштів</t>
    </r>
  </si>
  <si>
    <t>1.7.</t>
  </si>
  <si>
    <t>2.10.</t>
  </si>
  <si>
    <t>2.11.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</si>
  <si>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</si>
  <si>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Відділ культури</t>
  </si>
  <si>
    <t xml:space="preserve">за рахунок залишку коштів </t>
  </si>
  <si>
    <t>8.</t>
  </si>
  <si>
    <t>8.1.</t>
  </si>
  <si>
    <t>2.12.</t>
  </si>
  <si>
    <t>6011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</si>
  <si>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</si>
  <si>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</si>
  <si>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Співфінансування ЖБК та ОСББ заходів  відповідно до Міської цільової програми сприяння діяльності об’єднань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2023-2025 роки, всього</t>
  </si>
  <si>
    <t>в т.ч. за об'єктами:</t>
  </si>
  <si>
    <t>Міська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</si>
  <si>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6091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</si>
  <si>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</si>
  <si>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</si>
  <si>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Інші субвенції з місцевого бюджету</t>
  </si>
  <si>
    <t>СФ (видатки споживання)</t>
  </si>
  <si>
    <r>
  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 /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Постанова Кабінету Міністрів України від 13.08.2025р. № 961, розпорядження Чорноморського міського голови від 27.08.2025 № 261</t>
    </r>
  </si>
  <si>
    <r>
      <t xml:space="preserve"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 / </t>
    </r>
    <r>
      <rPr>
        <i/>
        <sz val="12"/>
        <color theme="1"/>
        <rFont val="Times New Roman"/>
        <family val="1"/>
        <charset val="204"/>
      </rPr>
      <t>Постанова Кабінету Міністрів України від 13.08.2025р. № 970, розпорядження Чорноморського міського голови від 27.08.2025 № 261</t>
    </r>
  </si>
  <si>
    <t>За рахунок перевиконання доходів загального фонду</t>
  </si>
  <si>
    <r>
      <t xml:space="preserve">Субвенція обласному бюджету Одеської області </t>
    </r>
    <r>
      <rPr>
        <sz val="12"/>
        <color theme="1"/>
        <rFont val="Times New Roman"/>
        <family val="1"/>
        <charset val="204"/>
      </rPr>
      <t>/ на фінансування видатків, пов'язаних із забезпеченням матеріально-технічної бази, військовим обладнанням та технікою військових формувань Збройних Сил України, Сил безпеки і оборони</t>
    </r>
  </si>
  <si>
    <t>лист ООД(В)А №3909 від 04.08.25</t>
  </si>
  <si>
    <t>Матеріально-технічне забезпечення військової частини А7382</t>
  </si>
  <si>
    <t>Матеріально-технічне забезпечення управління "КОРД" Головного управління Національної поліції в Одеській області</t>
  </si>
  <si>
    <t>№2858 від 04.06.25</t>
  </si>
  <si>
    <t>№4316 від 27.08.25</t>
  </si>
  <si>
    <t xml:space="preserve">Субвенція з місцевого бюджету державному бюджету на виконання програм соціально-економічного розвитку регіонів / резерв коштів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</si>
  <si>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</t>
  </si>
  <si>
    <t>Оплата комунальних послуг (придбання ПММ для генератора)</t>
  </si>
  <si>
    <t>Оплата комунальних послуг (електроенергія)</t>
  </si>
  <si>
    <t>№10169 від 03.09.2025</t>
  </si>
  <si>
    <t>Послуги зі встановлення дорожніх знаків, дзеркал в с-щі Олександрівка, м.Чорноморськ, Чорноморської міської ради Одеського району Одеської області</t>
  </si>
  <si>
    <t>Поточний ремонт вуличного освітлення вулиці Єдності на ділянці від вул.Розвитку до вул.Садова</t>
  </si>
  <si>
    <t>№10578 від 11.09.25</t>
  </si>
  <si>
    <t>№10429 від 09.09.25</t>
  </si>
  <si>
    <t>Прибирання снігу, посипка доріг піщано-сольовою сумішшю</t>
  </si>
  <si>
    <t>Поточний ремонт доріг</t>
  </si>
  <si>
    <t>№10444 від 09.09.25</t>
  </si>
  <si>
    <t>Послуги з проведення лабораторно-інструментальних досліджень</t>
  </si>
  <si>
    <t>№10460 від 09.09.2025</t>
  </si>
  <si>
    <t>Придбання медичного обладнання для забезпечення вимог пакетів надання медичних послуг та роботи лікарняного банку крові</t>
  </si>
  <si>
    <t>Інші програми та заходи у сфері охорони здоров`я</t>
  </si>
  <si>
    <t>КНП "Стоматологічна поліклініка міста Чорноморська" Чорноморської міської ради Одеського району Одеської області - Надання ортопедичної (зубопротезної) стоматологічної допомоги пільговій категорії осіб</t>
  </si>
  <si>
    <t>№4547 від 10.09.25</t>
  </si>
  <si>
    <t>Предмети, матеріали, обладнання та інвентар</t>
  </si>
  <si>
    <t>Продукти харчування</t>
  </si>
  <si>
    <t>Оплата послуг, крім комунальних</t>
  </si>
  <si>
    <t>КНП "Чорноморський міський центр первинної медико-санітарної допомоги" Чорноморської міської ради Одеського району Одеської області - Інші виплати населенню - відшкодування вартості лікарських засобів пільгової категорії населення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</si>
  <si>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</si>
  <si>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Капітальні видатки / Придбання газового котла</t>
  </si>
  <si>
    <t>№10467 від 09.09.25</t>
  </si>
  <si>
    <t>Придбання меблів</t>
  </si>
  <si>
    <t>№10527 від 10.09.25</t>
  </si>
  <si>
    <t>№10504 від 10.09.25</t>
  </si>
  <si>
    <t>Олександрівська селищна адміністрація Чорноморської міської ради Одеського району Одеської області</t>
  </si>
  <si>
    <t>КУ "Муніципальна варта" - оплата праці з нарахуваннями (на період воєнного стану)</t>
  </si>
  <si>
    <t>№8557 від 21.07.25</t>
  </si>
  <si>
    <t>Придбання палива та мастильних засобів</t>
  </si>
  <si>
    <t>Проведення робіт з гідравлічного випробування системи водопостачання та теплопостачання</t>
  </si>
  <si>
    <t>Надання позашкільної освіти закладами позашкільної освіти, заходи із позашкільної роботи з дітьми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</si>
  <si>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</si>
  <si>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</si>
  <si>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Придбання та встановлення пандусів</t>
  </si>
  <si>
    <t>Придбання медикаментів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</si>
  <si>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</si>
  <si>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</si>
  <si>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Капітальний ремонт покрівлі будівлі КДЮСШ</t>
  </si>
  <si>
    <t>Капітальні видатки / видалення дерев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</si>
  <si>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</si>
  <si>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Завершальні будівельні роботи - проведення поточного ремонту приміщень з встановленням вхідних дверей ЗДО № 10</t>
  </si>
  <si>
    <t>Завершальні будівельні роботи - проведення поточного ремонту приміщень навчальних закладів</t>
  </si>
  <si>
    <t>Капітальний ремонт покрівлі спортивної споруди КДЮСШ (виготовлення проектно-кошторисної документації)</t>
  </si>
  <si>
    <t>2.13.</t>
  </si>
  <si>
    <t>2.14.</t>
  </si>
  <si>
    <t>2.15.</t>
  </si>
  <si>
    <t>2.16.</t>
  </si>
  <si>
    <t>Придбання шаф холодильних для облаштування приміщень харчоблоків</t>
  </si>
  <si>
    <t>№885 від 19.08.25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</si>
  <si>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</si>
  <si>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Оплата праці з нарахуваннями</t>
  </si>
  <si>
    <t>№10366 від 08.09.25</t>
  </si>
  <si>
    <t>Забезпечення діяльності палаців i будинків культури, клубів, центрів дозвілля та iнших клубних закладів</t>
  </si>
  <si>
    <t>Придбання комплекту технічного обладнання гучномовця для оповіщення населення міста важливою інформацією</t>
  </si>
  <si>
    <t>Придбання матеріалів та монтаж обладнання</t>
  </si>
  <si>
    <t>№10465 від 09.09.25</t>
  </si>
  <si>
    <t>Забезпечення молодіжними центрами соціального становлення та розвитку молоді та інші заходи у сфері  молодіжної політики</t>
  </si>
  <si>
    <t>КУ "Молодіжний центр" - оплата праці з нарахуваннями</t>
  </si>
  <si>
    <r>
      <t xml:space="preserve">Проведення навчально-тренувальних зборів і змагань з неолімпійських видів спорту </t>
    </r>
    <r>
      <rPr>
        <sz val="12"/>
        <color theme="1"/>
        <rFont val="Times New Roman"/>
        <family val="1"/>
        <charset val="204"/>
      </rPr>
      <t xml:space="preserve">/ </t>
    </r>
    <r>
      <rPr>
        <i/>
        <sz val="12"/>
        <color theme="1"/>
        <rFont val="Times New Roman"/>
        <family val="1"/>
        <charset val="204"/>
      </rPr>
      <t>Оплата послуг (крім комунальних)</t>
    </r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</si>
  <si>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</si>
  <si>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</si>
  <si>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</si>
  <si>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</si>
  <si>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</si>
  <si>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</si>
  <si>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</si>
  <si>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</si>
  <si>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</si>
  <si>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Експертне обстеження ліфтів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</si>
  <si>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</si>
  <si>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</si>
  <si>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7693</t>
  </si>
  <si>
    <t>Інші заходи, пов`язані з економічною діяльністю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</si>
  <si>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</si>
  <si>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Поточний ремонт, заміна вікон в нежитловому приміщенні, пошкодженого внаслідок збройної агресії Російської Федерації за адресою: м. Чорноморськ, вул. Захисників України,17-В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</si>
  <si>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</si>
  <si>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Оновлення геопорталу на міських кладовищах</t>
  </si>
  <si>
    <t xml:space="preserve">КП "МУЖКГ" </t>
  </si>
  <si>
    <t>Утримання міського пляжу та рятувальної служби</t>
  </si>
  <si>
    <t xml:space="preserve">Нагородження переможців конкурсу  "Найкращий ландшафтний дизайн прибудинкової території", "Найкращий під'їзд в житловому будинку" та "Двір найкращого благоустрою" </t>
  </si>
  <si>
    <t>Будівництво об'єктів житлово-комунального господарства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</si>
  <si>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</si>
  <si>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Капітальний ремонт ганку 1-го під'їзду в житловому багатоквартирному будинку ОСББ "НОМЕР СІМ" за адресою: м.Чорноморськ, вул.Лазурна, 2 - співфінансування коштами ОСББ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</si>
  <si>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 - співфінансування коштами ОСББ</t>
  </si>
  <si>
    <t>Капітальний ремонт багатоквартирного житлового будинку, оздоблення пандусів ОСББ "Паркова 22-А", за адресою: м.Чорноморськ, вул.Паркова 22-А - співфінансування коштами ОСББ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</si>
  <si>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 - співфінансування коштами ОСББ</t>
  </si>
  <si>
    <t>№3728 від 23.07.25</t>
  </si>
  <si>
    <t>№10399 від 08.09.25</t>
  </si>
  <si>
    <t>№4080 від 13.08.25</t>
  </si>
  <si>
    <t>№10533 від 10.09.25</t>
  </si>
  <si>
    <t>Інша діяльність, пов`язана з експлуатацією об`єктів житлово-комунального господарства</t>
  </si>
  <si>
    <t>Утримання, ремонт артезіанських свердловин,фонтанів (оплата електроенергії)</t>
  </si>
  <si>
    <t>№9772 від 21.08.25</t>
  </si>
  <si>
    <t>№10145 від 02.09.25</t>
  </si>
  <si>
    <t>КП "Чорноморськтеплоенерго" - фінансова підтримка для розрахунків за природний газ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</si>
  <si>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</si>
  <si>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</si>
  <si>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</si>
  <si>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</si>
  <si>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</si>
  <si>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</si>
  <si>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</si>
  <si>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</si>
  <si>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</si>
  <si>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7691</t>
  </si>
  <si>
    <t>7.</t>
  </si>
  <si>
    <t>7.1.</t>
  </si>
  <si>
    <t>Управлiння комунальної власностi та земельних вiдносин</t>
  </si>
  <si>
    <t>КП "Фірма "Райдуга"</t>
  </si>
  <si>
    <t>№10254 від 04.09.25</t>
  </si>
  <si>
    <t>Виконання послуг з оцінки технічного стану та експлуатаційної придатності будівель і споруд (технічної можливості використання підвальнихї приміщень будівлі побутового призначення "Райдуга" в якості найпростішого укриття за адресою: вул.Захисників України, буд.3 міста Чорноморськ) в зв'язку з аварійним станом захисної споруди</t>
  </si>
  <si>
    <t>№10251 від 04.09.25</t>
  </si>
  <si>
    <t>Відшкодування витрат КП - Фірма "Райдуга" від розміщення ветеранських організацій (ст.20 ЗУ "Про статус ветеранів війни, гарантії їх соціального захисту")</t>
  </si>
  <si>
    <t>КП "МУЖКГ" - фінансова підтримка на покриття витрат з утримання приміщень за адресою: м.Чорноморськ, проспект Миру, 30 №30-Г/2-Н та №199-Н (в т.ч. за розміщення ветеранських організацій відповідно до ст.20  Закону України "Про статус ветеранів війни, гарантії їх соціального захисту" - 4 870 грн)</t>
  </si>
  <si>
    <t xml:space="preserve">         спеціальний фонд (ЦФ)</t>
  </si>
  <si>
    <t xml:space="preserve">         спеціальний фонд (видатки споживання)</t>
  </si>
  <si>
    <t xml:space="preserve">за рахунок субвенцій </t>
  </si>
  <si>
    <t>№4436 від 03.09.25</t>
  </si>
  <si>
    <t>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</t>
  </si>
  <si>
    <t>№10397 від 08.09.25</t>
  </si>
  <si>
    <t>Придбання інверторного бензинового генератора (для обслуговування світлофорних об'єктів Чорноморської міської територіальної громади у період відсутності електропостачання)</t>
  </si>
  <si>
    <t>Оплата комунальних послуг (теплопостачання)</t>
  </si>
  <si>
    <t>№108 від 10.09.25</t>
  </si>
  <si>
    <t>№10589 від 11.09.25</t>
  </si>
  <si>
    <t>№10655 від 12.09.25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</si>
  <si>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</si>
  <si>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спортивної зали Олександрівського закладу загальної середньої освіти Чорноморської міської ради Одеського району Одеської області</t>
  </si>
  <si>
    <t>Поточний ремонт спортивної зали Олександрівського закладу загальної середньої освіти Чорноморської міської ради Одеського району Одеської області</t>
  </si>
  <si>
    <t>8.2.</t>
  </si>
  <si>
    <t>5.3.</t>
  </si>
  <si>
    <t>КП "Чорноморськводоканал" - фінансова підтримка на поповнення обігових коштів</t>
  </si>
  <si>
    <t>7130</t>
  </si>
  <si>
    <t>Здійснення заходів із землеустрою</t>
  </si>
  <si>
    <t>розроблення технічної документації із землеустрою щодо встановлення меж населених пунктів: с. Олександрівка, с. Б. Балка, с. Малодолинське</t>
  </si>
  <si>
    <t>7.2.</t>
  </si>
  <si>
    <t xml:space="preserve">КП "Палац спорту "Юність" - Капітальний ремонт системи загальнообмінної вентиляції у приміщеннях басейнів (дитячий та дорослий, роздягальні, санвузли та підсобні приміщення), гімнастичного залу, залу боротьби </t>
  </si>
  <si>
    <t>№10089 від 02.09.25</t>
  </si>
  <si>
    <t>№7787 від 30.06.25</t>
  </si>
  <si>
    <t>КП "МУЖКГ" - фінансова підтримка на утримання дитячих та сімейних таборів відпочинку "Райдужний" та "Чайка"</t>
  </si>
  <si>
    <t>Придбання та встановлення пандусів в Чорноморському ліцеї №1</t>
  </si>
  <si>
    <t>уточ.назви</t>
  </si>
  <si>
    <r>
      <t xml:space="preserve">Забезпечення діяльності інклюзивно-ресурсних центрів за рахунок освітньої субвенції / </t>
    </r>
    <r>
      <rPr>
        <i/>
        <sz val="12"/>
        <color theme="1"/>
        <rFont val="Times New Roman"/>
        <family val="1"/>
        <charset val="204"/>
      </rPr>
      <t>Розпорядження Одеської обласної державної (військової) адміністрації від 14.08.2025 № 777/А-2025, розпорядження Чорноморського міського голови від 27.08.2025 № 261 - оплата праці з нарахуваннями</t>
    </r>
  </si>
  <si>
    <r>
      <t xml:space="preserve"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 /  </t>
    </r>
    <r>
      <rPr>
        <i/>
        <sz val="12"/>
        <color theme="1"/>
        <rFont val="Times New Roman"/>
        <family val="1"/>
        <charset val="204"/>
      </rPr>
      <t>Постанова Кабінету Міністрів України від 13.08.2025р. № 970, розпорядження Чорноморського міського голови від 27.08.2025 № 261 - оплата праці з нарахуваннями</t>
    </r>
  </si>
  <si>
    <r>
      <t xml:space="preserve">Надання загальної середньої освіти закладами загальної середньої освіти за рахунок освітньої субвенції / </t>
    </r>
    <r>
      <rPr>
        <i/>
        <sz val="12"/>
        <color theme="1"/>
        <rFont val="Times New Roman"/>
        <family val="1"/>
        <charset val="204"/>
      </rPr>
      <t>Розпорядження Одеської обласної державної (військової) адміністрації від 14.08.2025 № 777/А-2025, розпорядження Чорноморського міського голови від 27.08.2025 № 261 (оплата праці з нарахуваннями приватного закладу освіти)</t>
    </r>
  </si>
  <si>
    <t>за рахунок цільових надходжень</t>
  </si>
  <si>
    <t xml:space="preserve">          спеціальний фонд, разом, в т.ч.:</t>
  </si>
  <si>
    <t>№3107 від 18.06.25</t>
  </si>
  <si>
    <t>Матеріально-технічне забезпечення військової частини А0216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</si>
</sst>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2" fillId="0" borderId="1" xfId="0" quotePrefix="1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3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3" borderId="1" xfId="0" quotePrefix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0" fontId="3" fillId="0" borderId="1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3" borderId="1" xfId="0" quotePrefix="1" applyFont="1" applyFill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vertical="center" wrapText="1"/>
    </xf>
    <xf numFmtId="4" fontId="1" fillId="3" borderId="1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quotePrefix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/>
    <xf numFmtId="0" fontId="12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9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abSelected="1" view="pageBreakPreview" zoomScale="70" zoomScaleNormal="100" zoomScaleSheetLayoutView="7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D163" sqref="D163:D164"/>
    </sheetView>
  </sheetViews>
  <sheetFormatPr defaultColWidth="8.88671875" defaultRowHeight="15.6" x14ac:dyDescent="0.3"/>
  <cols>
    <col min="1" max="1" width="5.33203125" style="15" customWidth="1"/>
    <col min="2" max="2" width="13" style="13" customWidth="1"/>
    <col min="3" max="3" width="64.5546875" style="16" customWidth="1"/>
    <col min="4" max="4" width="17.88671875" style="16" customWidth="1"/>
    <col min="5" max="5" width="17" style="16" customWidth="1"/>
    <col min="6" max="9" width="17.33203125" style="16" customWidth="1"/>
    <col min="10" max="11" width="15.109375" style="16" bestFit="1" customWidth="1"/>
    <col min="12" max="12" width="17.88671875" style="16" customWidth="1"/>
    <col min="13" max="14" width="16.6640625" style="16" customWidth="1"/>
    <col min="15" max="15" width="16.44140625" style="1" bestFit="1" customWidth="1"/>
    <col min="16" max="16384" width="8.88671875" style="1"/>
  </cols>
  <sheetData>
    <row r="1" spans="1:15" x14ac:dyDescent="0.3">
      <c r="A1" s="15" t="s">
        <v>16</v>
      </c>
      <c r="M1" s="41"/>
      <c r="N1" s="41" t="s">
        <v>17</v>
      </c>
    </row>
    <row r="2" spans="1:15" ht="25.8" customHeight="1" x14ac:dyDescent="0.3">
      <c r="A2" s="126" t="s">
        <v>24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4" spans="1:15" ht="31.95" customHeight="1" x14ac:dyDescent="0.3">
      <c r="A4" s="127" t="s">
        <v>10</v>
      </c>
      <c r="B4" s="128"/>
      <c r="C4" s="127" t="s">
        <v>16</v>
      </c>
      <c r="D4" s="127" t="s">
        <v>9</v>
      </c>
      <c r="E4" s="127" t="s">
        <v>18</v>
      </c>
      <c r="F4" s="127"/>
      <c r="G4" s="129" t="s">
        <v>89</v>
      </c>
      <c r="H4" s="130"/>
      <c r="I4" s="129" t="s">
        <v>57</v>
      </c>
      <c r="J4" s="130"/>
      <c r="K4" s="131"/>
      <c r="L4" s="127" t="s">
        <v>72</v>
      </c>
      <c r="M4" s="127"/>
      <c r="N4" s="127"/>
      <c r="O4" s="54"/>
    </row>
    <row r="5" spans="1:15" s="2" customFormat="1" ht="46.8" x14ac:dyDescent="0.3">
      <c r="A5" s="127"/>
      <c r="B5" s="128"/>
      <c r="C5" s="127"/>
      <c r="D5" s="127"/>
      <c r="E5" s="8" t="s">
        <v>19</v>
      </c>
      <c r="F5" s="8" t="s">
        <v>20</v>
      </c>
      <c r="G5" s="8" t="s">
        <v>19</v>
      </c>
      <c r="H5" s="8" t="s">
        <v>20</v>
      </c>
      <c r="I5" s="8" t="s">
        <v>19</v>
      </c>
      <c r="J5" s="8" t="s">
        <v>86</v>
      </c>
      <c r="K5" s="8" t="s">
        <v>49</v>
      </c>
      <c r="L5" s="8" t="s">
        <v>19</v>
      </c>
      <c r="M5" s="8" t="s">
        <v>20</v>
      </c>
      <c r="N5" s="8" t="s">
        <v>49</v>
      </c>
    </row>
    <row r="6" spans="1:15" s="24" customFormat="1" ht="17.399999999999999" x14ac:dyDescent="0.3">
      <c r="A6" s="43" t="s">
        <v>0</v>
      </c>
      <c r="B6" s="23"/>
      <c r="C6" s="44" t="s">
        <v>1</v>
      </c>
      <c r="D6" s="35">
        <f>SUM(E6:N6)</f>
        <v>4015270</v>
      </c>
      <c r="E6" s="35">
        <f t="shared" ref="E6:N6" si="0">E7+E12+E13+E16+E22+E25+E31</f>
        <v>531900</v>
      </c>
      <c r="F6" s="35">
        <f t="shared" si="0"/>
        <v>-662700</v>
      </c>
      <c r="G6" s="35">
        <f t="shared" si="0"/>
        <v>2450800</v>
      </c>
      <c r="H6" s="35">
        <f t="shared" si="0"/>
        <v>1695270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5" s="6" customFormat="1" ht="62.4" x14ac:dyDescent="0.3">
      <c r="A7" s="45" t="s">
        <v>11</v>
      </c>
      <c r="B7" s="63" t="s">
        <v>62</v>
      </c>
      <c r="C7" s="70" t="s">
        <v>63</v>
      </c>
      <c r="D7" s="9">
        <f>SUM(E7:N7)</f>
        <v>0</v>
      </c>
      <c r="E7" s="68">
        <f>SUM(E8:E11)</f>
        <v>-52000</v>
      </c>
      <c r="F7" s="68">
        <f>SUM(F8:F11)</f>
        <v>52000</v>
      </c>
      <c r="G7" s="68"/>
      <c r="H7" s="68"/>
      <c r="I7" s="28"/>
      <c r="J7" s="28"/>
      <c r="K7" s="28"/>
      <c r="L7" s="28"/>
      <c r="M7" s="28"/>
      <c r="N7" s="28"/>
    </row>
    <row r="8" spans="1:15" s="25" customFormat="1" ht="31.2" x14ac:dyDescent="0.3">
      <c r="A8" s="50"/>
      <c r="B8" s="51" t="s">
        <v>100</v>
      </c>
      <c r="C8" s="42" t="s">
        <v>99</v>
      </c>
      <c r="D8" s="57">
        <f>SUM(E8:N8)</f>
        <v>266000</v>
      </c>
      <c r="E8" s="52">
        <f>266000</f>
        <v>266000</v>
      </c>
      <c r="F8" s="52"/>
      <c r="G8" s="52"/>
      <c r="H8" s="52"/>
      <c r="I8" s="52"/>
      <c r="J8" s="52"/>
      <c r="K8" s="52"/>
      <c r="L8" s="52"/>
      <c r="M8" s="52"/>
      <c r="N8" s="52"/>
    </row>
    <row r="9" spans="1:15" s="25" customFormat="1" ht="31.2" x14ac:dyDescent="0.3">
      <c r="A9" s="50"/>
      <c r="B9" s="51" t="s">
        <v>221</v>
      </c>
      <c r="C9" s="42" t="s">
        <v>220</v>
      </c>
      <c r="D9" s="57">
        <f>SUM(E9:N9)</f>
        <v>15600</v>
      </c>
      <c r="E9" s="52">
        <v>15600</v>
      </c>
      <c r="F9" s="52"/>
      <c r="G9" s="52"/>
      <c r="H9" s="52"/>
      <c r="I9" s="52"/>
      <c r="J9" s="52"/>
      <c r="K9" s="52"/>
      <c r="L9" s="52"/>
      <c r="M9" s="52"/>
      <c r="N9" s="52"/>
    </row>
    <row r="10" spans="1:15" s="25" customFormat="1" ht="31.2" x14ac:dyDescent="0.3">
      <c r="A10" s="50"/>
      <c r="B10" s="51" t="s">
        <v>100</v>
      </c>
      <c r="C10" s="42" t="s">
        <v>98</v>
      </c>
      <c r="D10" s="57">
        <f t="shared" ref="D10:D11" si="1">SUM(E10:N10)</f>
        <v>-281600</v>
      </c>
      <c r="E10" s="52">
        <f>-266000-15600</f>
        <v>-281600</v>
      </c>
      <c r="F10" s="52"/>
      <c r="G10" s="52"/>
      <c r="H10" s="52"/>
      <c r="I10" s="52"/>
      <c r="J10" s="52"/>
      <c r="K10" s="52"/>
      <c r="L10" s="52"/>
      <c r="M10" s="52"/>
      <c r="N10" s="52"/>
    </row>
    <row r="11" spans="1:15" s="25" customFormat="1" ht="31.2" x14ac:dyDescent="0.3">
      <c r="A11" s="50"/>
      <c r="B11" s="51" t="s">
        <v>122</v>
      </c>
      <c r="C11" s="42" t="s">
        <v>121</v>
      </c>
      <c r="D11" s="57">
        <f t="shared" si="1"/>
        <v>0</v>
      </c>
      <c r="E11" s="52">
        <v>-52000</v>
      </c>
      <c r="F11" s="52">
        <v>52000</v>
      </c>
      <c r="G11" s="52"/>
      <c r="H11" s="52"/>
      <c r="I11" s="52"/>
      <c r="J11" s="52"/>
      <c r="K11" s="52"/>
      <c r="L11" s="52"/>
      <c r="M11" s="52"/>
      <c r="N11" s="52"/>
    </row>
    <row r="12" spans="1:15" s="6" customFormat="1" ht="31.2" x14ac:dyDescent="0.3">
      <c r="A12" s="45" t="s">
        <v>29</v>
      </c>
      <c r="B12" s="63" t="s">
        <v>64</v>
      </c>
      <c r="C12" s="67" t="s">
        <v>66</v>
      </c>
      <c r="D12" s="9">
        <f t="shared" ref="D12:D17" si="2">SUM(E12:N12)</f>
        <v>-130800</v>
      </c>
      <c r="E12" s="68">
        <v>-130800</v>
      </c>
      <c r="F12" s="68"/>
      <c r="G12" s="68"/>
      <c r="H12" s="68"/>
      <c r="I12" s="28"/>
      <c r="J12" s="28"/>
      <c r="K12" s="28"/>
      <c r="L12" s="28"/>
      <c r="M12" s="28"/>
      <c r="N12" s="28"/>
    </row>
    <row r="13" spans="1:15" s="12" customFormat="1" x14ac:dyDescent="0.3">
      <c r="A13" s="49" t="s">
        <v>30</v>
      </c>
      <c r="B13" s="22">
        <v>2010</v>
      </c>
      <c r="C13" s="40" t="s">
        <v>65</v>
      </c>
      <c r="D13" s="9">
        <f t="shared" si="2"/>
        <v>1992870</v>
      </c>
      <c r="E13" s="11">
        <f>SUM(E14:E15)</f>
        <v>0</v>
      </c>
      <c r="F13" s="11">
        <f>SUM(F14:F15)</f>
        <v>0</v>
      </c>
      <c r="G13" s="11">
        <f t="shared" ref="G13:H13" si="3">SUM(G14:G15)</f>
        <v>297600</v>
      </c>
      <c r="H13" s="11">
        <f t="shared" si="3"/>
        <v>1695270</v>
      </c>
      <c r="I13" s="11"/>
      <c r="J13" s="11"/>
      <c r="K13" s="11"/>
      <c r="L13" s="11"/>
      <c r="M13" s="11"/>
      <c r="N13" s="11"/>
    </row>
    <row r="14" spans="1:15" s="25" customFormat="1" ht="31.2" x14ac:dyDescent="0.3">
      <c r="A14" s="50"/>
      <c r="B14" s="51" t="s">
        <v>107</v>
      </c>
      <c r="C14" s="42" t="s">
        <v>108</v>
      </c>
      <c r="D14" s="57">
        <f t="shared" si="2"/>
        <v>297600</v>
      </c>
      <c r="E14" s="52"/>
      <c r="F14" s="52"/>
      <c r="G14" s="52">
        <v>297600</v>
      </c>
      <c r="H14" s="52"/>
      <c r="I14" s="52"/>
      <c r="J14" s="52"/>
      <c r="K14" s="52"/>
      <c r="L14" s="52"/>
      <c r="M14" s="52"/>
      <c r="N14" s="52"/>
    </row>
    <row r="15" spans="1:15" s="25" customFormat="1" ht="46.8" x14ac:dyDescent="0.3">
      <c r="A15" s="50"/>
      <c r="B15" s="51" t="s">
        <v>109</v>
      </c>
      <c r="C15" s="42" t="s">
        <v>110</v>
      </c>
      <c r="D15" s="57">
        <f t="shared" si="2"/>
        <v>1695270</v>
      </c>
      <c r="E15" s="52"/>
      <c r="F15" s="52"/>
      <c r="G15" s="52"/>
      <c r="H15" s="52">
        <f>397500+115625+702145+480000</f>
        <v>1695270</v>
      </c>
      <c r="I15" s="52"/>
      <c r="J15" s="52"/>
      <c r="K15" s="52"/>
      <c r="L15" s="52"/>
      <c r="M15" s="52"/>
      <c r="N15" s="52"/>
    </row>
    <row r="16" spans="1:15" s="6" customFormat="1" ht="31.2" x14ac:dyDescent="0.3">
      <c r="A16" s="45" t="s">
        <v>31</v>
      </c>
      <c r="B16" s="22">
        <v>2111</v>
      </c>
      <c r="C16" s="70" t="s">
        <v>50</v>
      </c>
      <c r="D16" s="9">
        <f t="shared" si="2"/>
        <v>-905620</v>
      </c>
      <c r="E16" s="68">
        <f>SUM(E17:E21)</f>
        <v>-190920</v>
      </c>
      <c r="F16" s="68">
        <f>SUM(F17:F21)</f>
        <v>-714700</v>
      </c>
      <c r="G16" s="68"/>
      <c r="H16" s="68"/>
      <c r="I16" s="28"/>
      <c r="J16" s="28"/>
      <c r="K16" s="28"/>
      <c r="L16" s="28"/>
      <c r="M16" s="28"/>
      <c r="N16" s="28"/>
    </row>
    <row r="17" spans="1:14" s="25" customFormat="1" x14ac:dyDescent="0.3">
      <c r="A17" s="50"/>
      <c r="B17" s="123" t="s">
        <v>120</v>
      </c>
      <c r="C17" s="42" t="s">
        <v>114</v>
      </c>
      <c r="D17" s="57">
        <f t="shared" si="2"/>
        <v>-3770</v>
      </c>
      <c r="E17" s="52">
        <v>-3770</v>
      </c>
      <c r="F17" s="52"/>
      <c r="G17" s="52"/>
      <c r="H17" s="52"/>
      <c r="I17" s="52"/>
      <c r="J17" s="52"/>
      <c r="K17" s="52"/>
      <c r="L17" s="52"/>
      <c r="M17" s="52"/>
      <c r="N17" s="52"/>
    </row>
    <row r="18" spans="1:14" s="25" customFormat="1" x14ac:dyDescent="0.3">
      <c r="A18" s="50"/>
      <c r="B18" s="124"/>
      <c r="C18" s="42" t="s">
        <v>115</v>
      </c>
      <c r="D18" s="57">
        <f t="shared" ref="D18:D21" si="4">SUM(E18:N18)</f>
        <v>-147460</v>
      </c>
      <c r="E18" s="52">
        <v>-147460</v>
      </c>
      <c r="F18" s="52"/>
      <c r="G18" s="52"/>
      <c r="H18" s="52"/>
      <c r="I18" s="52"/>
      <c r="J18" s="52"/>
      <c r="K18" s="52"/>
      <c r="L18" s="52"/>
      <c r="M18" s="52"/>
      <c r="N18" s="52"/>
    </row>
    <row r="19" spans="1:14" s="25" customFormat="1" x14ac:dyDescent="0.3">
      <c r="A19" s="50"/>
      <c r="B19" s="124"/>
      <c r="C19" s="42" t="s">
        <v>116</v>
      </c>
      <c r="D19" s="57">
        <f t="shared" si="4"/>
        <v>-39690</v>
      </c>
      <c r="E19" s="52">
        <v>-39690</v>
      </c>
      <c r="F19" s="52"/>
      <c r="G19" s="52"/>
      <c r="H19" s="52"/>
      <c r="I19" s="52"/>
      <c r="J19" s="52"/>
      <c r="K19" s="52"/>
      <c r="L19" s="52"/>
      <c r="M19" s="52"/>
      <c r="N19" s="52"/>
    </row>
    <row r="20" spans="1:14" s="25" customFormat="1" x14ac:dyDescent="0.3">
      <c r="A20" s="50"/>
      <c r="B20" s="124"/>
      <c r="C20" s="42" t="s">
        <v>119</v>
      </c>
      <c r="D20" s="57">
        <f t="shared" si="4"/>
        <v>-7500</v>
      </c>
      <c r="E20" s="52"/>
      <c r="F20" s="52">
        <v>-7500</v>
      </c>
      <c r="G20" s="52"/>
      <c r="H20" s="52"/>
      <c r="I20" s="52"/>
      <c r="J20" s="52"/>
      <c r="K20" s="52"/>
      <c r="L20" s="52"/>
      <c r="M20" s="52"/>
      <c r="N20" s="52"/>
    </row>
    <row r="21" spans="1:14" s="25" customFormat="1" ht="109.2" x14ac:dyDescent="0.3">
      <c r="A21" s="50"/>
      <c r="B21" s="125"/>
      <c r="C21" s="42" t="s">
        <v>118</v>
      </c>
      <c r="D21" s="57">
        <f t="shared" si="4"/>
        <v>-707200</v>
      </c>
      <c r="E21" s="52"/>
      <c r="F21" s="52">
        <v>-707200</v>
      </c>
      <c r="G21" s="52"/>
      <c r="H21" s="52"/>
      <c r="I21" s="52"/>
      <c r="J21" s="52"/>
      <c r="K21" s="52"/>
      <c r="L21" s="52"/>
      <c r="M21" s="52"/>
      <c r="N21" s="52"/>
    </row>
    <row r="22" spans="1:14" s="12" customFormat="1" x14ac:dyDescent="0.3">
      <c r="A22" s="83" t="s">
        <v>32</v>
      </c>
      <c r="B22" s="8">
        <v>2152</v>
      </c>
      <c r="C22" s="46" t="s">
        <v>111</v>
      </c>
      <c r="D22" s="11">
        <f t="shared" ref="D22:D28" si="5">SUM(E22:N22)</f>
        <v>1405620</v>
      </c>
      <c r="E22" s="68">
        <f>E23+E24</f>
        <v>905620</v>
      </c>
      <c r="F22" s="84">
        <f>SUM(F23:F24)</f>
        <v>0</v>
      </c>
      <c r="G22" s="84">
        <f>SUM(G23:G24)</f>
        <v>500000</v>
      </c>
      <c r="H22" s="84"/>
      <c r="I22" s="84"/>
      <c r="J22" s="84"/>
      <c r="K22" s="84"/>
      <c r="L22" s="84"/>
      <c r="M22" s="84"/>
      <c r="N22" s="84"/>
    </row>
    <row r="23" spans="1:14" s="25" customFormat="1" ht="62.4" x14ac:dyDescent="0.3">
      <c r="A23" s="85"/>
      <c r="B23" s="91" t="s">
        <v>113</v>
      </c>
      <c r="C23" s="88" t="s">
        <v>112</v>
      </c>
      <c r="D23" s="52">
        <f t="shared" si="5"/>
        <v>500000</v>
      </c>
      <c r="E23" s="60"/>
      <c r="F23" s="62"/>
      <c r="G23" s="60">
        <v>500000</v>
      </c>
      <c r="H23" s="62"/>
      <c r="I23" s="62"/>
      <c r="J23" s="62"/>
      <c r="K23" s="62"/>
      <c r="L23" s="62"/>
      <c r="M23" s="62"/>
      <c r="N23" s="62"/>
    </row>
    <row r="24" spans="1:14" s="73" customFormat="1" ht="78" x14ac:dyDescent="0.3">
      <c r="A24" s="92"/>
      <c r="B24" s="91" t="s">
        <v>120</v>
      </c>
      <c r="C24" s="88" t="s">
        <v>117</v>
      </c>
      <c r="D24" s="52">
        <f t="shared" si="5"/>
        <v>905620</v>
      </c>
      <c r="E24" s="60">
        <v>905620</v>
      </c>
      <c r="F24" s="62"/>
      <c r="G24" s="60"/>
      <c r="H24" s="62"/>
      <c r="I24" s="62"/>
      <c r="J24" s="62"/>
      <c r="K24" s="62"/>
      <c r="L24" s="62"/>
      <c r="M24" s="62"/>
      <c r="N24" s="62"/>
    </row>
    <row r="25" spans="1:14" s="12" customFormat="1" x14ac:dyDescent="0.3">
      <c r="A25" s="83" t="s">
        <v>45</v>
      </c>
      <c r="B25" s="63" t="s">
        <v>28</v>
      </c>
      <c r="C25" s="67" t="s">
        <v>27</v>
      </c>
      <c r="D25" s="11">
        <f t="shared" si="5"/>
        <v>469800</v>
      </c>
      <c r="E25" s="84">
        <f>E26</f>
        <v>0</v>
      </c>
      <c r="F25" s="84">
        <f t="shared" ref="F25:G25" si="6">F26</f>
        <v>0</v>
      </c>
      <c r="G25" s="84">
        <f t="shared" si="6"/>
        <v>469800</v>
      </c>
      <c r="H25" s="84"/>
      <c r="I25" s="84"/>
      <c r="J25" s="84"/>
      <c r="K25" s="84"/>
      <c r="L25" s="84"/>
      <c r="M25" s="84"/>
      <c r="N25" s="84"/>
    </row>
    <row r="26" spans="1:14" s="105" customFormat="1" ht="31.2" x14ac:dyDescent="0.3">
      <c r="A26" s="89"/>
      <c r="B26" s="106"/>
      <c r="C26" s="107" t="s">
        <v>124</v>
      </c>
      <c r="D26" s="10">
        <f t="shared" si="5"/>
        <v>469800</v>
      </c>
      <c r="E26" s="108"/>
      <c r="F26" s="108"/>
      <c r="G26" s="108">
        <f t="shared" ref="G26" si="7">SUM(G27:G28)</f>
        <v>469800</v>
      </c>
      <c r="H26" s="108"/>
      <c r="I26" s="108"/>
      <c r="J26" s="108"/>
      <c r="K26" s="108"/>
      <c r="L26" s="108"/>
      <c r="M26" s="108"/>
      <c r="N26" s="108"/>
    </row>
    <row r="27" spans="1:14" s="25" customFormat="1" ht="46.8" x14ac:dyDescent="0.3">
      <c r="A27" s="85"/>
      <c r="B27" s="69" t="s">
        <v>103</v>
      </c>
      <c r="C27" s="90" t="s">
        <v>101</v>
      </c>
      <c r="D27" s="52">
        <f t="shared" si="5"/>
        <v>269800</v>
      </c>
      <c r="E27" s="62"/>
      <c r="F27" s="62"/>
      <c r="G27" s="62">
        <v>269800</v>
      </c>
      <c r="H27" s="62"/>
      <c r="I27" s="62"/>
      <c r="J27" s="62"/>
      <c r="K27" s="62"/>
      <c r="L27" s="62"/>
      <c r="M27" s="62"/>
      <c r="N27" s="62"/>
    </row>
    <row r="28" spans="1:14" s="25" customFormat="1" ht="31.2" x14ac:dyDescent="0.3">
      <c r="A28" s="85"/>
      <c r="B28" s="69" t="s">
        <v>103</v>
      </c>
      <c r="C28" s="90" t="s">
        <v>102</v>
      </c>
      <c r="D28" s="52">
        <f t="shared" si="5"/>
        <v>200000</v>
      </c>
      <c r="E28" s="62"/>
      <c r="F28" s="62"/>
      <c r="G28" s="62">
        <v>200000</v>
      </c>
      <c r="H28" s="62"/>
      <c r="I28" s="62"/>
      <c r="J28" s="62"/>
      <c r="K28" s="62"/>
      <c r="L28" s="62"/>
      <c r="M28" s="62"/>
      <c r="N28" s="62"/>
    </row>
    <row r="29" spans="1:14" s="25" customFormat="1" ht="31.2" x14ac:dyDescent="0.3">
      <c r="A29" s="85"/>
      <c r="B29" s="69" t="s">
        <v>104</v>
      </c>
      <c r="C29" s="90" t="s">
        <v>105</v>
      </c>
      <c r="D29" s="52">
        <f t="shared" ref="D29:D30" si="8">SUM(E29:N29)</f>
        <v>-180000</v>
      </c>
      <c r="E29" s="62">
        <f>-100000-80000</f>
        <v>-180000</v>
      </c>
      <c r="F29" s="62"/>
      <c r="G29" s="62"/>
      <c r="H29" s="62"/>
      <c r="I29" s="62"/>
      <c r="J29" s="62"/>
      <c r="K29" s="62"/>
      <c r="L29" s="62"/>
      <c r="M29" s="62"/>
      <c r="N29" s="62"/>
    </row>
    <row r="30" spans="1:14" s="25" customFormat="1" ht="31.2" x14ac:dyDescent="0.3">
      <c r="A30" s="85"/>
      <c r="B30" s="69" t="s">
        <v>104</v>
      </c>
      <c r="C30" s="90" t="s">
        <v>106</v>
      </c>
      <c r="D30" s="52">
        <f t="shared" si="8"/>
        <v>180000</v>
      </c>
      <c r="E30" s="62">
        <v>180000</v>
      </c>
      <c r="F30" s="62"/>
      <c r="G30" s="62"/>
      <c r="H30" s="62"/>
      <c r="I30" s="62"/>
      <c r="J30" s="62"/>
      <c r="K30" s="62"/>
      <c r="L30" s="62"/>
      <c r="M30" s="62"/>
      <c r="N30" s="62"/>
    </row>
    <row r="31" spans="1:14" s="6" customFormat="1" x14ac:dyDescent="0.3">
      <c r="A31" s="45" t="s">
        <v>67</v>
      </c>
      <c r="B31" s="8">
        <v>8210</v>
      </c>
      <c r="C31" s="48" t="s">
        <v>51</v>
      </c>
      <c r="D31" s="9">
        <f t="shared" ref="D31:D40" si="9">SUM(E31:N31)</f>
        <v>1183400</v>
      </c>
      <c r="E31" s="28"/>
      <c r="F31" s="28"/>
      <c r="G31" s="28">
        <f t="shared" ref="G31" si="10">G32</f>
        <v>1183400</v>
      </c>
      <c r="H31" s="28"/>
      <c r="I31" s="28"/>
      <c r="J31" s="28"/>
      <c r="K31" s="28"/>
      <c r="L31" s="28"/>
      <c r="M31" s="28"/>
      <c r="N31" s="28"/>
    </row>
    <row r="32" spans="1:14" s="59" customFormat="1" ht="31.2" x14ac:dyDescent="0.3">
      <c r="A32" s="56"/>
      <c r="B32" s="82" t="s">
        <v>126</v>
      </c>
      <c r="C32" s="75" t="s">
        <v>125</v>
      </c>
      <c r="D32" s="57">
        <f t="shared" si="9"/>
        <v>1183400</v>
      </c>
      <c r="E32" s="62"/>
      <c r="F32" s="58"/>
      <c r="G32" s="58">
        <v>1183400</v>
      </c>
      <c r="H32" s="58"/>
      <c r="I32" s="58"/>
      <c r="J32" s="58"/>
      <c r="K32" s="58"/>
      <c r="L32" s="58"/>
      <c r="M32" s="58"/>
      <c r="N32" s="58"/>
    </row>
    <row r="33" spans="1:15" s="24" customFormat="1" ht="17.399999999999999" x14ac:dyDescent="0.3">
      <c r="A33" s="43" t="s">
        <v>2</v>
      </c>
      <c r="B33" s="23"/>
      <c r="C33" s="44" t="s">
        <v>3</v>
      </c>
      <c r="D33" s="35">
        <f t="shared" si="9"/>
        <v>7167302</v>
      </c>
      <c r="E33" s="35">
        <f t="shared" ref="E33:N33" si="11">E34+E36+E39+E53+E57+E58+E61+E63+E64+E65+E66+E67+E68+E69+E72+E77</f>
        <v>995258</v>
      </c>
      <c r="F33" s="35">
        <f t="shared" si="11"/>
        <v>-995258</v>
      </c>
      <c r="G33" s="35">
        <f t="shared" si="11"/>
        <v>0</v>
      </c>
      <c r="H33" s="35">
        <f t="shared" si="11"/>
        <v>0</v>
      </c>
      <c r="I33" s="35">
        <f t="shared" si="11"/>
        <v>958002</v>
      </c>
      <c r="J33" s="35">
        <f t="shared" si="11"/>
        <v>6209300</v>
      </c>
      <c r="K33" s="35">
        <f t="shared" si="11"/>
        <v>0</v>
      </c>
      <c r="L33" s="35">
        <f t="shared" si="11"/>
        <v>0</v>
      </c>
      <c r="M33" s="35">
        <f t="shared" si="11"/>
        <v>0</v>
      </c>
      <c r="N33" s="35">
        <f t="shared" si="11"/>
        <v>0</v>
      </c>
    </row>
    <row r="34" spans="1:15" s="6" customFormat="1" ht="31.2" x14ac:dyDescent="0.3">
      <c r="A34" s="47" t="s">
        <v>12</v>
      </c>
      <c r="B34" s="63" t="s">
        <v>83</v>
      </c>
      <c r="C34" s="40" t="s">
        <v>84</v>
      </c>
      <c r="D34" s="9">
        <f t="shared" si="9"/>
        <v>51300</v>
      </c>
      <c r="E34" s="9">
        <f>E35</f>
        <v>51300</v>
      </c>
      <c r="F34" s="9"/>
      <c r="G34" s="9"/>
      <c r="H34" s="9"/>
      <c r="I34" s="9"/>
      <c r="J34" s="9"/>
      <c r="K34" s="9"/>
      <c r="L34" s="9"/>
      <c r="M34" s="9"/>
      <c r="N34" s="9"/>
    </row>
    <row r="35" spans="1:15" s="66" customFormat="1" ht="31.2" x14ac:dyDescent="0.3">
      <c r="A35" s="64"/>
      <c r="B35" s="51" t="s">
        <v>123</v>
      </c>
      <c r="C35" s="42" t="s">
        <v>99</v>
      </c>
      <c r="D35" s="57">
        <f t="shared" si="9"/>
        <v>51300</v>
      </c>
      <c r="E35" s="60">
        <v>51300</v>
      </c>
      <c r="F35" s="65"/>
      <c r="G35" s="65"/>
      <c r="H35" s="65"/>
      <c r="I35" s="65"/>
      <c r="J35" s="65"/>
      <c r="K35" s="65"/>
      <c r="L35" s="65"/>
      <c r="M35" s="65"/>
      <c r="N35" s="65"/>
    </row>
    <row r="36" spans="1:15" s="6" customFormat="1" ht="18" customHeight="1" x14ac:dyDescent="0.3">
      <c r="A36" s="47" t="s">
        <v>34</v>
      </c>
      <c r="B36" s="22">
        <v>1010</v>
      </c>
      <c r="C36" s="40" t="s">
        <v>33</v>
      </c>
      <c r="D36" s="9">
        <f t="shared" si="9"/>
        <v>800000</v>
      </c>
      <c r="E36" s="9">
        <f>SUM(E37:E38)</f>
        <v>800000</v>
      </c>
      <c r="F36" s="9"/>
      <c r="G36" s="9"/>
      <c r="H36" s="9"/>
      <c r="I36" s="9"/>
      <c r="J36" s="9"/>
      <c r="K36" s="9"/>
      <c r="L36" s="9"/>
      <c r="M36" s="9"/>
      <c r="N36" s="9"/>
    </row>
    <row r="37" spans="1:15" s="66" customFormat="1" ht="31.2" x14ac:dyDescent="0.3">
      <c r="A37" s="64"/>
      <c r="B37" s="51" t="s">
        <v>123</v>
      </c>
      <c r="C37" s="42" t="s">
        <v>99</v>
      </c>
      <c r="D37" s="57">
        <f t="shared" si="9"/>
        <v>600000</v>
      </c>
      <c r="E37" s="60">
        <v>600000</v>
      </c>
      <c r="F37" s="65"/>
      <c r="G37" s="65"/>
      <c r="H37" s="65"/>
      <c r="I37" s="65"/>
      <c r="J37" s="65"/>
      <c r="K37" s="65"/>
      <c r="L37" s="65"/>
      <c r="M37" s="65"/>
      <c r="N37" s="65"/>
    </row>
    <row r="38" spans="1:15" s="66" customFormat="1" ht="31.2" x14ac:dyDescent="0.3">
      <c r="A38" s="64"/>
      <c r="B38" s="51" t="s">
        <v>123</v>
      </c>
      <c r="C38" s="42" t="s">
        <v>139</v>
      </c>
      <c r="D38" s="57">
        <f t="shared" si="9"/>
        <v>200000</v>
      </c>
      <c r="E38" s="60">
        <v>200000</v>
      </c>
      <c r="F38" s="65"/>
      <c r="G38" s="65"/>
      <c r="H38" s="65"/>
      <c r="I38" s="65"/>
      <c r="J38" s="65"/>
      <c r="K38" s="65"/>
      <c r="L38" s="65"/>
      <c r="M38" s="65"/>
      <c r="N38" s="65"/>
    </row>
    <row r="39" spans="1:15" s="6" customFormat="1" ht="31.2" x14ac:dyDescent="0.3">
      <c r="A39" s="47" t="s">
        <v>35</v>
      </c>
      <c r="B39" s="22">
        <v>1021</v>
      </c>
      <c r="C39" s="40" t="s">
        <v>53</v>
      </c>
      <c r="D39" s="9">
        <f t="shared" si="9"/>
        <v>1358529</v>
      </c>
      <c r="E39" s="68">
        <f>SUM(E40:E52)</f>
        <v>1284980</v>
      </c>
      <c r="F39" s="68">
        <f>SUM(F40:F52)</f>
        <v>73549</v>
      </c>
      <c r="G39" s="68"/>
      <c r="H39" s="68"/>
      <c r="I39" s="9"/>
      <c r="J39" s="9"/>
      <c r="K39" s="9"/>
      <c r="L39" s="9"/>
      <c r="M39" s="9"/>
      <c r="N39" s="9"/>
    </row>
    <row r="40" spans="1:15" s="6" customFormat="1" ht="31.2" x14ac:dyDescent="0.3">
      <c r="A40" s="47"/>
      <c r="B40" s="51" t="s">
        <v>123</v>
      </c>
      <c r="C40" s="42" t="s">
        <v>99</v>
      </c>
      <c r="D40" s="57">
        <f t="shared" si="9"/>
        <v>1200000</v>
      </c>
      <c r="E40" s="60">
        <v>1200000</v>
      </c>
      <c r="F40" s="60"/>
      <c r="G40" s="60"/>
      <c r="H40" s="60"/>
      <c r="I40" s="57"/>
      <c r="J40" s="57"/>
      <c r="K40" s="57"/>
      <c r="L40" s="57"/>
      <c r="M40" s="57"/>
      <c r="N40" s="57"/>
    </row>
    <row r="41" spans="1:15" s="66" customFormat="1" ht="31.2" x14ac:dyDescent="0.3">
      <c r="A41" s="64"/>
      <c r="B41" s="51" t="s">
        <v>123</v>
      </c>
      <c r="C41" s="42" t="s">
        <v>128</v>
      </c>
      <c r="D41" s="57">
        <f t="shared" ref="D41:D52" si="12">SUM(E41:N41)</f>
        <v>-190020</v>
      </c>
      <c r="E41" s="60">
        <v>-190020</v>
      </c>
      <c r="F41" s="60"/>
      <c r="G41" s="60"/>
      <c r="H41" s="60"/>
      <c r="I41" s="65"/>
      <c r="J41" s="65"/>
      <c r="K41" s="65"/>
      <c r="L41" s="65"/>
      <c r="M41" s="65"/>
      <c r="N41" s="65"/>
    </row>
    <row r="42" spans="1:15" s="66" customFormat="1" ht="31.2" x14ac:dyDescent="0.3">
      <c r="A42" s="64"/>
      <c r="B42" s="51" t="s">
        <v>123</v>
      </c>
      <c r="C42" s="42" t="s">
        <v>132</v>
      </c>
      <c r="D42" s="57">
        <f t="shared" si="12"/>
        <v>-75000</v>
      </c>
      <c r="E42" s="60">
        <v>-75000</v>
      </c>
      <c r="F42" s="60"/>
      <c r="G42" s="60"/>
      <c r="H42" s="60"/>
      <c r="I42" s="65"/>
      <c r="J42" s="65"/>
      <c r="K42" s="65"/>
      <c r="L42" s="65"/>
      <c r="M42" s="65"/>
      <c r="N42" s="65"/>
    </row>
    <row r="43" spans="1:15" s="66" customFormat="1" ht="31.2" x14ac:dyDescent="0.3">
      <c r="A43" s="64"/>
      <c r="B43" s="51" t="s">
        <v>123</v>
      </c>
      <c r="C43" s="42" t="s">
        <v>133</v>
      </c>
      <c r="D43" s="57">
        <f t="shared" si="12"/>
        <v>-50000</v>
      </c>
      <c r="E43" s="60">
        <v>-50000</v>
      </c>
      <c r="F43" s="60"/>
      <c r="G43" s="60"/>
      <c r="H43" s="60"/>
      <c r="I43" s="65"/>
      <c r="J43" s="65"/>
      <c r="K43" s="65"/>
      <c r="L43" s="65"/>
      <c r="M43" s="65"/>
      <c r="N43" s="65"/>
    </row>
    <row r="44" spans="1:15" s="66" customFormat="1" ht="31.2" x14ac:dyDescent="0.3">
      <c r="A44" s="64"/>
      <c r="B44" s="51" t="s">
        <v>123</v>
      </c>
      <c r="C44" s="42" t="s">
        <v>140</v>
      </c>
      <c r="D44" s="57">
        <f t="shared" si="12"/>
        <v>600000</v>
      </c>
      <c r="E44" s="60">
        <v>600000</v>
      </c>
      <c r="F44" s="60"/>
      <c r="G44" s="60"/>
      <c r="H44" s="60"/>
      <c r="I44" s="65"/>
      <c r="J44" s="65"/>
      <c r="K44" s="65"/>
      <c r="L44" s="65"/>
      <c r="M44" s="65"/>
      <c r="N44" s="65"/>
    </row>
    <row r="45" spans="1:15" s="66" customFormat="1" ht="46.8" x14ac:dyDescent="0.3">
      <c r="A45" s="64"/>
      <c r="B45" s="51" t="s">
        <v>223</v>
      </c>
      <c r="C45" s="42" t="s">
        <v>226</v>
      </c>
      <c r="D45" s="57">
        <f t="shared" si="12"/>
        <v>-200000</v>
      </c>
      <c r="E45" s="60">
        <v>-200000</v>
      </c>
      <c r="F45" s="60"/>
      <c r="G45" s="60"/>
      <c r="H45" s="60"/>
      <c r="I45" s="65"/>
      <c r="J45" s="65"/>
      <c r="K45" s="65"/>
      <c r="L45" s="65"/>
      <c r="M45" s="65"/>
      <c r="N45" s="65"/>
    </row>
    <row r="46" spans="1:15" s="66" customFormat="1" ht="31.2" x14ac:dyDescent="0.3">
      <c r="A46" s="64"/>
      <c r="B46" s="51" t="s">
        <v>123</v>
      </c>
      <c r="C46" s="42" t="s">
        <v>137</v>
      </c>
      <c r="D46" s="57">
        <f t="shared" si="12"/>
        <v>-1451</v>
      </c>
      <c r="E46" s="60"/>
      <c r="F46" s="60">
        <v>-1451</v>
      </c>
      <c r="G46" s="60"/>
      <c r="H46" s="60"/>
      <c r="I46" s="65"/>
      <c r="J46" s="65"/>
      <c r="K46" s="65"/>
      <c r="L46" s="65"/>
      <c r="M46" s="65"/>
      <c r="N46" s="65"/>
    </row>
    <row r="47" spans="1:15" s="66" customFormat="1" ht="46.8" x14ac:dyDescent="0.3">
      <c r="A47" s="64"/>
      <c r="B47" s="51" t="s">
        <v>123</v>
      </c>
      <c r="C47" s="42" t="s">
        <v>138</v>
      </c>
      <c r="D47" s="57">
        <f t="shared" si="12"/>
        <v>-200000</v>
      </c>
      <c r="E47" s="60"/>
      <c r="F47" s="60">
        <v>-200000</v>
      </c>
      <c r="G47" s="60"/>
      <c r="H47" s="60"/>
      <c r="I47" s="65"/>
      <c r="J47" s="65"/>
      <c r="K47" s="65"/>
      <c r="L47" s="65"/>
      <c r="M47" s="65"/>
      <c r="N47" s="65"/>
    </row>
    <row r="48" spans="1:15" s="66" customFormat="1" ht="31.2" x14ac:dyDescent="0.3">
      <c r="A48" s="64"/>
      <c r="B48" s="51" t="s">
        <v>123</v>
      </c>
      <c r="C48" s="42" t="s">
        <v>238</v>
      </c>
      <c r="D48" s="57">
        <f t="shared" si="12"/>
        <v>75000</v>
      </c>
      <c r="E48" s="60"/>
      <c r="F48" s="60">
        <v>75000</v>
      </c>
      <c r="G48" s="60"/>
      <c r="H48" s="60"/>
      <c r="I48" s="65"/>
      <c r="J48" s="65"/>
      <c r="K48" s="65"/>
      <c r="L48" s="65"/>
      <c r="M48" s="65"/>
      <c r="N48" s="65"/>
      <c r="O48" s="115"/>
    </row>
    <row r="49" spans="1:14" s="66" customFormat="1" ht="31.2" x14ac:dyDescent="0.3">
      <c r="A49" s="64"/>
      <c r="B49" s="51" t="s">
        <v>147</v>
      </c>
      <c r="C49" s="42" t="s">
        <v>146</v>
      </c>
      <c r="D49" s="57">
        <f t="shared" si="12"/>
        <v>5960</v>
      </c>
      <c r="E49" s="60"/>
      <c r="F49" s="60">
        <v>5960</v>
      </c>
      <c r="G49" s="60"/>
      <c r="H49" s="60"/>
      <c r="I49" s="65"/>
      <c r="J49" s="65"/>
      <c r="K49" s="65"/>
      <c r="L49" s="65"/>
      <c r="M49" s="65"/>
      <c r="N49" s="65"/>
    </row>
    <row r="50" spans="1:14" s="66" customFormat="1" ht="78" x14ac:dyDescent="0.3">
      <c r="A50" s="64"/>
      <c r="B50" s="51" t="s">
        <v>147</v>
      </c>
      <c r="C50" s="42" t="s">
        <v>148</v>
      </c>
      <c r="D50" s="57">
        <f t="shared" si="12"/>
        <v>-5960</v>
      </c>
      <c r="E50" s="60"/>
      <c r="F50" s="60">
        <v>-5960</v>
      </c>
      <c r="G50" s="60"/>
      <c r="H50" s="60"/>
      <c r="I50" s="65"/>
      <c r="J50" s="65"/>
      <c r="K50" s="65"/>
      <c r="L50" s="65"/>
      <c r="M50" s="65"/>
      <c r="N50" s="65"/>
    </row>
    <row r="51" spans="1:14" s="66" customFormat="1" ht="78" x14ac:dyDescent="0.3">
      <c r="A51" s="64"/>
      <c r="B51" s="51" t="s">
        <v>223</v>
      </c>
      <c r="C51" s="42" t="s">
        <v>224</v>
      </c>
      <c r="D51" s="57">
        <f t="shared" si="12"/>
        <v>600000</v>
      </c>
      <c r="E51" s="60"/>
      <c r="F51" s="60">
        <f>200000+400000</f>
        <v>600000</v>
      </c>
      <c r="G51" s="60"/>
      <c r="H51" s="60"/>
      <c r="I51" s="65"/>
      <c r="J51" s="65"/>
      <c r="K51" s="65"/>
      <c r="L51" s="65"/>
      <c r="M51" s="65"/>
      <c r="N51" s="65"/>
    </row>
    <row r="52" spans="1:14" s="66" customFormat="1" ht="46.8" x14ac:dyDescent="0.3">
      <c r="A52" s="64"/>
      <c r="B52" s="51" t="s">
        <v>239</v>
      </c>
      <c r="C52" s="42" t="s">
        <v>225</v>
      </c>
      <c r="D52" s="57">
        <f t="shared" si="12"/>
        <v>-400000</v>
      </c>
      <c r="E52" s="60"/>
      <c r="F52" s="60">
        <f>-400000</f>
        <v>-400000</v>
      </c>
      <c r="G52" s="60"/>
      <c r="H52" s="60"/>
      <c r="I52" s="65"/>
      <c r="J52" s="65"/>
      <c r="K52" s="65"/>
      <c r="L52" s="65"/>
      <c r="M52" s="65"/>
      <c r="N52" s="65"/>
    </row>
    <row r="53" spans="1:14" s="6" customFormat="1" ht="62.4" x14ac:dyDescent="0.3">
      <c r="A53" s="47" t="s">
        <v>36</v>
      </c>
      <c r="B53" s="22">
        <v>1022</v>
      </c>
      <c r="C53" s="40" t="s">
        <v>131</v>
      </c>
      <c r="D53" s="9">
        <f>SUM(E53:N53)</f>
        <v>-624731</v>
      </c>
      <c r="E53" s="68">
        <f>SUM(E54:E56)</f>
        <v>-624700</v>
      </c>
      <c r="F53" s="68">
        <f>SUM(F54:F56)</f>
        <v>-31</v>
      </c>
      <c r="G53" s="68"/>
      <c r="H53" s="68"/>
      <c r="I53" s="9"/>
      <c r="J53" s="9"/>
      <c r="K53" s="9"/>
      <c r="L53" s="9"/>
      <c r="M53" s="9"/>
      <c r="N53" s="9"/>
    </row>
    <row r="54" spans="1:14" s="6" customFormat="1" ht="31.2" x14ac:dyDescent="0.3">
      <c r="A54" s="47"/>
      <c r="B54" s="51" t="s">
        <v>123</v>
      </c>
      <c r="C54" s="42" t="s">
        <v>99</v>
      </c>
      <c r="D54" s="57">
        <f t="shared" ref="D54:D56" si="13">SUM(E54:N54)</f>
        <v>51700</v>
      </c>
      <c r="E54" s="60">
        <v>51700</v>
      </c>
      <c r="F54" s="60"/>
      <c r="G54" s="60"/>
      <c r="H54" s="60"/>
      <c r="I54" s="57"/>
      <c r="J54" s="57"/>
      <c r="K54" s="57"/>
      <c r="L54" s="57"/>
      <c r="M54" s="57"/>
      <c r="N54" s="57"/>
    </row>
    <row r="55" spans="1:14" s="66" customFormat="1" ht="31.2" x14ac:dyDescent="0.3">
      <c r="A55" s="64"/>
      <c r="B55" s="51" t="s">
        <v>123</v>
      </c>
      <c r="C55" s="42" t="s">
        <v>115</v>
      </c>
      <c r="D55" s="57">
        <f t="shared" si="13"/>
        <v>-676400</v>
      </c>
      <c r="E55" s="60">
        <v>-676400</v>
      </c>
      <c r="F55" s="60"/>
      <c r="G55" s="60"/>
      <c r="H55" s="60"/>
      <c r="I55" s="65"/>
      <c r="J55" s="65"/>
      <c r="K55" s="65"/>
      <c r="L55" s="65"/>
      <c r="M55" s="65"/>
      <c r="N55" s="65"/>
    </row>
    <row r="56" spans="1:14" s="66" customFormat="1" ht="31.2" x14ac:dyDescent="0.3">
      <c r="A56" s="64"/>
      <c r="B56" s="51" t="s">
        <v>123</v>
      </c>
      <c r="C56" s="42" t="s">
        <v>137</v>
      </c>
      <c r="D56" s="57">
        <f t="shared" si="13"/>
        <v>-31</v>
      </c>
      <c r="E56" s="60"/>
      <c r="F56" s="60">
        <v>-31</v>
      </c>
      <c r="G56" s="60"/>
      <c r="H56" s="60"/>
      <c r="I56" s="65"/>
      <c r="J56" s="65"/>
      <c r="K56" s="65"/>
      <c r="L56" s="65"/>
      <c r="M56" s="65"/>
      <c r="N56" s="65"/>
    </row>
    <row r="57" spans="1:14" s="6" customFormat="1" ht="93.6" x14ac:dyDescent="0.3">
      <c r="A57" s="47" t="s">
        <v>43</v>
      </c>
      <c r="B57" s="87">
        <v>1031</v>
      </c>
      <c r="C57" s="67" t="s">
        <v>242</v>
      </c>
      <c r="D57" s="9">
        <f>SUM(E57:N57)</f>
        <v>70312</v>
      </c>
      <c r="E57" s="68"/>
      <c r="F57" s="68"/>
      <c r="G57" s="68"/>
      <c r="H57" s="68"/>
      <c r="I57" s="9">
        <v>70312</v>
      </c>
      <c r="J57" s="9"/>
      <c r="K57" s="9"/>
      <c r="L57" s="9"/>
      <c r="M57" s="9"/>
      <c r="N57" s="9"/>
    </row>
    <row r="58" spans="1:14" s="6" customFormat="1" ht="31.2" x14ac:dyDescent="0.3">
      <c r="A58" s="47" t="s">
        <v>44</v>
      </c>
      <c r="B58" s="87">
        <v>1070</v>
      </c>
      <c r="C58" s="70" t="s">
        <v>129</v>
      </c>
      <c r="D58" s="9">
        <f>SUM(E58:N58)</f>
        <v>-39317</v>
      </c>
      <c r="E58" s="68">
        <f>SUM(E59:E60)</f>
        <v>-38800</v>
      </c>
      <c r="F58" s="68">
        <f>SUM(F59:F60)</f>
        <v>-517</v>
      </c>
      <c r="G58" s="68"/>
      <c r="H58" s="68"/>
      <c r="I58" s="11"/>
      <c r="J58" s="9"/>
      <c r="K58" s="9"/>
      <c r="L58" s="9"/>
      <c r="M58" s="9"/>
      <c r="N58" s="9"/>
    </row>
    <row r="59" spans="1:14" s="66" customFormat="1" ht="31.2" x14ac:dyDescent="0.3">
      <c r="A59" s="64"/>
      <c r="B59" s="51" t="s">
        <v>123</v>
      </c>
      <c r="C59" s="42" t="s">
        <v>128</v>
      </c>
      <c r="D59" s="57">
        <f t="shared" ref="D59:D60" si="14">SUM(E59:N59)</f>
        <v>-38800</v>
      </c>
      <c r="E59" s="60">
        <v>-38800</v>
      </c>
      <c r="F59" s="60"/>
      <c r="G59" s="60"/>
      <c r="H59" s="60"/>
      <c r="I59" s="52"/>
      <c r="J59" s="65"/>
      <c r="K59" s="65"/>
      <c r="L59" s="65"/>
      <c r="M59" s="65"/>
      <c r="N59" s="65"/>
    </row>
    <row r="60" spans="1:14" s="66" customFormat="1" ht="31.2" x14ac:dyDescent="0.3">
      <c r="A60" s="64"/>
      <c r="B60" s="51" t="s">
        <v>123</v>
      </c>
      <c r="C60" s="42" t="s">
        <v>137</v>
      </c>
      <c r="D60" s="57">
        <f t="shared" si="14"/>
        <v>-517</v>
      </c>
      <c r="E60" s="60"/>
      <c r="F60" s="60">
        <v>-517</v>
      </c>
      <c r="G60" s="60"/>
      <c r="H60" s="60"/>
      <c r="I60" s="52"/>
      <c r="J60" s="65"/>
      <c r="K60" s="65"/>
      <c r="L60" s="65"/>
      <c r="M60" s="65"/>
      <c r="N60" s="65"/>
    </row>
    <row r="61" spans="1:14" s="6" customFormat="1" x14ac:dyDescent="0.3">
      <c r="A61" s="47" t="s">
        <v>59</v>
      </c>
      <c r="B61" s="76">
        <v>1141</v>
      </c>
      <c r="C61" s="40" t="s">
        <v>42</v>
      </c>
      <c r="D61" s="9">
        <f>SUM(E61:N61)</f>
        <v>-137000</v>
      </c>
      <c r="E61" s="68">
        <f>E62</f>
        <v>-137000</v>
      </c>
      <c r="F61" s="9"/>
      <c r="G61" s="9"/>
      <c r="H61" s="9"/>
      <c r="I61" s="9"/>
      <c r="J61" s="9"/>
      <c r="K61" s="9"/>
      <c r="L61" s="9"/>
      <c r="M61" s="9"/>
      <c r="N61" s="9"/>
    </row>
    <row r="62" spans="1:14" s="66" customFormat="1" ht="31.2" x14ac:dyDescent="0.3">
      <c r="A62" s="64"/>
      <c r="B62" s="51" t="s">
        <v>123</v>
      </c>
      <c r="C62" s="42" t="s">
        <v>99</v>
      </c>
      <c r="D62" s="57">
        <f>SUM(E62:N62)</f>
        <v>-137000</v>
      </c>
      <c r="E62" s="60">
        <v>-137000</v>
      </c>
      <c r="F62" s="65"/>
      <c r="G62" s="65"/>
      <c r="H62" s="65"/>
      <c r="I62" s="65"/>
      <c r="J62" s="65"/>
      <c r="K62" s="65"/>
      <c r="L62" s="65"/>
      <c r="M62" s="65"/>
      <c r="N62" s="65"/>
    </row>
    <row r="63" spans="1:14" s="6" customFormat="1" ht="78" x14ac:dyDescent="0.3">
      <c r="A63" s="47" t="s">
        <v>60</v>
      </c>
      <c r="B63" s="22">
        <v>1152</v>
      </c>
      <c r="C63" s="67" t="s">
        <v>240</v>
      </c>
      <c r="D63" s="9">
        <f>SUM(E63:N63)</f>
        <v>887690</v>
      </c>
      <c r="E63" s="55"/>
      <c r="F63" s="9"/>
      <c r="G63" s="9"/>
      <c r="H63" s="9"/>
      <c r="I63" s="9">
        <v>887690</v>
      </c>
      <c r="J63" s="9"/>
      <c r="K63" s="9"/>
      <c r="L63" s="9"/>
      <c r="M63" s="9"/>
      <c r="N63" s="9"/>
    </row>
    <row r="64" spans="1:14" s="6" customFormat="1" ht="78" x14ac:dyDescent="0.3">
      <c r="A64" s="47" t="s">
        <v>61</v>
      </c>
      <c r="B64" s="87">
        <v>1183</v>
      </c>
      <c r="C64" s="67" t="s">
        <v>135</v>
      </c>
      <c r="D64" s="9">
        <f t="shared" ref="D64:D65" si="15">SUM(E64:N64)</f>
        <v>-12529</v>
      </c>
      <c r="E64" s="55"/>
      <c r="F64" s="9">
        <v>-12529</v>
      </c>
      <c r="G64" s="9"/>
      <c r="H64" s="9"/>
      <c r="I64" s="9"/>
      <c r="J64" s="9"/>
      <c r="K64" s="9"/>
      <c r="L64" s="9"/>
      <c r="M64" s="9"/>
      <c r="N64" s="9"/>
    </row>
    <row r="65" spans="1:15" s="6" customFormat="1" ht="62.4" x14ac:dyDescent="0.3">
      <c r="A65" s="47" t="s">
        <v>68</v>
      </c>
      <c r="B65" s="87">
        <v>1251</v>
      </c>
      <c r="C65" s="67" t="s">
        <v>134</v>
      </c>
      <c r="D65" s="9">
        <f t="shared" si="15"/>
        <v>-1500000</v>
      </c>
      <c r="E65" s="55"/>
      <c r="F65" s="9">
        <v>-1500000</v>
      </c>
      <c r="G65" s="9"/>
      <c r="H65" s="9"/>
      <c r="I65" s="9"/>
      <c r="J65" s="9"/>
      <c r="K65" s="9"/>
      <c r="L65" s="9"/>
      <c r="M65" s="9"/>
      <c r="N65" s="9"/>
    </row>
    <row r="66" spans="1:15" s="6" customFormat="1" ht="109.2" x14ac:dyDescent="0.3">
      <c r="A66" s="47" t="s">
        <v>69</v>
      </c>
      <c r="B66" s="87">
        <v>1279</v>
      </c>
      <c r="C66" s="67" t="s">
        <v>87</v>
      </c>
      <c r="D66" s="9">
        <f>SUM(E66:N66)</f>
        <v>4508100</v>
      </c>
      <c r="E66" s="55"/>
      <c r="F66" s="9"/>
      <c r="G66" s="9"/>
      <c r="H66" s="9"/>
      <c r="I66" s="9"/>
      <c r="J66" s="9">
        <v>4508100</v>
      </c>
      <c r="K66" s="9"/>
      <c r="L66" s="9"/>
      <c r="M66" s="9"/>
      <c r="N66" s="9"/>
    </row>
    <row r="67" spans="1:15" s="6" customFormat="1" ht="124.8" x14ac:dyDescent="0.3">
      <c r="A67" s="47" t="s">
        <v>75</v>
      </c>
      <c r="B67" s="87">
        <v>1501</v>
      </c>
      <c r="C67" s="40" t="s">
        <v>241</v>
      </c>
      <c r="D67" s="9">
        <f t="shared" ref="D67:D68" si="16">SUM(E67:N67)</f>
        <v>254500</v>
      </c>
      <c r="E67" s="68"/>
      <c r="F67" s="9"/>
      <c r="G67" s="9"/>
      <c r="H67" s="9"/>
      <c r="I67" s="9"/>
      <c r="J67" s="9">
        <v>254500</v>
      </c>
      <c r="K67" s="9"/>
      <c r="L67" s="9"/>
      <c r="M67" s="9"/>
      <c r="N67" s="9"/>
    </row>
    <row r="68" spans="1:15" s="6" customFormat="1" ht="109.2" x14ac:dyDescent="0.3">
      <c r="A68" s="47" t="s">
        <v>142</v>
      </c>
      <c r="B68" s="87">
        <v>1700</v>
      </c>
      <c r="C68" s="40" t="s">
        <v>88</v>
      </c>
      <c r="D68" s="9">
        <f t="shared" si="16"/>
        <v>1446700</v>
      </c>
      <c r="E68" s="68"/>
      <c r="F68" s="9"/>
      <c r="G68" s="9"/>
      <c r="H68" s="9"/>
      <c r="I68" s="9"/>
      <c r="J68" s="9">
        <v>1446700</v>
      </c>
      <c r="K68" s="9"/>
      <c r="L68" s="9"/>
      <c r="M68" s="9"/>
      <c r="N68" s="9"/>
    </row>
    <row r="69" spans="1:15" s="6" customFormat="1" ht="62.4" x14ac:dyDescent="0.3">
      <c r="A69" s="47" t="s">
        <v>143</v>
      </c>
      <c r="B69" s="87">
        <v>3140</v>
      </c>
      <c r="C69" s="40" t="s">
        <v>46</v>
      </c>
      <c r="D69" s="9">
        <f>SUM(E69:N69)</f>
        <v>-66834.679999999993</v>
      </c>
      <c r="E69" s="68">
        <f>SUM(E70:E71)</f>
        <v>-66834.679999999993</v>
      </c>
      <c r="F69" s="9"/>
      <c r="G69" s="9"/>
      <c r="H69" s="9"/>
      <c r="I69" s="9"/>
      <c r="J69" s="9"/>
      <c r="K69" s="9"/>
      <c r="L69" s="9"/>
      <c r="M69" s="9"/>
      <c r="N69" s="9"/>
    </row>
    <row r="70" spans="1:15" s="59" customFormat="1" ht="31.2" x14ac:dyDescent="0.3">
      <c r="A70" s="103"/>
      <c r="B70" s="51" t="s">
        <v>123</v>
      </c>
      <c r="C70" s="42" t="s">
        <v>114</v>
      </c>
      <c r="D70" s="57">
        <f>SUM(E70:N70)</f>
        <v>-304.68</v>
      </c>
      <c r="E70" s="60">
        <v>-304.68</v>
      </c>
      <c r="F70" s="57"/>
      <c r="G70" s="57"/>
      <c r="H70" s="57"/>
      <c r="I70" s="57"/>
      <c r="J70" s="57"/>
      <c r="K70" s="57"/>
      <c r="L70" s="57"/>
      <c r="M70" s="57"/>
      <c r="N70" s="57"/>
    </row>
    <row r="71" spans="1:15" s="66" customFormat="1" ht="31.2" x14ac:dyDescent="0.3">
      <c r="A71" s="64"/>
      <c r="B71" s="51" t="s">
        <v>123</v>
      </c>
      <c r="C71" s="42" t="s">
        <v>115</v>
      </c>
      <c r="D71" s="57">
        <f>SUM(E71:N71)</f>
        <v>-66530</v>
      </c>
      <c r="E71" s="60">
        <v>-66530</v>
      </c>
      <c r="F71" s="65"/>
      <c r="G71" s="65"/>
      <c r="H71" s="65"/>
      <c r="I71" s="65"/>
      <c r="J71" s="65"/>
      <c r="K71" s="65"/>
      <c r="L71" s="65"/>
      <c r="M71" s="65"/>
      <c r="N71" s="65"/>
    </row>
    <row r="72" spans="1:15" s="6" customFormat="1" ht="46.8" x14ac:dyDescent="0.3">
      <c r="A72" s="47" t="s">
        <v>144</v>
      </c>
      <c r="B72" s="22">
        <v>5031</v>
      </c>
      <c r="C72" s="40" t="s">
        <v>130</v>
      </c>
      <c r="D72" s="9">
        <f>SUM(E72:N72)</f>
        <v>378967.68</v>
      </c>
      <c r="E72" s="68">
        <f>SUM(E73:E76)</f>
        <v>-65302.32</v>
      </c>
      <c r="F72" s="68">
        <f>SUM(F73:F76)</f>
        <v>444270</v>
      </c>
      <c r="G72" s="9"/>
      <c r="H72" s="9"/>
      <c r="I72" s="9"/>
      <c r="J72" s="9"/>
      <c r="K72" s="9"/>
      <c r="L72" s="9"/>
      <c r="M72" s="9"/>
      <c r="N72" s="9"/>
    </row>
    <row r="73" spans="1:15" s="6" customFormat="1" ht="31.2" x14ac:dyDescent="0.3">
      <c r="A73" s="47"/>
      <c r="B73" s="51" t="s">
        <v>123</v>
      </c>
      <c r="C73" s="42" t="s">
        <v>99</v>
      </c>
      <c r="D73" s="57">
        <f t="shared" ref="D73:D76" si="17">SUM(E73:N73)</f>
        <v>33997.68</v>
      </c>
      <c r="E73" s="60">
        <v>33997.68</v>
      </c>
      <c r="F73" s="57"/>
      <c r="G73" s="57"/>
      <c r="H73" s="57"/>
      <c r="I73" s="57"/>
      <c r="J73" s="57"/>
      <c r="K73" s="57"/>
      <c r="L73" s="57"/>
      <c r="M73" s="57"/>
      <c r="N73" s="57"/>
    </row>
    <row r="74" spans="1:15" s="66" customFormat="1" ht="31.2" x14ac:dyDescent="0.3">
      <c r="A74" s="64"/>
      <c r="B74" s="51" t="s">
        <v>123</v>
      </c>
      <c r="C74" s="42" t="s">
        <v>128</v>
      </c>
      <c r="D74" s="57">
        <f t="shared" si="17"/>
        <v>-99300</v>
      </c>
      <c r="E74" s="60">
        <v>-99300</v>
      </c>
      <c r="F74" s="57"/>
      <c r="G74" s="57"/>
      <c r="H74" s="57"/>
      <c r="I74" s="57"/>
      <c r="J74" s="57"/>
      <c r="K74" s="57"/>
      <c r="L74" s="57"/>
      <c r="M74" s="57"/>
      <c r="N74" s="57"/>
    </row>
    <row r="75" spans="1:15" s="66" customFormat="1" ht="31.2" x14ac:dyDescent="0.3">
      <c r="A75" s="64"/>
      <c r="B75" s="51" t="s">
        <v>123</v>
      </c>
      <c r="C75" s="42" t="s">
        <v>136</v>
      </c>
      <c r="D75" s="57">
        <f t="shared" si="17"/>
        <v>-5730</v>
      </c>
      <c r="E75" s="60"/>
      <c r="F75" s="57">
        <v>-5730</v>
      </c>
      <c r="G75" s="57"/>
      <c r="H75" s="57"/>
      <c r="I75" s="57"/>
      <c r="J75" s="57"/>
      <c r="K75" s="57"/>
      <c r="L75" s="57"/>
      <c r="M75" s="57"/>
      <c r="N75" s="57"/>
    </row>
    <row r="76" spans="1:15" s="66" customFormat="1" ht="31.2" x14ac:dyDescent="0.3">
      <c r="A76" s="64"/>
      <c r="B76" s="51" t="s">
        <v>123</v>
      </c>
      <c r="C76" s="42" t="s">
        <v>141</v>
      </c>
      <c r="D76" s="57">
        <f t="shared" si="17"/>
        <v>450000</v>
      </c>
      <c r="E76" s="60"/>
      <c r="F76" s="57">
        <v>450000</v>
      </c>
      <c r="G76" s="57"/>
      <c r="H76" s="57"/>
      <c r="I76" s="57"/>
      <c r="J76" s="57"/>
      <c r="K76" s="57"/>
      <c r="L76" s="57"/>
      <c r="M76" s="57"/>
      <c r="N76" s="57"/>
    </row>
    <row r="77" spans="1:15" s="12" customFormat="1" ht="31.2" x14ac:dyDescent="0.3">
      <c r="A77" s="49" t="s">
        <v>145</v>
      </c>
      <c r="B77" s="63" t="s">
        <v>54</v>
      </c>
      <c r="C77" s="40" t="s">
        <v>55</v>
      </c>
      <c r="D77" s="11">
        <f t="shared" ref="D77:D86" si="18">SUM(E77:N77)</f>
        <v>-208385</v>
      </c>
      <c r="E77" s="11">
        <f>E78</f>
        <v>-208385</v>
      </c>
      <c r="F77" s="11"/>
      <c r="G77" s="11"/>
      <c r="H77" s="11"/>
      <c r="I77" s="11"/>
      <c r="J77" s="11"/>
      <c r="K77" s="11"/>
      <c r="L77" s="11"/>
      <c r="M77" s="11"/>
      <c r="N77" s="11"/>
    </row>
    <row r="78" spans="1:15" s="73" customFormat="1" ht="31.2" x14ac:dyDescent="0.3">
      <c r="A78" s="71"/>
      <c r="B78" s="51" t="s">
        <v>123</v>
      </c>
      <c r="C78" s="42" t="s">
        <v>127</v>
      </c>
      <c r="D78" s="52">
        <f t="shared" si="18"/>
        <v>-208385</v>
      </c>
      <c r="E78" s="52">
        <v>-208385</v>
      </c>
      <c r="F78" s="52"/>
      <c r="G78" s="52"/>
      <c r="H78" s="52"/>
      <c r="I78" s="72"/>
      <c r="J78" s="72"/>
      <c r="K78" s="72"/>
      <c r="L78" s="72"/>
      <c r="M78" s="72"/>
      <c r="N78" s="72"/>
    </row>
    <row r="79" spans="1:15" s="24" customFormat="1" ht="17.399999999999999" x14ac:dyDescent="0.3">
      <c r="A79" s="43" t="s">
        <v>4</v>
      </c>
      <c r="B79" s="23"/>
      <c r="C79" s="44" t="s">
        <v>37</v>
      </c>
      <c r="D79" s="35">
        <f t="shared" si="18"/>
        <v>347300</v>
      </c>
      <c r="E79" s="35">
        <f>E80</f>
        <v>0</v>
      </c>
      <c r="F79" s="35">
        <f t="shared" ref="F79:N79" si="19">F80</f>
        <v>0</v>
      </c>
      <c r="G79" s="35">
        <f t="shared" si="19"/>
        <v>347300</v>
      </c>
      <c r="H79" s="35">
        <f t="shared" si="19"/>
        <v>0</v>
      </c>
      <c r="I79" s="35">
        <f t="shared" si="19"/>
        <v>0</v>
      </c>
      <c r="J79" s="35">
        <f t="shared" si="19"/>
        <v>0</v>
      </c>
      <c r="K79" s="35">
        <f t="shared" si="19"/>
        <v>0</v>
      </c>
      <c r="L79" s="35">
        <f t="shared" si="19"/>
        <v>0</v>
      </c>
      <c r="M79" s="35">
        <f t="shared" si="19"/>
        <v>0</v>
      </c>
      <c r="N79" s="35">
        <f t="shared" si="19"/>
        <v>0</v>
      </c>
      <c r="O79" s="74"/>
    </row>
    <row r="80" spans="1:15" s="66" customFormat="1" ht="78" x14ac:dyDescent="0.3">
      <c r="A80" s="47" t="s">
        <v>13</v>
      </c>
      <c r="B80" s="22">
        <v>3121</v>
      </c>
      <c r="C80" s="40" t="s">
        <v>70</v>
      </c>
      <c r="D80" s="9">
        <f t="shared" si="18"/>
        <v>347300</v>
      </c>
      <c r="E80" s="9">
        <f>SUM(E81:E82)</f>
        <v>0</v>
      </c>
      <c r="F80" s="9"/>
      <c r="G80" s="9">
        <f t="shared" ref="G80" si="20">SUM(G81:G82)</f>
        <v>347300</v>
      </c>
      <c r="H80" s="65"/>
      <c r="I80" s="65"/>
      <c r="J80" s="68"/>
      <c r="K80" s="68"/>
      <c r="L80" s="65"/>
      <c r="M80" s="65"/>
      <c r="N80" s="65"/>
    </row>
    <row r="81" spans="1:15" s="66" customFormat="1" ht="31.2" x14ac:dyDescent="0.3">
      <c r="A81" s="64"/>
      <c r="B81" s="51" t="s">
        <v>150</v>
      </c>
      <c r="C81" s="42" t="s">
        <v>149</v>
      </c>
      <c r="D81" s="57">
        <f t="shared" si="18"/>
        <v>517300</v>
      </c>
      <c r="E81" s="60">
        <v>170000</v>
      </c>
      <c r="F81" s="57"/>
      <c r="G81" s="57">
        <v>347300</v>
      </c>
      <c r="H81" s="57"/>
      <c r="I81" s="57"/>
      <c r="J81" s="57"/>
      <c r="K81" s="57"/>
      <c r="L81" s="57"/>
      <c r="M81" s="57"/>
      <c r="N81" s="57"/>
    </row>
    <row r="82" spans="1:15" s="66" customFormat="1" ht="31.2" x14ac:dyDescent="0.3">
      <c r="A82" s="64"/>
      <c r="B82" s="51" t="s">
        <v>150</v>
      </c>
      <c r="C82" s="42" t="s">
        <v>114</v>
      </c>
      <c r="D82" s="57">
        <f t="shared" si="18"/>
        <v>-170000</v>
      </c>
      <c r="E82" s="60">
        <v>-170000</v>
      </c>
      <c r="F82" s="57"/>
      <c r="G82" s="57"/>
      <c r="H82" s="57"/>
      <c r="I82" s="57"/>
      <c r="J82" s="57"/>
      <c r="K82" s="57"/>
      <c r="L82" s="57"/>
      <c r="M82" s="57"/>
      <c r="N82" s="57"/>
    </row>
    <row r="83" spans="1:15" s="24" customFormat="1" ht="17.399999999999999" x14ac:dyDescent="0.3">
      <c r="A83" s="43" t="s">
        <v>7</v>
      </c>
      <c r="B83" s="23"/>
      <c r="C83" s="44" t="s">
        <v>71</v>
      </c>
      <c r="D83" s="35">
        <f t="shared" si="18"/>
        <v>130800</v>
      </c>
      <c r="E83" s="35">
        <f>E84</f>
        <v>130800</v>
      </c>
      <c r="F83" s="35">
        <f t="shared" ref="F83:N83" si="21">F84</f>
        <v>0</v>
      </c>
      <c r="G83" s="35">
        <f t="shared" si="21"/>
        <v>0</v>
      </c>
      <c r="H83" s="35">
        <f t="shared" si="21"/>
        <v>0</v>
      </c>
      <c r="I83" s="35">
        <f t="shared" si="21"/>
        <v>0</v>
      </c>
      <c r="J83" s="35">
        <f t="shared" si="21"/>
        <v>0</v>
      </c>
      <c r="K83" s="35">
        <f t="shared" si="21"/>
        <v>0</v>
      </c>
      <c r="L83" s="35">
        <f t="shared" si="21"/>
        <v>0</v>
      </c>
      <c r="M83" s="35">
        <f t="shared" si="21"/>
        <v>0</v>
      </c>
      <c r="N83" s="35">
        <f t="shared" si="21"/>
        <v>0</v>
      </c>
      <c r="O83" s="74"/>
    </row>
    <row r="84" spans="1:15" s="59" customFormat="1" ht="31.2" x14ac:dyDescent="0.3">
      <c r="A84" s="47" t="s">
        <v>15</v>
      </c>
      <c r="B84" s="22">
        <v>4060</v>
      </c>
      <c r="C84" s="70" t="s">
        <v>151</v>
      </c>
      <c r="D84" s="9">
        <f t="shared" si="18"/>
        <v>130800</v>
      </c>
      <c r="E84" s="68">
        <f>SUM(E85:E86)</f>
        <v>130800</v>
      </c>
      <c r="F84" s="68">
        <f>SUM(F85:F86)</f>
        <v>0</v>
      </c>
      <c r="G84" s="57"/>
      <c r="H84" s="57"/>
      <c r="I84" s="57"/>
      <c r="J84" s="60"/>
      <c r="K84" s="60"/>
      <c r="L84" s="57"/>
      <c r="M84" s="57"/>
      <c r="N84" s="57"/>
    </row>
    <row r="85" spans="1:15" s="59" customFormat="1" ht="31.2" x14ac:dyDescent="0.3">
      <c r="A85" s="47"/>
      <c r="B85" s="51" t="s">
        <v>154</v>
      </c>
      <c r="C85" s="42" t="s">
        <v>152</v>
      </c>
      <c r="D85" s="57">
        <f t="shared" si="18"/>
        <v>60800</v>
      </c>
      <c r="E85" s="60">
        <v>60800</v>
      </c>
      <c r="F85" s="52"/>
      <c r="G85" s="57"/>
      <c r="H85" s="57"/>
      <c r="I85" s="57"/>
      <c r="J85" s="60"/>
      <c r="K85" s="60"/>
      <c r="L85" s="57"/>
      <c r="M85" s="57"/>
      <c r="N85" s="57"/>
    </row>
    <row r="86" spans="1:15" s="59" customFormat="1" ht="31.2" x14ac:dyDescent="0.3">
      <c r="A86" s="47"/>
      <c r="B86" s="51" t="s">
        <v>154</v>
      </c>
      <c r="C86" s="42" t="s">
        <v>153</v>
      </c>
      <c r="D86" s="57">
        <f t="shared" si="18"/>
        <v>70000</v>
      </c>
      <c r="E86" s="60">
        <v>70000</v>
      </c>
      <c r="F86" s="57"/>
      <c r="G86" s="57"/>
      <c r="H86" s="57"/>
      <c r="I86" s="57"/>
      <c r="J86" s="60"/>
      <c r="K86" s="60"/>
      <c r="L86" s="57"/>
      <c r="M86" s="57"/>
      <c r="N86" s="57"/>
    </row>
    <row r="87" spans="1:15" s="24" customFormat="1" ht="17.399999999999999" x14ac:dyDescent="0.3">
      <c r="A87" s="43" t="s">
        <v>38</v>
      </c>
      <c r="B87" s="23"/>
      <c r="C87" s="44" t="s">
        <v>56</v>
      </c>
      <c r="D87" s="35">
        <f t="shared" ref="D87:D96" si="22">SUM(E87:N87)</f>
        <v>4358135</v>
      </c>
      <c r="E87" s="35">
        <f>E88+E90+E91</f>
        <v>0</v>
      </c>
      <c r="F87" s="35">
        <f t="shared" ref="F87:N87" si="23">F88+F90+F91</f>
        <v>0</v>
      </c>
      <c r="G87" s="35">
        <f t="shared" si="23"/>
        <v>0</v>
      </c>
      <c r="H87" s="35">
        <f t="shared" si="23"/>
        <v>0</v>
      </c>
      <c r="I87" s="35">
        <f t="shared" si="23"/>
        <v>0</v>
      </c>
      <c r="J87" s="35">
        <f t="shared" si="23"/>
        <v>0</v>
      </c>
      <c r="K87" s="35">
        <f t="shared" si="23"/>
        <v>0</v>
      </c>
      <c r="L87" s="35">
        <f t="shared" si="23"/>
        <v>0</v>
      </c>
      <c r="M87" s="35">
        <f t="shared" si="23"/>
        <v>0</v>
      </c>
      <c r="N87" s="35">
        <f t="shared" si="23"/>
        <v>4358135</v>
      </c>
      <c r="O87" s="74"/>
    </row>
    <row r="88" spans="1:15" s="66" customFormat="1" ht="46.8" x14ac:dyDescent="0.3">
      <c r="A88" s="47" t="s">
        <v>39</v>
      </c>
      <c r="B88" s="22">
        <v>3133</v>
      </c>
      <c r="C88" s="40" t="s">
        <v>155</v>
      </c>
      <c r="D88" s="9">
        <f t="shared" si="22"/>
        <v>115300</v>
      </c>
      <c r="E88" s="9">
        <f>E89</f>
        <v>115300</v>
      </c>
      <c r="F88" s="65"/>
      <c r="G88" s="65"/>
      <c r="H88" s="65"/>
      <c r="I88" s="65"/>
      <c r="J88" s="65"/>
      <c r="K88" s="65"/>
      <c r="L88" s="65"/>
      <c r="M88" s="65"/>
      <c r="N88" s="65"/>
    </row>
    <row r="89" spans="1:15" s="59" customFormat="1" ht="31.2" x14ac:dyDescent="0.3">
      <c r="A89" s="101"/>
      <c r="B89" s="14" t="s">
        <v>191</v>
      </c>
      <c r="C89" s="39" t="s">
        <v>156</v>
      </c>
      <c r="D89" s="7">
        <f>SUM(E89:N89)</f>
        <v>115300</v>
      </c>
      <c r="E89" s="7">
        <v>115300</v>
      </c>
      <c r="F89" s="57"/>
      <c r="G89" s="57"/>
      <c r="H89" s="57"/>
      <c r="I89" s="57"/>
      <c r="J89" s="57"/>
      <c r="K89" s="57"/>
      <c r="L89" s="57"/>
      <c r="M89" s="57"/>
      <c r="N89" s="57"/>
    </row>
    <row r="90" spans="1:15" s="6" customFormat="1" ht="46.8" x14ac:dyDescent="0.3">
      <c r="A90" s="47" t="s">
        <v>58</v>
      </c>
      <c r="B90" s="22">
        <v>5012</v>
      </c>
      <c r="C90" s="40" t="s">
        <v>157</v>
      </c>
      <c r="D90" s="9">
        <f t="shared" si="22"/>
        <v>-115300</v>
      </c>
      <c r="E90" s="9">
        <v>-115300</v>
      </c>
      <c r="F90" s="9"/>
      <c r="G90" s="9"/>
      <c r="H90" s="9"/>
      <c r="I90" s="9"/>
      <c r="J90" s="9"/>
      <c r="K90" s="9"/>
      <c r="L90" s="9"/>
      <c r="M90" s="9"/>
      <c r="N90" s="9"/>
    </row>
    <row r="91" spans="1:15" s="12" customFormat="1" ht="93.6" x14ac:dyDescent="0.3">
      <c r="A91" s="49" t="s">
        <v>228</v>
      </c>
      <c r="B91" s="63" t="s">
        <v>203</v>
      </c>
      <c r="C91" s="67" t="s">
        <v>52</v>
      </c>
      <c r="D91" s="11">
        <f>SUM(E91:N91)</f>
        <v>4358135</v>
      </c>
      <c r="E91" s="68"/>
      <c r="F91" s="113"/>
      <c r="G91" s="113"/>
      <c r="H91" s="113"/>
      <c r="I91" s="68"/>
      <c r="J91" s="11"/>
      <c r="K91" s="11"/>
      <c r="L91" s="11"/>
      <c r="M91" s="11"/>
      <c r="N91" s="11">
        <f>N92</f>
        <v>4358135</v>
      </c>
    </row>
    <row r="92" spans="1:15" s="73" customFormat="1" ht="62.4" x14ac:dyDescent="0.3">
      <c r="A92" s="71"/>
      <c r="B92" s="85" t="s">
        <v>235</v>
      </c>
      <c r="C92" s="114" t="s">
        <v>234</v>
      </c>
      <c r="D92" s="52">
        <f>SUM(E92:N92)</f>
        <v>4358135</v>
      </c>
      <c r="E92" s="60"/>
      <c r="F92" s="93"/>
      <c r="G92" s="93"/>
      <c r="H92" s="93"/>
      <c r="I92" s="60"/>
      <c r="J92" s="52"/>
      <c r="K92" s="52"/>
      <c r="L92" s="72"/>
      <c r="M92" s="72"/>
      <c r="N92" s="52">
        <v>4358135</v>
      </c>
    </row>
    <row r="93" spans="1:15" s="24" customFormat="1" ht="17.399999999999999" x14ac:dyDescent="0.3">
      <c r="A93" s="43" t="s">
        <v>40</v>
      </c>
      <c r="B93" s="23"/>
      <c r="C93" s="44" t="s">
        <v>14</v>
      </c>
      <c r="D93" s="35">
        <f>SUM(E93:N93)</f>
        <v>4342542.87</v>
      </c>
      <c r="E93" s="35">
        <f>E94+E104+E108+E110+E115+E118+E120+E123+E136+E141</f>
        <v>151863</v>
      </c>
      <c r="F93" s="35">
        <f t="shared" ref="F93:N93" si="24">F94+F104+F108+F110+F115+F118+F120+F123+F136+F141</f>
        <v>48137</v>
      </c>
      <c r="G93" s="35">
        <f t="shared" si="24"/>
        <v>3331830</v>
      </c>
      <c r="H93" s="35">
        <f t="shared" si="24"/>
        <v>0</v>
      </c>
      <c r="I93" s="35">
        <f t="shared" si="24"/>
        <v>0</v>
      </c>
      <c r="J93" s="35">
        <f t="shared" si="24"/>
        <v>0</v>
      </c>
      <c r="K93" s="35">
        <f t="shared" si="24"/>
        <v>21113.059999999998</v>
      </c>
      <c r="L93" s="35">
        <f t="shared" si="24"/>
        <v>800000</v>
      </c>
      <c r="M93" s="35">
        <f t="shared" si="24"/>
        <v>0</v>
      </c>
      <c r="N93" s="35">
        <f t="shared" si="24"/>
        <v>-10400.19</v>
      </c>
      <c r="O93" s="74"/>
    </row>
    <row r="94" spans="1:15" s="12" customFormat="1" x14ac:dyDescent="0.3">
      <c r="A94" s="49" t="s">
        <v>41</v>
      </c>
      <c r="B94" s="63" t="s">
        <v>76</v>
      </c>
      <c r="C94" s="67" t="s">
        <v>77</v>
      </c>
      <c r="D94" s="11">
        <f>SUM(E94:N94)</f>
        <v>25406</v>
      </c>
      <c r="E94" s="68"/>
      <c r="F94" s="68">
        <f>F95+F96</f>
        <v>25406</v>
      </c>
      <c r="G94" s="68"/>
      <c r="H94" s="68"/>
      <c r="I94" s="68"/>
      <c r="J94" s="55"/>
      <c r="K94" s="55"/>
      <c r="L94" s="11"/>
      <c r="M94" s="11"/>
      <c r="N94" s="11"/>
    </row>
    <row r="95" spans="1:15" s="105" customFormat="1" ht="124.8" x14ac:dyDescent="0.3">
      <c r="A95" s="104"/>
      <c r="B95" s="85" t="s">
        <v>188</v>
      </c>
      <c r="C95" s="107" t="s">
        <v>158</v>
      </c>
      <c r="D95" s="10">
        <f>SUM(E95:N95)</f>
        <v>-13046</v>
      </c>
      <c r="E95" s="55"/>
      <c r="F95" s="55">
        <v>-13046</v>
      </c>
      <c r="G95" s="55"/>
      <c r="H95" s="55"/>
      <c r="I95" s="55"/>
      <c r="J95" s="55"/>
      <c r="K95" s="55"/>
      <c r="L95" s="10"/>
      <c r="M95" s="10"/>
      <c r="N95" s="10"/>
    </row>
    <row r="96" spans="1:15" s="73" customFormat="1" ht="78" x14ac:dyDescent="0.3">
      <c r="A96" s="71"/>
      <c r="B96" s="85"/>
      <c r="C96" s="39" t="s">
        <v>81</v>
      </c>
      <c r="D96" s="10">
        <f t="shared" si="22"/>
        <v>38452</v>
      </c>
      <c r="E96" s="60"/>
      <c r="F96" s="55">
        <f>SUM(F97:F103)</f>
        <v>38452</v>
      </c>
      <c r="G96" s="60"/>
      <c r="H96" s="60"/>
      <c r="I96" s="60"/>
      <c r="J96" s="60"/>
      <c r="K96" s="60"/>
      <c r="L96" s="72"/>
      <c r="M96" s="72"/>
      <c r="N96" s="72"/>
    </row>
    <row r="97" spans="1:14" s="73" customFormat="1" ht="46.8" x14ac:dyDescent="0.3">
      <c r="A97" s="71"/>
      <c r="B97" s="85" t="s">
        <v>188</v>
      </c>
      <c r="C97" s="42" t="s">
        <v>159</v>
      </c>
      <c r="D97" s="52">
        <f>SUM(E97:N97)</f>
        <v>90000</v>
      </c>
      <c r="E97" s="60"/>
      <c r="F97" s="60">
        <v>90000</v>
      </c>
      <c r="G97" s="60"/>
      <c r="H97" s="60"/>
      <c r="I97" s="60"/>
      <c r="J97" s="60"/>
      <c r="K97" s="60"/>
      <c r="L97" s="72"/>
      <c r="M97" s="72"/>
      <c r="N97" s="72"/>
    </row>
    <row r="98" spans="1:14" s="73" customFormat="1" ht="46.8" x14ac:dyDescent="0.3">
      <c r="A98" s="71"/>
      <c r="B98" s="85" t="s">
        <v>188</v>
      </c>
      <c r="C98" s="42" t="s">
        <v>160</v>
      </c>
      <c r="D98" s="52">
        <f t="shared" ref="D98:D103" si="25">SUM(E98:N98)</f>
        <v>-89</v>
      </c>
      <c r="E98" s="60"/>
      <c r="F98" s="60">
        <v>-89</v>
      </c>
      <c r="G98" s="60"/>
      <c r="H98" s="60"/>
      <c r="I98" s="60"/>
      <c r="J98" s="60"/>
      <c r="K98" s="60"/>
      <c r="L98" s="72"/>
      <c r="M98" s="72"/>
      <c r="N98" s="72"/>
    </row>
    <row r="99" spans="1:14" s="73" customFormat="1" ht="46.8" x14ac:dyDescent="0.3">
      <c r="A99" s="71"/>
      <c r="B99" s="85" t="s">
        <v>188</v>
      </c>
      <c r="C99" s="96" t="s">
        <v>161</v>
      </c>
      <c r="D99" s="52">
        <f t="shared" si="25"/>
        <v>-64</v>
      </c>
      <c r="E99" s="60"/>
      <c r="F99" s="60">
        <v>-64</v>
      </c>
      <c r="G99" s="60"/>
      <c r="H99" s="60"/>
      <c r="I99" s="60"/>
      <c r="J99" s="60"/>
      <c r="K99" s="60"/>
      <c r="L99" s="72"/>
      <c r="M99" s="72"/>
      <c r="N99" s="72"/>
    </row>
    <row r="100" spans="1:14" s="73" customFormat="1" ht="46.8" x14ac:dyDescent="0.3">
      <c r="A100" s="71"/>
      <c r="B100" s="85" t="s">
        <v>188</v>
      </c>
      <c r="C100" s="96" t="s">
        <v>162</v>
      </c>
      <c r="D100" s="52">
        <f t="shared" si="25"/>
        <v>-30067</v>
      </c>
      <c r="E100" s="60"/>
      <c r="F100" s="60">
        <v>-30067</v>
      </c>
      <c r="G100" s="60"/>
      <c r="H100" s="60"/>
      <c r="I100" s="60"/>
      <c r="J100" s="60"/>
      <c r="K100" s="60"/>
      <c r="L100" s="72"/>
      <c r="M100" s="72"/>
      <c r="N100" s="72"/>
    </row>
    <row r="101" spans="1:14" s="73" customFormat="1" ht="46.8" x14ac:dyDescent="0.3">
      <c r="A101" s="71"/>
      <c r="B101" s="85" t="s">
        <v>188</v>
      </c>
      <c r="C101" s="42" t="s">
        <v>163</v>
      </c>
      <c r="D101" s="52">
        <f t="shared" si="25"/>
        <v>-17006</v>
      </c>
      <c r="E101" s="60"/>
      <c r="F101" s="60">
        <v>-17006</v>
      </c>
      <c r="G101" s="60"/>
      <c r="H101" s="60"/>
      <c r="I101" s="60"/>
      <c r="J101" s="60"/>
      <c r="K101" s="60"/>
      <c r="L101" s="72"/>
      <c r="M101" s="72"/>
      <c r="N101" s="72"/>
    </row>
    <row r="102" spans="1:14" s="73" customFormat="1" ht="62.4" x14ac:dyDescent="0.3">
      <c r="A102" s="71"/>
      <c r="B102" s="85" t="s">
        <v>188</v>
      </c>
      <c r="C102" s="42" t="s">
        <v>164</v>
      </c>
      <c r="D102" s="52">
        <f t="shared" si="25"/>
        <v>-621</v>
      </c>
      <c r="E102" s="60"/>
      <c r="F102" s="60">
        <v>-621</v>
      </c>
      <c r="G102" s="60"/>
      <c r="H102" s="60"/>
      <c r="I102" s="60"/>
      <c r="J102" s="60"/>
      <c r="K102" s="60"/>
      <c r="L102" s="72"/>
      <c r="M102" s="72"/>
      <c r="N102" s="72"/>
    </row>
    <row r="103" spans="1:14" s="73" customFormat="1" ht="46.8" x14ac:dyDescent="0.3">
      <c r="A103" s="71"/>
      <c r="B103" s="85" t="s">
        <v>188</v>
      </c>
      <c r="C103" s="96" t="s">
        <v>165</v>
      </c>
      <c r="D103" s="52">
        <f t="shared" si="25"/>
        <v>-3701</v>
      </c>
      <c r="E103" s="60"/>
      <c r="F103" s="60">
        <v>-3701</v>
      </c>
      <c r="G103" s="60"/>
      <c r="H103" s="60"/>
      <c r="I103" s="60"/>
      <c r="J103" s="60"/>
      <c r="K103" s="60"/>
      <c r="L103" s="72"/>
      <c r="M103" s="72"/>
      <c r="N103" s="72"/>
    </row>
    <row r="104" spans="1:14" s="12" customFormat="1" x14ac:dyDescent="0.3">
      <c r="A104" s="49" t="s">
        <v>194</v>
      </c>
      <c r="B104" s="63">
        <v>6015</v>
      </c>
      <c r="C104" s="67" t="s">
        <v>78</v>
      </c>
      <c r="D104" s="11">
        <f t="shared" ref="D104:D122" si="26">SUM(E104:N104)</f>
        <v>-228555</v>
      </c>
      <c r="E104" s="68">
        <f>E105+E106</f>
        <v>-150101</v>
      </c>
      <c r="F104" s="68">
        <f>F105+F106</f>
        <v>-78454</v>
      </c>
      <c r="G104" s="68"/>
      <c r="H104" s="68"/>
      <c r="I104" s="68"/>
      <c r="J104" s="11"/>
      <c r="K104" s="11"/>
      <c r="L104" s="11"/>
      <c r="M104" s="11"/>
      <c r="N104" s="11"/>
    </row>
    <row r="105" spans="1:14" s="105" customFormat="1" ht="31.2" x14ac:dyDescent="0.3">
      <c r="A105" s="104"/>
      <c r="B105" s="106" t="s">
        <v>186</v>
      </c>
      <c r="C105" s="107" t="s">
        <v>167</v>
      </c>
      <c r="D105" s="10">
        <f t="shared" si="26"/>
        <v>-150101</v>
      </c>
      <c r="E105" s="55">
        <v>-150101</v>
      </c>
      <c r="F105" s="55"/>
      <c r="G105" s="55"/>
      <c r="H105" s="55"/>
      <c r="I105" s="55"/>
      <c r="J105" s="10"/>
      <c r="K105" s="10"/>
      <c r="L105" s="10"/>
      <c r="M105" s="10"/>
      <c r="N105" s="10"/>
    </row>
    <row r="106" spans="1:14" s="73" customFormat="1" ht="78" x14ac:dyDescent="0.3">
      <c r="A106" s="71"/>
      <c r="B106" s="85"/>
      <c r="C106" s="39" t="s">
        <v>81</v>
      </c>
      <c r="D106" s="10">
        <f t="shared" si="26"/>
        <v>-78454</v>
      </c>
      <c r="E106" s="60"/>
      <c r="F106" s="55">
        <f>F107</f>
        <v>-78454</v>
      </c>
      <c r="G106" s="55"/>
      <c r="H106" s="55"/>
      <c r="I106" s="60"/>
      <c r="J106" s="52"/>
      <c r="K106" s="52"/>
      <c r="L106" s="72"/>
      <c r="M106" s="72"/>
      <c r="N106" s="72"/>
    </row>
    <row r="107" spans="1:14" s="73" customFormat="1" ht="46.8" x14ac:dyDescent="0.3">
      <c r="A107" s="71"/>
      <c r="B107" s="85" t="s">
        <v>186</v>
      </c>
      <c r="C107" s="96" t="s">
        <v>166</v>
      </c>
      <c r="D107" s="52">
        <f t="shared" si="26"/>
        <v>-78454</v>
      </c>
      <c r="E107" s="60"/>
      <c r="F107" s="60">
        <v>-78454</v>
      </c>
      <c r="G107" s="60"/>
      <c r="H107" s="60"/>
      <c r="I107" s="60"/>
      <c r="J107" s="52"/>
      <c r="K107" s="52"/>
      <c r="L107" s="72"/>
      <c r="M107" s="72"/>
      <c r="N107" s="72"/>
    </row>
    <row r="108" spans="1:14" s="12" customFormat="1" ht="31.2" x14ac:dyDescent="0.3">
      <c r="A108" s="49" t="s">
        <v>195</v>
      </c>
      <c r="B108" s="63">
        <v>6017</v>
      </c>
      <c r="C108" s="110" t="s">
        <v>189</v>
      </c>
      <c r="D108" s="11">
        <f t="shared" si="26"/>
        <v>331830</v>
      </c>
      <c r="E108" s="68"/>
      <c r="F108" s="68"/>
      <c r="G108" s="68">
        <f>G109</f>
        <v>331830</v>
      </c>
      <c r="H108" s="68"/>
      <c r="I108" s="68"/>
      <c r="J108" s="11"/>
      <c r="K108" s="11"/>
      <c r="L108" s="11"/>
      <c r="M108" s="11"/>
      <c r="N108" s="11"/>
    </row>
    <row r="109" spans="1:14" s="73" customFormat="1" ht="31.2" x14ac:dyDescent="0.3">
      <c r="A109" s="71"/>
      <c r="B109" s="85" t="s">
        <v>192</v>
      </c>
      <c r="C109" s="96" t="s">
        <v>190</v>
      </c>
      <c r="D109" s="52">
        <f t="shared" si="26"/>
        <v>331830</v>
      </c>
      <c r="E109" s="60"/>
      <c r="F109" s="60"/>
      <c r="G109" s="60">
        <v>331830</v>
      </c>
      <c r="H109" s="60"/>
      <c r="I109" s="60"/>
      <c r="J109" s="52"/>
      <c r="K109" s="52"/>
      <c r="L109" s="72"/>
      <c r="M109" s="72"/>
      <c r="N109" s="72"/>
    </row>
    <row r="110" spans="1:14" s="12" customFormat="1" x14ac:dyDescent="0.3">
      <c r="A110" s="49" t="s">
        <v>196</v>
      </c>
      <c r="B110" s="63">
        <v>6030</v>
      </c>
      <c r="C110" s="109" t="s">
        <v>27</v>
      </c>
      <c r="D110" s="11">
        <f t="shared" si="26"/>
        <v>1523499</v>
      </c>
      <c r="E110" s="68">
        <f>E111</f>
        <v>1523499</v>
      </c>
      <c r="F110" s="68"/>
      <c r="G110" s="68"/>
      <c r="H110" s="68"/>
      <c r="I110" s="68"/>
      <c r="J110" s="11"/>
      <c r="K110" s="11"/>
      <c r="L110" s="11"/>
      <c r="M110" s="11"/>
      <c r="N110" s="11"/>
    </row>
    <row r="111" spans="1:14" s="105" customFormat="1" x14ac:dyDescent="0.3">
      <c r="A111" s="104"/>
      <c r="B111" s="106"/>
      <c r="C111" s="95" t="s">
        <v>176</v>
      </c>
      <c r="D111" s="10">
        <f t="shared" si="26"/>
        <v>1523499</v>
      </c>
      <c r="E111" s="55">
        <f>E112+E113+E114</f>
        <v>1523499</v>
      </c>
      <c r="F111" s="55"/>
      <c r="G111" s="55"/>
      <c r="H111" s="55"/>
      <c r="I111" s="55"/>
      <c r="J111" s="10"/>
      <c r="K111" s="10"/>
      <c r="L111" s="10"/>
      <c r="M111" s="10"/>
      <c r="N111" s="10"/>
    </row>
    <row r="112" spans="1:14" s="73" customFormat="1" ht="31.2" x14ac:dyDescent="0.3">
      <c r="A112" s="71"/>
      <c r="B112" s="85" t="s">
        <v>186</v>
      </c>
      <c r="C112" s="96" t="s">
        <v>177</v>
      </c>
      <c r="D112" s="52">
        <f t="shared" si="26"/>
        <v>1682700</v>
      </c>
      <c r="E112" s="60">
        <v>1682700</v>
      </c>
      <c r="F112" s="60"/>
      <c r="G112" s="60"/>
      <c r="H112" s="60"/>
      <c r="I112" s="60"/>
      <c r="J112" s="52"/>
      <c r="K112" s="52"/>
      <c r="L112" s="72"/>
      <c r="M112" s="72"/>
      <c r="N112" s="72"/>
    </row>
    <row r="113" spans="1:14" s="73" customFormat="1" ht="62.4" x14ac:dyDescent="0.3">
      <c r="A113" s="71"/>
      <c r="B113" s="85" t="s">
        <v>186</v>
      </c>
      <c r="C113" s="96" t="s">
        <v>178</v>
      </c>
      <c r="D113" s="52">
        <f t="shared" si="26"/>
        <v>-50000</v>
      </c>
      <c r="E113" s="60">
        <v>-50000</v>
      </c>
      <c r="F113" s="60"/>
      <c r="G113" s="60"/>
      <c r="H113" s="60"/>
      <c r="I113" s="60"/>
      <c r="J113" s="52"/>
      <c r="K113" s="52"/>
      <c r="L113" s="72"/>
      <c r="M113" s="72"/>
      <c r="N113" s="72"/>
    </row>
    <row r="114" spans="1:14" s="73" customFormat="1" ht="31.2" x14ac:dyDescent="0.3">
      <c r="A114" s="71"/>
      <c r="B114" s="85" t="s">
        <v>188</v>
      </c>
      <c r="C114" s="96" t="s">
        <v>175</v>
      </c>
      <c r="D114" s="52">
        <f t="shared" si="26"/>
        <v>-109201</v>
      </c>
      <c r="E114" s="60">
        <v>-109201</v>
      </c>
      <c r="F114" s="60"/>
      <c r="G114" s="60"/>
      <c r="H114" s="60"/>
      <c r="I114" s="60"/>
      <c r="J114" s="52"/>
      <c r="K114" s="52"/>
      <c r="L114" s="72"/>
      <c r="M114" s="72"/>
      <c r="N114" s="72"/>
    </row>
    <row r="115" spans="1:14" s="12" customFormat="1" x14ac:dyDescent="0.3">
      <c r="A115" s="49" t="s">
        <v>197</v>
      </c>
      <c r="B115" s="63" t="s">
        <v>82</v>
      </c>
      <c r="C115" s="109" t="s">
        <v>179</v>
      </c>
      <c r="D115" s="11">
        <f t="shared" si="26"/>
        <v>-11159</v>
      </c>
      <c r="E115" s="68"/>
      <c r="F115" s="68">
        <f>F116</f>
        <v>-11159</v>
      </c>
      <c r="G115" s="68"/>
      <c r="H115" s="68"/>
      <c r="I115" s="68"/>
      <c r="J115" s="11"/>
      <c r="K115" s="11"/>
      <c r="L115" s="11"/>
      <c r="M115" s="11"/>
      <c r="N115" s="11"/>
    </row>
    <row r="116" spans="1:14" s="73" customFormat="1" ht="78" x14ac:dyDescent="0.3">
      <c r="A116" s="71"/>
      <c r="B116" s="85"/>
      <c r="C116" s="39" t="s">
        <v>81</v>
      </c>
      <c r="D116" s="10">
        <f t="shared" si="26"/>
        <v>-11159</v>
      </c>
      <c r="E116" s="55"/>
      <c r="F116" s="55">
        <f>F117</f>
        <v>-11159</v>
      </c>
      <c r="G116" s="55"/>
      <c r="H116" s="55"/>
      <c r="I116" s="55"/>
      <c r="J116" s="10"/>
      <c r="K116" s="10"/>
      <c r="L116" s="11"/>
      <c r="M116" s="11"/>
      <c r="N116" s="11"/>
    </row>
    <row r="117" spans="1:14" s="73" customFormat="1" ht="62.4" x14ac:dyDescent="0.3">
      <c r="A117" s="71"/>
      <c r="B117" s="85" t="s">
        <v>186</v>
      </c>
      <c r="C117" s="96" t="s">
        <v>180</v>
      </c>
      <c r="D117" s="52">
        <f t="shared" si="26"/>
        <v>-11159</v>
      </c>
      <c r="E117" s="60"/>
      <c r="F117" s="60">
        <v>-11159</v>
      </c>
      <c r="G117" s="60"/>
      <c r="H117" s="60"/>
      <c r="I117" s="60"/>
      <c r="J117" s="52"/>
      <c r="K117" s="52"/>
      <c r="L117" s="72"/>
      <c r="M117" s="72"/>
      <c r="N117" s="72"/>
    </row>
    <row r="118" spans="1:14" s="12" customFormat="1" ht="62.4" x14ac:dyDescent="0.3">
      <c r="A118" s="49" t="s">
        <v>198</v>
      </c>
      <c r="B118" s="63">
        <v>6093</v>
      </c>
      <c r="C118" s="109" t="s">
        <v>172</v>
      </c>
      <c r="D118" s="11">
        <f t="shared" si="26"/>
        <v>-9645</v>
      </c>
      <c r="E118" s="68">
        <f>E119</f>
        <v>-9645</v>
      </c>
      <c r="F118" s="68"/>
      <c r="G118" s="68"/>
      <c r="H118" s="68"/>
      <c r="I118" s="68"/>
      <c r="J118" s="11"/>
      <c r="K118" s="11"/>
      <c r="L118" s="11"/>
      <c r="M118" s="11"/>
      <c r="N118" s="11"/>
    </row>
    <row r="119" spans="1:14" s="73" customFormat="1" ht="46.8" x14ac:dyDescent="0.3">
      <c r="A119" s="71"/>
      <c r="B119" s="85" t="s">
        <v>186</v>
      </c>
      <c r="C119" s="96" t="s">
        <v>173</v>
      </c>
      <c r="D119" s="52">
        <f t="shared" si="26"/>
        <v>-9645</v>
      </c>
      <c r="E119" s="60">
        <v>-9645</v>
      </c>
      <c r="F119" s="60"/>
      <c r="G119" s="60"/>
      <c r="H119" s="60"/>
      <c r="I119" s="60"/>
      <c r="J119" s="52"/>
      <c r="K119" s="52"/>
      <c r="L119" s="72"/>
      <c r="M119" s="72"/>
      <c r="N119" s="72"/>
    </row>
    <row r="120" spans="1:14" s="12" customFormat="1" x14ac:dyDescent="0.3">
      <c r="A120" s="49" t="s">
        <v>199</v>
      </c>
      <c r="B120" s="63">
        <v>7640</v>
      </c>
      <c r="C120" s="67" t="s">
        <v>168</v>
      </c>
      <c r="D120" s="11">
        <f t="shared" si="26"/>
        <v>162900</v>
      </c>
      <c r="E120" s="68"/>
      <c r="F120" s="68">
        <f>F121</f>
        <v>162900</v>
      </c>
      <c r="G120" s="68"/>
      <c r="H120" s="68"/>
      <c r="I120" s="68"/>
      <c r="J120" s="11"/>
      <c r="K120" s="11"/>
      <c r="L120" s="11"/>
      <c r="M120" s="11"/>
      <c r="N120" s="11"/>
    </row>
    <row r="121" spans="1:14" s="73" customFormat="1" ht="78" x14ac:dyDescent="0.3">
      <c r="A121" s="71"/>
      <c r="B121" s="85"/>
      <c r="C121" s="39" t="s">
        <v>81</v>
      </c>
      <c r="D121" s="10">
        <f t="shared" si="26"/>
        <v>162900</v>
      </c>
      <c r="E121" s="55"/>
      <c r="F121" s="55">
        <f>F122</f>
        <v>162900</v>
      </c>
      <c r="G121" s="55"/>
      <c r="H121" s="55"/>
      <c r="I121" s="55"/>
      <c r="J121" s="10"/>
      <c r="K121" s="10"/>
      <c r="L121" s="11"/>
      <c r="M121" s="11"/>
      <c r="N121" s="11"/>
    </row>
    <row r="122" spans="1:14" s="73" customFormat="1" ht="46.8" x14ac:dyDescent="0.3">
      <c r="A122" s="71"/>
      <c r="B122" s="85" t="s">
        <v>188</v>
      </c>
      <c r="C122" s="42" t="s">
        <v>169</v>
      </c>
      <c r="D122" s="52">
        <f t="shared" si="26"/>
        <v>162900</v>
      </c>
      <c r="E122" s="60"/>
      <c r="F122" s="60">
        <v>162900</v>
      </c>
      <c r="G122" s="60"/>
      <c r="H122" s="60"/>
      <c r="I122" s="60"/>
      <c r="J122" s="52"/>
      <c r="K122" s="52"/>
      <c r="L122" s="72"/>
      <c r="M122" s="72"/>
      <c r="N122" s="72"/>
    </row>
    <row r="123" spans="1:14" s="12" customFormat="1" ht="93.6" x14ac:dyDescent="0.3">
      <c r="A123" s="49" t="s">
        <v>200</v>
      </c>
      <c r="B123" s="63">
        <v>7691</v>
      </c>
      <c r="C123" s="67" t="s">
        <v>52</v>
      </c>
      <c r="D123" s="11">
        <f>SUM(E123:N123)</f>
        <v>10712.869999999997</v>
      </c>
      <c r="E123" s="68"/>
      <c r="F123" s="68"/>
      <c r="G123" s="68"/>
      <c r="H123" s="68"/>
      <c r="I123" s="68"/>
      <c r="J123" s="11"/>
      <c r="K123" s="11">
        <f>K124</f>
        <v>21113.059999999998</v>
      </c>
      <c r="L123" s="11"/>
      <c r="M123" s="11"/>
      <c r="N123" s="11">
        <f t="shared" ref="N123" si="27">N124</f>
        <v>-10400.19</v>
      </c>
    </row>
    <row r="124" spans="1:14" s="12" customFormat="1" ht="78" x14ac:dyDescent="0.3">
      <c r="A124" s="49"/>
      <c r="B124" s="63"/>
      <c r="C124" s="97" t="s">
        <v>79</v>
      </c>
      <c r="D124" s="10">
        <f t="shared" ref="D124:D135" si="28">SUM(E124:N124)</f>
        <v>10712.869999999997</v>
      </c>
      <c r="E124" s="68"/>
      <c r="F124" s="68"/>
      <c r="G124" s="68"/>
      <c r="H124" s="68"/>
      <c r="I124" s="68"/>
      <c r="J124" s="10"/>
      <c r="K124" s="10">
        <f>K125</f>
        <v>21113.059999999998</v>
      </c>
      <c r="L124" s="10"/>
      <c r="M124" s="10"/>
      <c r="N124" s="10">
        <f t="shared" ref="N124" si="29">N125</f>
        <v>-10400.19</v>
      </c>
    </row>
    <row r="125" spans="1:14" s="73" customFormat="1" ht="16.2" x14ac:dyDescent="0.3">
      <c r="A125" s="71"/>
      <c r="B125" s="85"/>
      <c r="C125" s="98" t="s">
        <v>80</v>
      </c>
      <c r="D125" s="52">
        <f>SUM(E125:N125)</f>
        <v>10712.869999999997</v>
      </c>
      <c r="E125" s="60"/>
      <c r="F125" s="60"/>
      <c r="G125" s="60"/>
      <c r="H125" s="60"/>
      <c r="I125" s="60"/>
      <c r="J125" s="52"/>
      <c r="K125" s="52">
        <f>SUM(K126:K135)</f>
        <v>21113.059999999998</v>
      </c>
      <c r="L125" s="52"/>
      <c r="M125" s="52"/>
      <c r="N125" s="52">
        <f t="shared" ref="N125" si="30">SUM(N126:N135)</f>
        <v>-10400.19</v>
      </c>
    </row>
    <row r="126" spans="1:14" s="73" customFormat="1" ht="46.8" x14ac:dyDescent="0.3">
      <c r="A126" s="71"/>
      <c r="B126" s="85" t="s">
        <v>188</v>
      </c>
      <c r="C126" s="42" t="s">
        <v>159</v>
      </c>
      <c r="D126" s="52">
        <f t="shared" si="28"/>
        <v>10000</v>
      </c>
      <c r="E126" s="60"/>
      <c r="F126" s="60"/>
      <c r="G126" s="60"/>
      <c r="H126" s="60"/>
      <c r="I126" s="60"/>
      <c r="J126" s="52"/>
      <c r="K126" s="52">
        <v>10000</v>
      </c>
      <c r="L126" s="72"/>
      <c r="M126" s="72"/>
      <c r="N126" s="72"/>
    </row>
    <row r="127" spans="1:14" s="73" customFormat="1" ht="46.8" x14ac:dyDescent="0.3">
      <c r="A127" s="71"/>
      <c r="B127" s="85" t="s">
        <v>188</v>
      </c>
      <c r="C127" s="42" t="s">
        <v>169</v>
      </c>
      <c r="D127" s="52">
        <f t="shared" si="28"/>
        <v>18100</v>
      </c>
      <c r="E127" s="60"/>
      <c r="F127" s="60"/>
      <c r="G127" s="60"/>
      <c r="H127" s="60"/>
      <c r="I127" s="60"/>
      <c r="J127" s="52"/>
      <c r="K127" s="52">
        <v>18100</v>
      </c>
      <c r="L127" s="72"/>
      <c r="M127" s="72"/>
      <c r="N127" s="72"/>
    </row>
    <row r="128" spans="1:14" s="73" customFormat="1" ht="62.4" x14ac:dyDescent="0.3">
      <c r="A128" s="71"/>
      <c r="B128" s="85" t="s">
        <v>186</v>
      </c>
      <c r="C128" s="42" t="s">
        <v>181</v>
      </c>
      <c r="D128" s="52">
        <f t="shared" si="28"/>
        <v>-7.2</v>
      </c>
      <c r="E128" s="60"/>
      <c r="F128" s="60"/>
      <c r="G128" s="60"/>
      <c r="H128" s="60"/>
      <c r="I128" s="60"/>
      <c r="J128" s="52"/>
      <c r="K128" s="52">
        <v>-7.2</v>
      </c>
      <c r="L128" s="72"/>
      <c r="M128" s="72"/>
      <c r="N128" s="72"/>
    </row>
    <row r="129" spans="1:14" s="73" customFormat="1" ht="46.8" x14ac:dyDescent="0.3">
      <c r="A129" s="71"/>
      <c r="B129" s="85" t="s">
        <v>186</v>
      </c>
      <c r="C129" s="42" t="s">
        <v>160</v>
      </c>
      <c r="D129" s="52">
        <f t="shared" si="28"/>
        <v>-9.99</v>
      </c>
      <c r="E129" s="60"/>
      <c r="F129" s="60"/>
      <c r="G129" s="60"/>
      <c r="H129" s="60"/>
      <c r="I129" s="60"/>
      <c r="J129" s="52"/>
      <c r="K129" s="52">
        <v>-9.99</v>
      </c>
      <c r="L129" s="72"/>
      <c r="M129" s="72"/>
      <c r="N129" s="72"/>
    </row>
    <row r="130" spans="1:14" s="73" customFormat="1" ht="62.4" x14ac:dyDescent="0.3">
      <c r="A130" s="71"/>
      <c r="B130" s="85" t="s">
        <v>186</v>
      </c>
      <c r="C130" s="42" t="s">
        <v>182</v>
      </c>
      <c r="D130" s="52">
        <f t="shared" si="28"/>
        <v>-10417.08</v>
      </c>
      <c r="E130" s="60"/>
      <c r="F130" s="60"/>
      <c r="G130" s="60"/>
      <c r="H130" s="60"/>
      <c r="I130" s="60"/>
      <c r="J130" s="52"/>
      <c r="K130" s="52"/>
      <c r="L130" s="72"/>
      <c r="M130" s="72"/>
      <c r="N130" s="52">
        <v>-10417.08</v>
      </c>
    </row>
    <row r="131" spans="1:14" s="73" customFormat="1" ht="62.4" x14ac:dyDescent="0.3">
      <c r="A131" s="71"/>
      <c r="B131" s="85" t="s">
        <v>187</v>
      </c>
      <c r="C131" s="42" t="s">
        <v>183</v>
      </c>
      <c r="D131" s="52">
        <f t="shared" si="28"/>
        <v>-3340.84</v>
      </c>
      <c r="E131" s="60"/>
      <c r="F131" s="60"/>
      <c r="G131" s="60"/>
      <c r="H131" s="60"/>
      <c r="I131" s="60"/>
      <c r="J131" s="52"/>
      <c r="K131" s="52"/>
      <c r="L131" s="72"/>
      <c r="M131" s="72"/>
      <c r="N131" s="52">
        <v>-3340.84</v>
      </c>
    </row>
    <row r="132" spans="1:14" s="73" customFormat="1" ht="46.8" x14ac:dyDescent="0.3">
      <c r="A132" s="71"/>
      <c r="B132" s="85" t="s">
        <v>187</v>
      </c>
      <c r="C132" s="42" t="s">
        <v>163</v>
      </c>
      <c r="D132" s="52">
        <f t="shared" si="28"/>
        <v>-1889.6200000000003</v>
      </c>
      <c r="E132" s="60"/>
      <c r="F132" s="60"/>
      <c r="G132" s="60"/>
      <c r="H132" s="60"/>
      <c r="I132" s="60"/>
      <c r="J132" s="52"/>
      <c r="K132" s="52">
        <v>-5247.35</v>
      </c>
      <c r="L132" s="72"/>
      <c r="M132" s="72"/>
      <c r="N132" s="52">
        <f>3340.84+16.89</f>
        <v>3357.73</v>
      </c>
    </row>
    <row r="133" spans="1:14" s="73" customFormat="1" ht="62.4" x14ac:dyDescent="0.3">
      <c r="A133" s="71"/>
      <c r="B133" s="85" t="s">
        <v>186</v>
      </c>
      <c r="C133" s="42" t="s">
        <v>164</v>
      </c>
      <c r="D133" s="52">
        <f t="shared" si="28"/>
        <v>-69.010000000000005</v>
      </c>
      <c r="E133" s="60"/>
      <c r="F133" s="60"/>
      <c r="G133" s="60"/>
      <c r="H133" s="60"/>
      <c r="I133" s="60"/>
      <c r="J133" s="52"/>
      <c r="K133" s="52">
        <v>-69.010000000000005</v>
      </c>
      <c r="L133" s="72"/>
      <c r="M133" s="72"/>
      <c r="N133" s="72"/>
    </row>
    <row r="134" spans="1:14" s="73" customFormat="1" ht="62.4" x14ac:dyDescent="0.3">
      <c r="A134" s="71"/>
      <c r="B134" s="85" t="s">
        <v>186</v>
      </c>
      <c r="C134" s="42" t="s">
        <v>184</v>
      </c>
      <c r="D134" s="52">
        <f t="shared" si="28"/>
        <v>-413.49</v>
      </c>
      <c r="E134" s="60"/>
      <c r="F134" s="60"/>
      <c r="G134" s="60"/>
      <c r="H134" s="60"/>
      <c r="I134" s="60"/>
      <c r="J134" s="52"/>
      <c r="K134" s="52">
        <v>-413.49</v>
      </c>
      <c r="L134" s="72"/>
      <c r="M134" s="72"/>
      <c r="N134" s="72"/>
    </row>
    <row r="135" spans="1:14" s="73" customFormat="1" ht="62.4" x14ac:dyDescent="0.3">
      <c r="A135" s="71"/>
      <c r="B135" s="85" t="s">
        <v>186</v>
      </c>
      <c r="C135" s="42" t="s">
        <v>180</v>
      </c>
      <c r="D135" s="52">
        <f t="shared" si="28"/>
        <v>-1239.9000000000001</v>
      </c>
      <c r="E135" s="60"/>
      <c r="F135" s="60"/>
      <c r="G135" s="60"/>
      <c r="H135" s="60"/>
      <c r="I135" s="60"/>
      <c r="J135" s="52"/>
      <c r="K135" s="52">
        <v>-1239.9000000000001</v>
      </c>
      <c r="L135" s="72"/>
      <c r="M135" s="72"/>
      <c r="N135" s="72"/>
    </row>
    <row r="136" spans="1:14" s="12" customFormat="1" x14ac:dyDescent="0.3">
      <c r="A136" s="49" t="s">
        <v>201</v>
      </c>
      <c r="B136" s="63" t="s">
        <v>170</v>
      </c>
      <c r="C136" s="40" t="s">
        <v>171</v>
      </c>
      <c r="D136" s="11">
        <f t="shared" ref="D136:D144" si="31">SUM(E136:N136)</f>
        <v>2588110</v>
      </c>
      <c r="E136" s="68">
        <f>SUM(E137:E140)</f>
        <v>-1211890</v>
      </c>
      <c r="F136" s="68"/>
      <c r="G136" s="68">
        <f>SUM(G137:G140)</f>
        <v>3000000</v>
      </c>
      <c r="H136" s="68"/>
      <c r="I136" s="68"/>
      <c r="J136" s="68"/>
      <c r="K136" s="68"/>
      <c r="L136" s="68">
        <f t="shared" ref="L136" si="32">SUM(L137:L140)</f>
        <v>800000</v>
      </c>
      <c r="M136" s="11"/>
      <c r="N136" s="11">
        <f>SUM(N137:N138)</f>
        <v>0</v>
      </c>
    </row>
    <row r="137" spans="1:14" s="73" customFormat="1" ht="93.6" x14ac:dyDescent="0.3">
      <c r="A137" s="71"/>
      <c r="B137" s="82" t="s">
        <v>185</v>
      </c>
      <c r="C137" s="42" t="s">
        <v>212</v>
      </c>
      <c r="D137" s="52">
        <f t="shared" si="31"/>
        <v>13510</v>
      </c>
      <c r="E137" s="60">
        <v>13510</v>
      </c>
      <c r="F137" s="60"/>
      <c r="G137" s="60"/>
      <c r="H137" s="60"/>
      <c r="I137" s="60"/>
      <c r="J137" s="52"/>
      <c r="K137" s="52"/>
      <c r="L137" s="72"/>
      <c r="M137" s="72"/>
      <c r="N137" s="52"/>
    </row>
    <row r="138" spans="1:14" s="73" customFormat="1" ht="31.2" x14ac:dyDescent="0.3">
      <c r="A138" s="71"/>
      <c r="B138" s="85" t="s">
        <v>186</v>
      </c>
      <c r="C138" s="42" t="s">
        <v>237</v>
      </c>
      <c r="D138" s="52">
        <f t="shared" si="31"/>
        <v>-1425400</v>
      </c>
      <c r="E138" s="60">
        <v>-1425400</v>
      </c>
      <c r="F138" s="60"/>
      <c r="G138" s="60"/>
      <c r="H138" s="60"/>
      <c r="I138" s="60"/>
      <c r="J138" s="52"/>
      <c r="K138" s="52"/>
      <c r="L138" s="72"/>
      <c r="M138" s="72"/>
      <c r="N138" s="52"/>
    </row>
    <row r="139" spans="1:14" s="73" customFormat="1" ht="31.2" x14ac:dyDescent="0.3">
      <c r="A139" s="71"/>
      <c r="B139" s="85" t="s">
        <v>222</v>
      </c>
      <c r="C139" s="42" t="s">
        <v>193</v>
      </c>
      <c r="D139" s="52">
        <f t="shared" si="31"/>
        <v>3000000</v>
      </c>
      <c r="E139" s="60"/>
      <c r="F139" s="60"/>
      <c r="G139" s="60">
        <v>3000000</v>
      </c>
      <c r="H139" s="60"/>
      <c r="I139" s="60"/>
      <c r="J139" s="52"/>
      <c r="K139" s="52"/>
      <c r="L139" s="72"/>
      <c r="M139" s="72"/>
      <c r="N139" s="52"/>
    </row>
    <row r="140" spans="1:14" s="73" customFormat="1" ht="31.2" x14ac:dyDescent="0.3">
      <c r="A140" s="71"/>
      <c r="B140" s="116" t="s">
        <v>236</v>
      </c>
      <c r="C140" s="42" t="s">
        <v>229</v>
      </c>
      <c r="D140" s="52">
        <f t="shared" si="31"/>
        <v>1000000</v>
      </c>
      <c r="E140" s="60">
        <v>200000</v>
      </c>
      <c r="F140" s="60"/>
      <c r="G140" s="60"/>
      <c r="H140" s="60"/>
      <c r="I140" s="60"/>
      <c r="J140" s="52"/>
      <c r="K140" s="52"/>
      <c r="L140" s="52">
        <v>800000</v>
      </c>
      <c r="M140" s="72"/>
      <c r="N140" s="52"/>
    </row>
    <row r="141" spans="1:14" s="12" customFormat="1" ht="31.2" x14ac:dyDescent="0.3">
      <c r="A141" s="49" t="s">
        <v>202</v>
      </c>
      <c r="B141" s="63" t="s">
        <v>54</v>
      </c>
      <c r="C141" s="40" t="s">
        <v>55</v>
      </c>
      <c r="D141" s="11">
        <f t="shared" si="31"/>
        <v>-50556</v>
      </c>
      <c r="E141" s="68">
        <f>E142+E143+E144</f>
        <v>0</v>
      </c>
      <c r="F141" s="68">
        <f>F142+F143+F144</f>
        <v>-50556</v>
      </c>
      <c r="G141" s="68"/>
      <c r="H141" s="68"/>
      <c r="I141" s="55"/>
      <c r="J141" s="10"/>
      <c r="K141" s="10"/>
      <c r="L141" s="11"/>
      <c r="M141" s="11"/>
      <c r="N141" s="11"/>
    </row>
    <row r="142" spans="1:14" s="12" customFormat="1" ht="93.6" x14ac:dyDescent="0.3">
      <c r="A142" s="49"/>
      <c r="B142" s="85" t="s">
        <v>186</v>
      </c>
      <c r="C142" s="39" t="s">
        <v>174</v>
      </c>
      <c r="D142" s="10">
        <f t="shared" si="31"/>
        <v>-50556</v>
      </c>
      <c r="E142" s="55"/>
      <c r="F142" s="55">
        <v>-50556</v>
      </c>
      <c r="G142" s="55"/>
      <c r="H142" s="55"/>
      <c r="I142" s="55"/>
      <c r="J142" s="10"/>
      <c r="K142" s="10"/>
      <c r="L142" s="11"/>
      <c r="M142" s="11"/>
      <c r="N142" s="11"/>
    </row>
    <row r="143" spans="1:14" s="12" customFormat="1" ht="46.8" x14ac:dyDescent="0.3">
      <c r="A143" s="49"/>
      <c r="B143" s="85" t="s">
        <v>218</v>
      </c>
      <c r="C143" s="39" t="s">
        <v>217</v>
      </c>
      <c r="D143" s="10">
        <f t="shared" si="31"/>
        <v>-22500</v>
      </c>
      <c r="E143" s="55">
        <v>-22500</v>
      </c>
      <c r="F143" s="55"/>
      <c r="G143" s="55"/>
      <c r="H143" s="55"/>
      <c r="I143" s="55"/>
      <c r="J143" s="10"/>
      <c r="K143" s="10"/>
      <c r="L143" s="11"/>
      <c r="M143" s="11"/>
      <c r="N143" s="11"/>
    </row>
    <row r="144" spans="1:14" s="12" customFormat="1" ht="62.4" x14ac:dyDescent="0.3">
      <c r="A144" s="49"/>
      <c r="B144" s="85" t="s">
        <v>218</v>
      </c>
      <c r="C144" s="39" t="s">
        <v>219</v>
      </c>
      <c r="D144" s="10">
        <f t="shared" si="31"/>
        <v>22500</v>
      </c>
      <c r="E144" s="55">
        <v>22500</v>
      </c>
      <c r="F144" s="55"/>
      <c r="G144" s="55"/>
      <c r="H144" s="55"/>
      <c r="I144" s="55"/>
      <c r="J144" s="10"/>
      <c r="K144" s="10"/>
      <c r="L144" s="11"/>
      <c r="M144" s="11"/>
      <c r="N144" s="11"/>
    </row>
    <row r="145" spans="1:14" s="24" customFormat="1" ht="34.799999999999997" x14ac:dyDescent="0.3">
      <c r="A145" s="43" t="s">
        <v>204</v>
      </c>
      <c r="B145" s="23"/>
      <c r="C145" s="44" t="s">
        <v>206</v>
      </c>
      <c r="D145" s="35">
        <f>SUM(E145:N145)</f>
        <v>-61900</v>
      </c>
      <c r="E145" s="35">
        <f>E146+E148</f>
        <v>-200000</v>
      </c>
      <c r="F145" s="35">
        <f t="shared" ref="F145:N145" si="33">F146+F148</f>
        <v>0</v>
      </c>
      <c r="G145" s="35">
        <f t="shared" si="33"/>
        <v>138100</v>
      </c>
      <c r="H145" s="35">
        <f t="shared" si="33"/>
        <v>0</v>
      </c>
      <c r="I145" s="35">
        <f t="shared" si="33"/>
        <v>0</v>
      </c>
      <c r="J145" s="35">
        <f t="shared" si="33"/>
        <v>0</v>
      </c>
      <c r="K145" s="35">
        <f t="shared" si="33"/>
        <v>0</v>
      </c>
      <c r="L145" s="35">
        <f t="shared" si="33"/>
        <v>0</v>
      </c>
      <c r="M145" s="35">
        <f t="shared" si="33"/>
        <v>0</v>
      </c>
      <c r="N145" s="35">
        <f t="shared" si="33"/>
        <v>0</v>
      </c>
    </row>
    <row r="146" spans="1:14" s="12" customFormat="1" x14ac:dyDescent="0.3">
      <c r="A146" s="49" t="s">
        <v>205</v>
      </c>
      <c r="B146" s="63" t="s">
        <v>230</v>
      </c>
      <c r="C146" s="40" t="s">
        <v>231</v>
      </c>
      <c r="D146" s="11">
        <f>SUM(E146:N146)</f>
        <v>-200000</v>
      </c>
      <c r="E146" s="68">
        <f>E147</f>
        <v>-200000</v>
      </c>
      <c r="F146" s="68"/>
      <c r="G146" s="68"/>
      <c r="H146" s="68"/>
      <c r="I146" s="55"/>
      <c r="J146" s="10"/>
      <c r="K146" s="10"/>
      <c r="L146" s="11"/>
      <c r="M146" s="11"/>
      <c r="N146" s="11"/>
    </row>
    <row r="147" spans="1:14" s="73" customFormat="1" ht="46.8" x14ac:dyDescent="0.3">
      <c r="A147" s="71"/>
      <c r="B147" s="51"/>
      <c r="C147" s="42" t="s">
        <v>232</v>
      </c>
      <c r="D147" s="52">
        <f>SUM(E147:N147)</f>
        <v>-200000</v>
      </c>
      <c r="E147" s="60">
        <v>-200000</v>
      </c>
      <c r="F147" s="93"/>
      <c r="G147" s="60"/>
      <c r="H147" s="93"/>
      <c r="I147" s="60"/>
      <c r="J147" s="52"/>
      <c r="K147" s="52"/>
      <c r="L147" s="72"/>
      <c r="M147" s="72"/>
      <c r="N147" s="52"/>
    </row>
    <row r="148" spans="1:14" s="12" customFormat="1" x14ac:dyDescent="0.3">
      <c r="A148" s="49" t="s">
        <v>233</v>
      </c>
      <c r="B148" s="63" t="s">
        <v>170</v>
      </c>
      <c r="C148" s="40" t="s">
        <v>171</v>
      </c>
      <c r="D148" s="11">
        <f t="shared" ref="D148" si="34">SUM(E148:N148)</f>
        <v>138100</v>
      </c>
      <c r="E148" s="68"/>
      <c r="F148" s="68"/>
      <c r="G148" s="68">
        <f>G149</f>
        <v>138100</v>
      </c>
      <c r="H148" s="68"/>
      <c r="I148" s="55"/>
      <c r="J148" s="10"/>
      <c r="K148" s="10"/>
      <c r="L148" s="11"/>
      <c r="M148" s="11"/>
      <c r="N148" s="11"/>
    </row>
    <row r="149" spans="1:14" s="12" customFormat="1" x14ac:dyDescent="0.3">
      <c r="A149" s="49"/>
      <c r="B149" s="106"/>
      <c r="C149" s="99" t="s">
        <v>207</v>
      </c>
      <c r="D149" s="10">
        <f>SUM(E149:N149)</f>
        <v>138100</v>
      </c>
      <c r="E149" s="55"/>
      <c r="F149" s="111"/>
      <c r="G149" s="55">
        <f>G150+G151</f>
        <v>138100</v>
      </c>
      <c r="H149" s="111"/>
      <c r="I149" s="55"/>
      <c r="J149" s="10"/>
      <c r="K149" s="10"/>
      <c r="L149" s="11"/>
      <c r="M149" s="11"/>
      <c r="N149" s="10"/>
    </row>
    <row r="150" spans="1:14" s="73" customFormat="1" ht="93.6" x14ac:dyDescent="0.3">
      <c r="A150" s="71"/>
      <c r="B150" s="51" t="s">
        <v>208</v>
      </c>
      <c r="C150" s="42" t="s">
        <v>209</v>
      </c>
      <c r="D150" s="52">
        <f t="shared" ref="D150:D151" si="35">SUM(E150:N150)</f>
        <v>40300</v>
      </c>
      <c r="E150" s="60"/>
      <c r="F150" s="93"/>
      <c r="G150" s="60">
        <v>40300</v>
      </c>
      <c r="H150" s="93"/>
      <c r="I150" s="60"/>
      <c r="J150" s="52"/>
      <c r="K150" s="52"/>
      <c r="L150" s="72"/>
      <c r="M150" s="72"/>
      <c r="N150" s="52"/>
    </row>
    <row r="151" spans="1:14" s="73" customFormat="1" ht="46.8" x14ac:dyDescent="0.3">
      <c r="A151" s="71"/>
      <c r="B151" s="51" t="s">
        <v>210</v>
      </c>
      <c r="C151" s="42" t="s">
        <v>211</v>
      </c>
      <c r="D151" s="52">
        <f t="shared" si="35"/>
        <v>97800</v>
      </c>
      <c r="E151" s="60"/>
      <c r="F151" s="93"/>
      <c r="G151" s="60">
        <v>97800</v>
      </c>
      <c r="H151" s="93"/>
      <c r="I151" s="60"/>
      <c r="J151" s="52"/>
      <c r="K151" s="52"/>
      <c r="L151" s="72"/>
      <c r="M151" s="72"/>
      <c r="N151" s="52"/>
    </row>
    <row r="152" spans="1:14" s="24" customFormat="1" ht="17.399999999999999" x14ac:dyDescent="0.3">
      <c r="A152" s="43" t="s">
        <v>73</v>
      </c>
      <c r="B152" s="23"/>
      <c r="C152" s="44" t="s">
        <v>5</v>
      </c>
      <c r="D152" s="35">
        <f>SUM(E152:N152)</f>
        <v>1100000</v>
      </c>
      <c r="E152" s="35">
        <f>E153+E155</f>
        <v>0</v>
      </c>
      <c r="F152" s="35">
        <f t="shared" ref="F152:M152" si="36">F153+F155</f>
        <v>0</v>
      </c>
      <c r="G152" s="35">
        <f t="shared" si="36"/>
        <v>0</v>
      </c>
      <c r="H152" s="35">
        <f t="shared" si="36"/>
        <v>1100000</v>
      </c>
      <c r="I152" s="35">
        <f t="shared" si="36"/>
        <v>0</v>
      </c>
      <c r="J152" s="35">
        <f t="shared" si="36"/>
        <v>0</v>
      </c>
      <c r="K152" s="35">
        <f t="shared" si="36"/>
        <v>0</v>
      </c>
      <c r="L152" s="35">
        <f t="shared" si="36"/>
        <v>-6205400</v>
      </c>
      <c r="M152" s="35">
        <f t="shared" si="36"/>
        <v>6205400</v>
      </c>
      <c r="N152" s="35">
        <f>N153+N155</f>
        <v>0</v>
      </c>
    </row>
    <row r="153" spans="1:14" s="6" customFormat="1" x14ac:dyDescent="0.3">
      <c r="A153" s="47" t="s">
        <v>74</v>
      </c>
      <c r="B153" s="8">
        <v>9770</v>
      </c>
      <c r="C153" s="67" t="s">
        <v>85</v>
      </c>
      <c r="D153" s="9">
        <f t="shared" ref="D153:D158" si="37">SUM(E153:N153)</f>
        <v>2370300</v>
      </c>
      <c r="E153" s="9">
        <f>E154</f>
        <v>0</v>
      </c>
      <c r="F153" s="9"/>
      <c r="G153" s="9"/>
      <c r="H153" s="9"/>
      <c r="I153" s="9"/>
      <c r="J153" s="9"/>
      <c r="K153" s="9"/>
      <c r="L153" s="9">
        <f>L154</f>
        <v>2370300</v>
      </c>
      <c r="M153" s="9"/>
      <c r="N153" s="9"/>
    </row>
    <row r="154" spans="1:14" s="66" customFormat="1" ht="78" x14ac:dyDescent="0.3">
      <c r="A154" s="64"/>
      <c r="B154" s="61" t="s">
        <v>91</v>
      </c>
      <c r="C154" s="86" t="s">
        <v>90</v>
      </c>
      <c r="D154" s="7">
        <f t="shared" si="37"/>
        <v>2370300</v>
      </c>
      <c r="E154" s="7"/>
      <c r="F154" s="7"/>
      <c r="G154" s="7"/>
      <c r="H154" s="7"/>
      <c r="I154" s="7"/>
      <c r="J154" s="7"/>
      <c r="K154" s="7"/>
      <c r="L154" s="7">
        <v>2370300</v>
      </c>
      <c r="M154" s="7"/>
      <c r="N154" s="7"/>
    </row>
    <row r="155" spans="1:14" s="6" customFormat="1" ht="48" customHeight="1" x14ac:dyDescent="0.3">
      <c r="A155" s="47" t="s">
        <v>227</v>
      </c>
      <c r="B155" s="8">
        <v>9800</v>
      </c>
      <c r="C155" s="48" t="s">
        <v>21</v>
      </c>
      <c r="D155" s="9">
        <f t="shared" si="37"/>
        <v>-1270300</v>
      </c>
      <c r="E155" s="9"/>
      <c r="F155" s="9"/>
      <c r="G155" s="9"/>
      <c r="H155" s="9">
        <f>H156+H161</f>
        <v>1100000</v>
      </c>
      <c r="I155" s="9"/>
      <c r="J155" s="9"/>
      <c r="K155" s="9"/>
      <c r="L155" s="9">
        <f>L156+L161</f>
        <v>-8575700</v>
      </c>
      <c r="M155" s="9">
        <f>M156+M161</f>
        <v>6205400</v>
      </c>
      <c r="N155" s="9">
        <f>N156+N161</f>
        <v>0</v>
      </c>
    </row>
    <row r="156" spans="1:14" s="5" customFormat="1" ht="62.4" x14ac:dyDescent="0.3">
      <c r="A156" s="101"/>
      <c r="B156" s="61"/>
      <c r="C156" s="86" t="s">
        <v>6</v>
      </c>
      <c r="D156" s="7">
        <f t="shared" si="37"/>
        <v>-2370300</v>
      </c>
      <c r="E156" s="7"/>
      <c r="F156" s="7"/>
      <c r="G156" s="7"/>
      <c r="H156" s="112"/>
      <c r="I156" s="7"/>
      <c r="J156" s="7"/>
      <c r="K156" s="7"/>
      <c r="L156" s="7">
        <f>SUM(L157:L160)</f>
        <v>-8575700</v>
      </c>
      <c r="M156" s="7">
        <f>SUM(M157:M160)</f>
        <v>6205400</v>
      </c>
      <c r="N156" s="7"/>
    </row>
    <row r="157" spans="1:14" s="59" customFormat="1" ht="31.2" x14ac:dyDescent="0.3">
      <c r="A157" s="103"/>
      <c r="B157" s="82" t="s">
        <v>94</v>
      </c>
      <c r="C157" s="75" t="s">
        <v>92</v>
      </c>
      <c r="D157" s="57">
        <f t="shared" si="37"/>
        <v>1300000</v>
      </c>
      <c r="E157" s="57"/>
      <c r="F157" s="57"/>
      <c r="G157" s="57"/>
      <c r="H157" s="57"/>
      <c r="I157" s="57"/>
      <c r="J157" s="57"/>
      <c r="K157" s="57"/>
      <c r="L157" s="57">
        <v>180000</v>
      </c>
      <c r="M157" s="57">
        <v>1120000</v>
      </c>
      <c r="N157" s="57"/>
    </row>
    <row r="158" spans="1:14" s="59" customFormat="1" ht="31.2" x14ac:dyDescent="0.3">
      <c r="A158" s="103"/>
      <c r="B158" s="82" t="s">
        <v>245</v>
      </c>
      <c r="C158" s="75" t="s">
        <v>246</v>
      </c>
      <c r="D158" s="57">
        <f t="shared" si="37"/>
        <v>4085400</v>
      </c>
      <c r="E158" s="57"/>
      <c r="F158" s="57"/>
      <c r="G158" s="57"/>
      <c r="H158" s="57"/>
      <c r="I158" s="57"/>
      <c r="J158" s="57"/>
      <c r="K158" s="57"/>
      <c r="L158" s="57"/>
      <c r="M158" s="57">
        <v>4085400</v>
      </c>
      <c r="N158" s="57"/>
    </row>
    <row r="159" spans="1:14" s="59" customFormat="1" ht="31.2" x14ac:dyDescent="0.3">
      <c r="A159" s="103"/>
      <c r="B159" s="82" t="s">
        <v>95</v>
      </c>
      <c r="C159" s="75" t="s">
        <v>93</v>
      </c>
      <c r="D159" s="57">
        <f t="shared" ref="D159:D161" si="38">SUM(E159:N159)</f>
        <v>1050000</v>
      </c>
      <c r="E159" s="57"/>
      <c r="F159" s="57"/>
      <c r="G159" s="57"/>
      <c r="H159" s="57"/>
      <c r="I159" s="57"/>
      <c r="J159" s="57"/>
      <c r="K159" s="57"/>
      <c r="L159" s="57">
        <v>50000</v>
      </c>
      <c r="M159" s="57">
        <v>1000000</v>
      </c>
      <c r="N159" s="57"/>
    </row>
    <row r="160" spans="1:14" s="59" customFormat="1" ht="46.8" x14ac:dyDescent="0.3">
      <c r="A160" s="100"/>
      <c r="B160" s="51"/>
      <c r="C160" s="42" t="s">
        <v>96</v>
      </c>
      <c r="D160" s="57">
        <f t="shared" si="38"/>
        <v>-8805700</v>
      </c>
      <c r="E160" s="57"/>
      <c r="F160" s="57"/>
      <c r="G160" s="57"/>
      <c r="H160" s="57"/>
      <c r="I160" s="57"/>
      <c r="J160" s="57"/>
      <c r="K160" s="57"/>
      <c r="L160" s="57">
        <f>-4720300-4085400</f>
        <v>-8805700</v>
      </c>
      <c r="M160" s="60"/>
      <c r="N160" s="57"/>
    </row>
    <row r="161" spans="1:15" s="105" customFormat="1" ht="62.4" x14ac:dyDescent="0.3">
      <c r="A161" s="104"/>
      <c r="B161" s="14" t="s">
        <v>216</v>
      </c>
      <c r="C161" s="39" t="s">
        <v>97</v>
      </c>
      <c r="D161" s="7">
        <f t="shared" si="38"/>
        <v>1100000</v>
      </c>
      <c r="E161" s="10"/>
      <c r="F161" s="10"/>
      <c r="G161" s="10"/>
      <c r="H161" s="10">
        <v>1100000</v>
      </c>
      <c r="I161" s="10"/>
      <c r="J161" s="10"/>
      <c r="K161" s="10"/>
      <c r="L161" s="10"/>
      <c r="M161" s="10"/>
      <c r="N161" s="10"/>
    </row>
    <row r="162" spans="1:15" s="24" customFormat="1" ht="17.399999999999999" x14ac:dyDescent="0.3">
      <c r="A162" s="43"/>
      <c r="B162" s="23"/>
      <c r="C162" s="44" t="s">
        <v>8</v>
      </c>
      <c r="D162" s="35">
        <f t="shared" ref="D162:D170" si="39">SUM(E162:N162)</f>
        <v>21399449.870000001</v>
      </c>
      <c r="E162" s="35">
        <f t="shared" ref="E162:N162" si="40">E6+E33+E79+E83+E87+E93+E145+E152</f>
        <v>1609821</v>
      </c>
      <c r="F162" s="35">
        <f t="shared" si="40"/>
        <v>-1609821</v>
      </c>
      <c r="G162" s="35">
        <f t="shared" si="40"/>
        <v>6268030</v>
      </c>
      <c r="H162" s="35">
        <f t="shared" si="40"/>
        <v>2795270</v>
      </c>
      <c r="I162" s="35">
        <f t="shared" si="40"/>
        <v>958002</v>
      </c>
      <c r="J162" s="35">
        <f t="shared" si="40"/>
        <v>6209300</v>
      </c>
      <c r="K162" s="35">
        <f t="shared" si="40"/>
        <v>21113.059999999998</v>
      </c>
      <c r="L162" s="35">
        <f t="shared" si="40"/>
        <v>-5405400</v>
      </c>
      <c r="M162" s="35">
        <f t="shared" si="40"/>
        <v>6205400</v>
      </c>
      <c r="N162" s="35">
        <f t="shared" si="40"/>
        <v>4347734.8099999996</v>
      </c>
      <c r="O162" s="74"/>
    </row>
    <row r="163" spans="1:15" s="25" customFormat="1" x14ac:dyDescent="0.3">
      <c r="A163" s="50"/>
      <c r="B163" s="51"/>
      <c r="C163" s="42" t="s">
        <v>25</v>
      </c>
      <c r="D163" s="52">
        <f t="shared" si="39"/>
        <v>3430453</v>
      </c>
      <c r="E163" s="52">
        <f>E162</f>
        <v>1609821</v>
      </c>
      <c r="F163" s="52"/>
      <c r="G163" s="52">
        <f>G162</f>
        <v>6268030</v>
      </c>
      <c r="H163" s="52"/>
      <c r="I163" s="52">
        <f>I162</f>
        <v>958002</v>
      </c>
      <c r="J163" s="52"/>
      <c r="K163" s="52"/>
      <c r="L163" s="52">
        <f>L162</f>
        <v>-5405400</v>
      </c>
      <c r="M163" s="52"/>
      <c r="N163" s="52"/>
      <c r="O163" s="102"/>
    </row>
    <row r="164" spans="1:15" s="25" customFormat="1" x14ac:dyDescent="0.3">
      <c r="A164" s="50"/>
      <c r="B164" s="51"/>
      <c r="C164" s="42" t="s">
        <v>244</v>
      </c>
      <c r="D164" s="52">
        <f>D165+D166+D167</f>
        <v>17968996.869999997</v>
      </c>
      <c r="E164" s="52"/>
      <c r="F164" s="52">
        <f t="shared" ref="F164:N164" si="41">F165+F166+F167</f>
        <v>-1609821</v>
      </c>
      <c r="G164" s="52"/>
      <c r="H164" s="52">
        <f t="shared" si="41"/>
        <v>2795270</v>
      </c>
      <c r="I164" s="52"/>
      <c r="J164" s="52">
        <f t="shared" si="41"/>
        <v>6209300</v>
      </c>
      <c r="K164" s="52">
        <f t="shared" si="41"/>
        <v>21113.059999999998</v>
      </c>
      <c r="L164" s="52"/>
      <c r="M164" s="52">
        <f t="shared" si="41"/>
        <v>6205400</v>
      </c>
      <c r="N164" s="52">
        <f t="shared" si="41"/>
        <v>4347734.8099999996</v>
      </c>
      <c r="O164" s="102"/>
    </row>
    <row r="165" spans="1:15" s="122" customFormat="1" ht="13.2" x14ac:dyDescent="0.25">
      <c r="A165" s="117"/>
      <c r="B165" s="118"/>
      <c r="C165" s="119" t="s">
        <v>26</v>
      </c>
      <c r="D165" s="120">
        <f t="shared" si="39"/>
        <v>7390849</v>
      </c>
      <c r="E165" s="120"/>
      <c r="F165" s="120">
        <f>F162</f>
        <v>-1609821</v>
      </c>
      <c r="G165" s="120"/>
      <c r="H165" s="120">
        <f>H162</f>
        <v>2795270</v>
      </c>
      <c r="I165" s="120"/>
      <c r="J165" s="120"/>
      <c r="K165" s="120"/>
      <c r="L165" s="120"/>
      <c r="M165" s="120">
        <f>M162</f>
        <v>6205400</v>
      </c>
      <c r="N165" s="120"/>
      <c r="O165" s="121"/>
    </row>
    <row r="166" spans="1:15" s="122" customFormat="1" ht="13.2" x14ac:dyDescent="0.25">
      <c r="A166" s="117"/>
      <c r="B166" s="118"/>
      <c r="C166" s="119" t="s">
        <v>213</v>
      </c>
      <c r="D166" s="120">
        <f t="shared" si="39"/>
        <v>4368847.8699999992</v>
      </c>
      <c r="E166" s="120"/>
      <c r="F166" s="120"/>
      <c r="G166" s="120"/>
      <c r="H166" s="120"/>
      <c r="I166" s="120"/>
      <c r="J166" s="120"/>
      <c r="K166" s="120">
        <f>K162</f>
        <v>21113.059999999998</v>
      </c>
      <c r="L166" s="120"/>
      <c r="M166" s="120"/>
      <c r="N166" s="120">
        <f>N162</f>
        <v>4347734.8099999996</v>
      </c>
    </row>
    <row r="167" spans="1:15" s="122" customFormat="1" ht="13.2" x14ac:dyDescent="0.25">
      <c r="A167" s="117"/>
      <c r="B167" s="118"/>
      <c r="C167" s="119" t="s">
        <v>214</v>
      </c>
      <c r="D167" s="120">
        <f t="shared" si="39"/>
        <v>6209300</v>
      </c>
      <c r="E167" s="120"/>
      <c r="F167" s="120"/>
      <c r="G167" s="120"/>
      <c r="H167" s="120"/>
      <c r="I167" s="120"/>
      <c r="J167" s="120">
        <f>J162</f>
        <v>6209300</v>
      </c>
      <c r="K167" s="120"/>
      <c r="L167" s="120"/>
      <c r="M167" s="120"/>
      <c r="N167" s="120"/>
    </row>
    <row r="168" spans="1:15" s="81" customFormat="1" ht="16.2" x14ac:dyDescent="0.35">
      <c r="A168" s="78"/>
      <c r="B168" s="79"/>
      <c r="C168" s="77" t="s">
        <v>47</v>
      </c>
      <c r="D168" s="80">
        <f t="shared" si="39"/>
        <v>21399449.870000001</v>
      </c>
      <c r="E168" s="80">
        <f>E169+E171</f>
        <v>1609821</v>
      </c>
      <c r="F168" s="80">
        <f t="shared" ref="F168:I168" si="42">F169+F171</f>
        <v>-1609821</v>
      </c>
      <c r="G168" s="80">
        <f t="shared" si="42"/>
        <v>6268030</v>
      </c>
      <c r="H168" s="80">
        <f t="shared" si="42"/>
        <v>2795270</v>
      </c>
      <c r="I168" s="80">
        <f t="shared" si="42"/>
        <v>958002</v>
      </c>
      <c r="J168" s="80">
        <f>J169+J170+J171</f>
        <v>6209300</v>
      </c>
      <c r="K168" s="80">
        <f t="shared" ref="K168:N168" si="43">K169+K170+K171</f>
        <v>21113.059999999998</v>
      </c>
      <c r="L168" s="80">
        <f t="shared" si="43"/>
        <v>-5405400</v>
      </c>
      <c r="M168" s="80">
        <f t="shared" si="43"/>
        <v>6205400</v>
      </c>
      <c r="N168" s="80">
        <f t="shared" si="43"/>
        <v>4347734.8099999996</v>
      </c>
    </row>
    <row r="169" spans="1:15" s="31" customFormat="1" ht="31.2" x14ac:dyDescent="0.3">
      <c r="A169" s="32"/>
      <c r="B169" s="33"/>
      <c r="C169" s="34" t="s">
        <v>48</v>
      </c>
      <c r="D169" s="36">
        <f t="shared" si="39"/>
        <v>9863300</v>
      </c>
      <c r="E169" s="36">
        <f>E162</f>
        <v>1609821</v>
      </c>
      <c r="F169" s="36">
        <f>F162</f>
        <v>-1609821</v>
      </c>
      <c r="G169" s="36">
        <f>G162</f>
        <v>6268030</v>
      </c>
      <c r="H169" s="36">
        <f>H162</f>
        <v>2795270</v>
      </c>
      <c r="I169" s="36"/>
      <c r="J169" s="36"/>
      <c r="K169" s="36"/>
      <c r="L169" s="36">
        <f>L162</f>
        <v>-5405400</v>
      </c>
      <c r="M169" s="36">
        <f>M162</f>
        <v>6205400</v>
      </c>
      <c r="N169" s="36"/>
    </row>
    <row r="170" spans="1:15" s="31" customFormat="1" x14ac:dyDescent="0.3">
      <c r="A170" s="32"/>
      <c r="B170" s="33"/>
      <c r="C170" s="34" t="s">
        <v>243</v>
      </c>
      <c r="D170" s="36">
        <f t="shared" si="39"/>
        <v>4368847.8699999992</v>
      </c>
      <c r="E170" s="36"/>
      <c r="F170" s="36"/>
      <c r="G170" s="36"/>
      <c r="H170" s="36"/>
      <c r="I170" s="36"/>
      <c r="J170" s="36"/>
      <c r="K170" s="36">
        <f>K162</f>
        <v>21113.059999999998</v>
      </c>
      <c r="L170" s="36"/>
      <c r="M170" s="36"/>
      <c r="N170" s="36">
        <f>N162</f>
        <v>4347734.8099999996</v>
      </c>
    </row>
    <row r="171" spans="1:15" s="31" customFormat="1" x14ac:dyDescent="0.3">
      <c r="A171" s="32"/>
      <c r="B171" s="33"/>
      <c r="C171" s="34" t="s">
        <v>215</v>
      </c>
      <c r="D171" s="36">
        <f>SUM(E171:N171)</f>
        <v>7167302</v>
      </c>
      <c r="E171" s="36"/>
      <c r="F171" s="36"/>
      <c r="G171" s="36"/>
      <c r="H171" s="36"/>
      <c r="I171" s="36">
        <f>I162</f>
        <v>958002</v>
      </c>
      <c r="J171" s="36">
        <f>J162</f>
        <v>6209300</v>
      </c>
      <c r="K171" s="36"/>
      <c r="L171" s="36"/>
      <c r="M171" s="36"/>
      <c r="N171" s="36"/>
    </row>
    <row r="172" spans="1:15" ht="7.95" customHeight="1" x14ac:dyDescent="0.3"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</row>
    <row r="173" spans="1:15" x14ac:dyDescent="0.3">
      <c r="C173" s="16" t="s">
        <v>22</v>
      </c>
      <c r="D173" s="26"/>
      <c r="E173" s="26"/>
      <c r="H173" s="53" t="s">
        <v>23</v>
      </c>
      <c r="L173" s="1"/>
    </row>
    <row r="174" spans="1:15" s="20" customFormat="1" x14ac:dyDescent="0.3">
      <c r="A174" s="17"/>
      <c r="B174" s="3"/>
      <c r="C174" s="18"/>
      <c r="D174" s="21"/>
      <c r="E174" s="21"/>
      <c r="F174" s="21"/>
      <c r="G174" s="21"/>
      <c r="H174" s="21"/>
      <c r="I174" s="21"/>
      <c r="J174" s="21"/>
      <c r="K174" s="21"/>
      <c r="L174" s="27"/>
      <c r="M174" s="18"/>
      <c r="N174" s="18"/>
    </row>
    <row r="175" spans="1:15" x14ac:dyDescent="0.3">
      <c r="C175" s="94"/>
      <c r="D175" s="4"/>
      <c r="E175" s="30"/>
      <c r="F175" s="30"/>
      <c r="G175" s="30"/>
      <c r="H175" s="30"/>
      <c r="I175" s="30"/>
      <c r="J175" s="30"/>
      <c r="K175" s="30"/>
      <c r="L175" s="26"/>
    </row>
    <row r="176" spans="1:15" x14ac:dyDescent="0.3">
      <c r="D176" s="4"/>
      <c r="E176" s="30"/>
      <c r="F176" s="30"/>
      <c r="G176" s="30"/>
      <c r="H176" s="30"/>
      <c r="I176" s="30"/>
      <c r="J176" s="30"/>
      <c r="K176" s="30"/>
      <c r="L176" s="26"/>
    </row>
    <row r="177" spans="1:14" ht="17.399999999999999" x14ac:dyDescent="0.3">
      <c r="D177" s="4"/>
      <c r="E177" s="30"/>
      <c r="F177" s="38"/>
      <c r="G177" s="38"/>
      <c r="H177" s="38"/>
      <c r="I177" s="38"/>
      <c r="J177" s="38"/>
      <c r="K177" s="38"/>
      <c r="L177" s="37"/>
    </row>
    <row r="178" spans="1:14" x14ac:dyDescent="0.3">
      <c r="D178" s="4"/>
      <c r="E178" s="30"/>
      <c r="F178" s="30"/>
      <c r="G178" s="30"/>
      <c r="H178" s="30"/>
      <c r="I178" s="30"/>
      <c r="J178" s="30"/>
      <c r="K178" s="30"/>
    </row>
    <row r="179" spans="1:14" x14ac:dyDescent="0.3">
      <c r="D179" s="4"/>
      <c r="E179" s="13"/>
      <c r="F179" s="30"/>
      <c r="G179" s="30"/>
      <c r="H179" s="30"/>
      <c r="I179" s="30"/>
      <c r="J179" s="30"/>
      <c r="K179" s="30"/>
    </row>
    <row r="180" spans="1:14" x14ac:dyDescent="0.3">
      <c r="D180" s="4"/>
      <c r="E180" s="13"/>
      <c r="F180" s="30"/>
      <c r="G180" s="30"/>
      <c r="H180" s="30"/>
      <c r="I180" s="30"/>
      <c r="J180" s="30"/>
      <c r="K180" s="30"/>
    </row>
    <row r="181" spans="1:14" x14ac:dyDescent="0.3">
      <c r="D181" s="4"/>
      <c r="E181" s="30"/>
      <c r="F181" s="30"/>
      <c r="G181" s="30"/>
      <c r="H181" s="30"/>
      <c r="I181" s="30"/>
      <c r="J181" s="30"/>
      <c r="K181" s="30"/>
    </row>
    <row r="182" spans="1:14" x14ac:dyDescent="0.3">
      <c r="D182" s="4"/>
      <c r="E182" s="30"/>
      <c r="F182" s="30"/>
      <c r="G182" s="30"/>
      <c r="H182" s="30"/>
      <c r="I182" s="30"/>
      <c r="J182" s="30"/>
      <c r="K182" s="30"/>
    </row>
    <row r="183" spans="1:14" x14ac:dyDescent="0.3">
      <c r="D183" s="4"/>
      <c r="E183" s="30"/>
      <c r="F183" s="30"/>
      <c r="G183" s="30"/>
      <c r="H183" s="30"/>
      <c r="I183" s="30"/>
      <c r="J183" s="30"/>
      <c r="K183" s="30"/>
    </row>
    <row r="184" spans="1:14" s="20" customFormat="1" x14ac:dyDescent="0.3">
      <c r="A184" s="17"/>
      <c r="B184" s="3"/>
      <c r="C184" s="18"/>
      <c r="D184" s="19"/>
      <c r="E184" s="19"/>
      <c r="F184" s="19"/>
      <c r="G184" s="19"/>
      <c r="H184" s="19"/>
      <c r="I184" s="19"/>
      <c r="J184" s="19"/>
      <c r="K184" s="19"/>
      <c r="L184" s="18"/>
      <c r="M184" s="18"/>
      <c r="N184" s="18"/>
    </row>
    <row r="185" spans="1:14" x14ac:dyDescent="0.3">
      <c r="D185" s="4"/>
      <c r="E185" s="30"/>
      <c r="F185" s="30"/>
      <c r="G185" s="30"/>
      <c r="H185" s="30"/>
      <c r="I185" s="30"/>
      <c r="J185" s="30"/>
      <c r="K185" s="30"/>
      <c r="M185" s="18"/>
      <c r="N185" s="18"/>
    </row>
    <row r="186" spans="1:14" x14ac:dyDescent="0.3">
      <c r="D186" s="4"/>
      <c r="E186" s="30"/>
      <c r="F186" s="30"/>
      <c r="G186" s="30"/>
      <c r="H186" s="30"/>
      <c r="I186" s="30"/>
      <c r="J186" s="30"/>
      <c r="K186" s="30"/>
    </row>
    <row r="187" spans="1:14" s="20" customFormat="1" x14ac:dyDescent="0.3">
      <c r="A187" s="17"/>
      <c r="B187" s="3"/>
      <c r="C187" s="18"/>
      <c r="D187" s="19"/>
      <c r="E187" s="19"/>
      <c r="F187" s="19"/>
      <c r="G187" s="19"/>
      <c r="H187" s="19"/>
      <c r="I187" s="19"/>
      <c r="J187" s="19"/>
      <c r="K187" s="19"/>
      <c r="L187" s="18"/>
      <c r="M187" s="18"/>
      <c r="N187" s="18"/>
    </row>
    <row r="188" spans="1:14" x14ac:dyDescent="0.3">
      <c r="D188" s="4"/>
      <c r="E188" s="30"/>
      <c r="F188" s="30"/>
      <c r="G188" s="30"/>
      <c r="H188" s="30"/>
      <c r="I188" s="30"/>
      <c r="J188" s="30"/>
      <c r="K188" s="30"/>
    </row>
    <row r="189" spans="1:14" x14ac:dyDescent="0.3">
      <c r="D189" s="29"/>
      <c r="E189" s="30"/>
      <c r="F189" s="30"/>
      <c r="G189" s="30"/>
      <c r="H189" s="30"/>
      <c r="I189" s="30"/>
      <c r="J189" s="30"/>
      <c r="K189" s="30"/>
    </row>
    <row r="190" spans="1:14" x14ac:dyDescent="0.3">
      <c r="D190" s="4"/>
      <c r="E190" s="30"/>
      <c r="F190" s="30"/>
      <c r="G190" s="30"/>
      <c r="H190" s="30"/>
      <c r="I190" s="30"/>
      <c r="J190" s="30"/>
      <c r="K190" s="30"/>
    </row>
    <row r="191" spans="1:14" x14ac:dyDescent="0.3">
      <c r="D191" s="4"/>
      <c r="E191" s="13"/>
      <c r="F191" s="13"/>
      <c r="G191" s="13"/>
      <c r="H191" s="13"/>
      <c r="I191" s="13"/>
      <c r="J191" s="13"/>
      <c r="K191" s="13"/>
    </row>
    <row r="192" spans="1:14" s="20" customFormat="1" x14ac:dyDescent="0.3">
      <c r="A192" s="17"/>
      <c r="B192" s="3"/>
      <c r="C192" s="18"/>
      <c r="D192" s="19"/>
      <c r="E192" s="19"/>
      <c r="F192" s="19"/>
      <c r="G192" s="19"/>
      <c r="H192" s="19"/>
      <c r="I192" s="19"/>
      <c r="J192" s="19"/>
      <c r="K192" s="19"/>
      <c r="L192" s="18"/>
      <c r="M192" s="18"/>
      <c r="N192" s="18"/>
    </row>
    <row r="194" spans="5:5" x14ac:dyDescent="0.3">
      <c r="E194" s="26"/>
    </row>
  </sheetData>
  <mergeCells count="10">
    <mergeCell ref="B17:B21"/>
    <mergeCell ref="A2:N2"/>
    <mergeCell ref="E4:F4"/>
    <mergeCell ref="A4:A5"/>
    <mergeCell ref="B4:B5"/>
    <mergeCell ref="C4:C5"/>
    <mergeCell ref="D4:D5"/>
    <mergeCell ref="L4:N4"/>
    <mergeCell ref="I4:K4"/>
    <mergeCell ref="G4:H4"/>
  </mergeCells>
  <pageMargins left="0.31496062992125984" right="0.31496062992125984" top="0.15748031496062992" bottom="0.15748031496062992" header="0.15748031496062992" footer="0.15748031496062992"/>
  <pageSetup paperSize="9" scale="52" fitToHeight="19" orientation="landscape" r:id="rId1"/>
  <headerFooter differentFirst="1">
    <oddHeader>&amp;C&amp;P</oddHeader>
  </headerFooter>
  <rowBreaks count="4" manualBreakCount="4">
    <brk id="32" max="13" man="1"/>
    <brk id="119" max="13" man="1"/>
    <brk id="135" max="13" man="1"/>
    <brk id="15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2025-09-14T08:12:28Z</cp:lastPrinted>
  <dcterms:created xsi:type="dcterms:W3CDTF">2025-01-06T19:58:35Z</dcterms:created>
  <dcterms:modified xsi:type="dcterms:W3CDTF">2025-09-17T13:23:47Z</dcterms:modified>
</cp:coreProperties>
</file>