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рішення виконкому\366\"/>
    </mc:Choice>
  </mc:AlternateContent>
  <xr:revisionPtr revIDLastSave="0" documentId="13_ncr:1_{0B04BF02-D020-4A7C-8B30-5CC10508DCF9}" xr6:coauthVersionLast="47" xr6:coauthVersionMax="47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Додаток 1 до рішення" sheetId="2" r:id="rId1"/>
    <sheet name="Додаток 2 до рішення" sheetId="3" r:id="rId2"/>
    <sheet name="Додаток 3 до рішення" sheetId="4" r:id="rId3"/>
    <sheet name="Додаток 4 до рішення" sheetId="5" r:id="rId4"/>
    <sheet name="Додаток 5 до рішення" sheetId="6" r:id="rId5"/>
    <sheet name="Додаток 6 до рішення" sheetId="7" r:id="rId6"/>
    <sheet name="Додаток 7 до рішення " sheetId="10" r:id="rId7"/>
    <sheet name="Додаток 10 до рішення" sheetId="8" state="hidden" r:id="rId8"/>
    <sheet name="Додаток 11 до рішення" sheetId="9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gvp14">[1]рік!#REF!</definedName>
    <definedName name="__gvp2">[1]рік!#REF!</definedName>
    <definedName name="__xlnm.Print_Area">#REF!</definedName>
    <definedName name="__xlnm.Print_Titles">(#REF!,#REF!)</definedName>
    <definedName name="_gvp14">[2]рік!#REF!</definedName>
    <definedName name="_gvp2">[2]рік!#REF!</definedName>
    <definedName name="_wrn2" localSheetId="7" hidden="1">{#N/A,#N/A,FALSE,"9PS0"}</definedName>
    <definedName name="_wrn2" localSheetId="8" hidden="1">{#N/A,#N/A,FALSE,"9PS0"}</definedName>
    <definedName name="_wrn2" localSheetId="1" hidden="1">{#N/A,#N/A,FALSE,"9PS0"}</definedName>
    <definedName name="_wrn2" localSheetId="2" hidden="1">{#N/A,#N/A,FALSE,"9PS0"}</definedName>
    <definedName name="_wrn2" localSheetId="3" hidden="1">{#N/A,#N/A,FALSE,"9PS0"}</definedName>
    <definedName name="_wrn2" localSheetId="4" hidden="1">{#N/A,#N/A,FALSE,"9PS0"}</definedName>
    <definedName name="_wrn2" localSheetId="5" hidden="1">{#N/A,#N/A,FALSE,"9PS0"}</definedName>
    <definedName name="_wrn2" localSheetId="6" hidden="1">{#N/A,#N/A,FALSE,"9PS0"}</definedName>
    <definedName name="_wrn2" hidden="1">{#N/A,#N/A,FALSE,"9PS0"}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aa" localSheetId="7" hidden="1">{#N/A,#N/A,FALSE,"9PS0"}</definedName>
    <definedName name="aaa" localSheetId="8" hidden="1">{#N/A,#N/A,FALSE,"9PS0"}</definedName>
    <definedName name="aaa" localSheetId="1" hidden="1">{#N/A,#N/A,FALSE,"9PS0"}</definedName>
    <definedName name="aaa" localSheetId="2" hidden="1">{#N/A,#N/A,FALSE,"9PS0"}</definedName>
    <definedName name="aaa" localSheetId="3" hidden="1">{#N/A,#N/A,FALSE,"9PS0"}</definedName>
    <definedName name="aaa" localSheetId="4" hidden="1">{#N/A,#N/A,FALSE,"9PS0"}</definedName>
    <definedName name="aaa" localSheetId="5" hidden="1">{#N/A,#N/A,FALSE,"9PS0"}</definedName>
    <definedName name="aaa" localSheetId="6" hidden="1">{#N/A,#N/A,FALSE,"9PS0"}</definedName>
    <definedName name="aaa" hidden="1">{#N/A,#N/A,FALSE,"9PS0"}</definedName>
    <definedName name="ab" localSheetId="7" hidden="1">{#N/A,#N/A,FALSE,"9PS0"}</definedName>
    <definedName name="ab" localSheetId="8" hidden="1">{#N/A,#N/A,FALSE,"9PS0"}</definedName>
    <definedName name="ab" localSheetId="1" hidden="1">{#N/A,#N/A,FALSE,"9PS0"}</definedName>
    <definedName name="ab" localSheetId="2" hidden="1">{#N/A,#N/A,FALSE,"9PS0"}</definedName>
    <definedName name="ab" localSheetId="3" hidden="1">{#N/A,#N/A,FALSE,"9PS0"}</definedName>
    <definedName name="ab" localSheetId="4" hidden="1">{#N/A,#N/A,FALSE,"9PS0"}</definedName>
    <definedName name="ab" localSheetId="5" hidden="1">{#N/A,#N/A,FALSE,"9PS0"}</definedName>
    <definedName name="ab" localSheetId="6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adhdfharh">#REF!</definedName>
    <definedName name="bbb" localSheetId="7" hidden="1">{#N/A,#N/A,FALSE,"9PS0"}</definedName>
    <definedName name="bbb" localSheetId="8" hidden="1">{#N/A,#N/A,FALSE,"9PS0"}</definedName>
    <definedName name="bbb" localSheetId="1" hidden="1">{#N/A,#N/A,FALSE,"9PS0"}</definedName>
    <definedName name="bbb" localSheetId="2" hidden="1">{#N/A,#N/A,FALSE,"9PS0"}</definedName>
    <definedName name="bbb" localSheetId="3" hidden="1">{#N/A,#N/A,FALSE,"9PS0"}</definedName>
    <definedName name="bbb" localSheetId="4" hidden="1">{#N/A,#N/A,FALSE,"9PS0"}</definedName>
    <definedName name="bbb" localSheetId="5" hidden="1">{#N/A,#N/A,FALSE,"9PS0"}</definedName>
    <definedName name="bbb" localSheetId="6" hidden="1">{#N/A,#N/A,FALSE,"9PS0"}</definedName>
    <definedName name="bbb" hidden="1">{#N/A,#N/A,FALSE,"9PS0"}</definedName>
    <definedName name="Button_21">"Ltke22_LTKE1_0798__3__Таблица"</definedName>
    <definedName name="chel20">[2]рік!#REF!</definedName>
    <definedName name="DataLevels">[3]Ini!$C$47:$C$49</definedName>
    <definedName name="dtjuwr6wu">#REF!</definedName>
    <definedName name="Excel_BuiltIn_Print_Area_1">#REF!</definedName>
    <definedName name="Excel_BuiltIn_Print_Area_3">#REF!</definedName>
    <definedName name="Excel_BuiltIn_Print_Area_9">#REF!</definedName>
    <definedName name="f" hidden="1">'[4]3 утв.'!$F$1:$H$65536,'[4]3 утв.'!$P$1:$AQ$65536</definedName>
    <definedName name="fdf">#REF!</definedName>
    <definedName name="fsdgfag">#REF!</definedName>
    <definedName name="Id_TypeList">'[5]Типи данних філії'!#REF!</definedName>
    <definedName name="koef_e_T5">[6]KOEF!$C$2</definedName>
    <definedName name="koef_e_T6">[6]KOEF!$D$2</definedName>
    <definedName name="koefE_1.1.1.">#REF!</definedName>
    <definedName name="koefE_1.1.2.">#REF!</definedName>
    <definedName name="koefT_1.2.">#REF!</definedName>
    <definedName name="kot" localSheetId="7" hidden="1">{#N/A,#N/A,FALSE,"9PS0"}</definedName>
    <definedName name="kot" localSheetId="8" hidden="1">{#N/A,#N/A,FALSE,"9PS0"}</definedName>
    <definedName name="kot" localSheetId="1" hidden="1">{#N/A,#N/A,FALSE,"9PS0"}</definedName>
    <definedName name="kot" localSheetId="2" hidden="1">{#N/A,#N/A,FALSE,"9PS0"}</definedName>
    <definedName name="kot" localSheetId="3" hidden="1">{#N/A,#N/A,FALSE,"9PS0"}</definedName>
    <definedName name="kot" localSheetId="4" hidden="1">{#N/A,#N/A,FALSE,"9PS0"}</definedName>
    <definedName name="kot" localSheetId="5" hidden="1">{#N/A,#N/A,FALSE,"9PS0"}</definedName>
    <definedName name="kot" localSheetId="6" hidden="1">{#N/A,#N/A,FALSE,"9PS0"}</definedName>
    <definedName name="kot" hidden="1">{#N/A,#N/A,FALSE,"9PS0"}</definedName>
    <definedName name="l">[7]Ф2!$F$4</definedName>
    <definedName name="LastDataLev">[3]Ini!$C$46</definedName>
    <definedName name="LastDtLev">[3]Ini!$C$38</definedName>
    <definedName name="LastItem">[8]Лист1!$A$1</definedName>
    <definedName name="LevNames">[3]Ini!$C$40:$C$44</definedName>
    <definedName name="Ltke22_LTKE1_0798__3__Таблица">#REF!</definedName>
    <definedName name="QКТМ">[2]рік!#REF!</definedName>
    <definedName name="QКТМ1">[2]рік!#REF!</definedName>
    <definedName name="Qрозрах">[2]рік!#REF!</definedName>
    <definedName name="ReportsList">#REF!</definedName>
    <definedName name="s" localSheetId="7" hidden="1">{#N/A,#N/A,FALSE,"9PS0"}</definedName>
    <definedName name="s" localSheetId="8" hidden="1">{#N/A,#N/A,FALSE,"9PS0"}</definedName>
    <definedName name="s" localSheetId="1" hidden="1">{#N/A,#N/A,FALSE,"9PS0"}</definedName>
    <definedName name="s" localSheetId="2" hidden="1">{#N/A,#N/A,FALSE,"9PS0"}</definedName>
    <definedName name="s" localSheetId="3" hidden="1">{#N/A,#N/A,FALSE,"9PS0"}</definedName>
    <definedName name="s" localSheetId="4" hidden="1">{#N/A,#N/A,FALSE,"9PS0"}</definedName>
    <definedName name="s" localSheetId="5" hidden="1">{#N/A,#N/A,FALSE,"9PS0"}</definedName>
    <definedName name="s" localSheetId="6" hidden="1">{#N/A,#N/A,FALSE,"9PS0"}</definedName>
    <definedName name="s" hidden="1">{#N/A,#N/A,FALSE,"9PS0"}</definedName>
    <definedName name="ShowFil">[8]!ShowFil</definedName>
    <definedName name="Skk">[9]рік!#REF!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t">#REF!</definedName>
    <definedName name="stroka">'[10]tar ee 99'!$CT$95:$CT$110</definedName>
    <definedName name="SZFHDFHA">'[11]Вхідні дані'!#REF!</definedName>
    <definedName name="t" localSheetId="7" hidden="1">{#N/A,#N/A,FALSE,"9PS0"}</definedName>
    <definedName name="t" localSheetId="8" hidden="1">{#N/A,#N/A,FALSE,"9PS0"}</definedName>
    <definedName name="t" localSheetId="1" hidden="1">{#N/A,#N/A,FALSE,"9PS0"}</definedName>
    <definedName name="t" localSheetId="2" hidden="1">{#N/A,#N/A,FALSE,"9PS0"}</definedName>
    <definedName name="t" localSheetId="3" hidden="1">{#N/A,#N/A,FALSE,"9PS0"}</definedName>
    <definedName name="t" localSheetId="4" hidden="1">{#N/A,#N/A,FALSE,"9PS0"}</definedName>
    <definedName name="t" localSheetId="5" hidden="1">{#N/A,#N/A,FALSE,"9PS0"}</definedName>
    <definedName name="t" localSheetId="6" hidden="1">{#N/A,#N/A,FALSE,"9PS0"}</definedName>
    <definedName name="t" hidden="1">{#N/A,#N/A,FALSE,"9PS0"}</definedName>
    <definedName name="tgfaf">#REF!</definedName>
    <definedName name="ver" localSheetId="7" hidden="1">{#N/A,#N/A,FALSE,"9PS0"}</definedName>
    <definedName name="ver" localSheetId="8" hidden="1">{#N/A,#N/A,FALSE,"9PS0"}</definedName>
    <definedName name="ver" localSheetId="1" hidden="1">{#N/A,#N/A,FALSE,"9PS0"}</definedName>
    <definedName name="ver" localSheetId="2" hidden="1">{#N/A,#N/A,FALSE,"9PS0"}</definedName>
    <definedName name="ver" localSheetId="3" hidden="1">{#N/A,#N/A,FALSE,"9PS0"}</definedName>
    <definedName name="ver" localSheetId="4" hidden="1">{#N/A,#N/A,FALSE,"9PS0"}</definedName>
    <definedName name="ver" localSheetId="5" hidden="1">{#N/A,#N/A,FALSE,"9PS0"}</definedName>
    <definedName name="ver" localSheetId="6" hidden="1">{#N/A,#N/A,FALSE,"9PS0"}</definedName>
    <definedName name="ver" hidden="1">{#N/A,#N/A,FALSE,"9PS0"}</definedName>
    <definedName name="voda100">[2]рік!#REF!</definedName>
    <definedName name="wrn.r1." localSheetId="7" hidden="1">{#N/A,#N/A,FALSE,"9PS0"}</definedName>
    <definedName name="wrn.r1." localSheetId="8" hidden="1">{#N/A,#N/A,FALSE,"9PS0"}</definedName>
    <definedName name="wrn.r1." localSheetId="1" hidden="1">{#N/A,#N/A,FALSE,"9PS0"}</definedName>
    <definedName name="wrn.r1." localSheetId="2" hidden="1">{#N/A,#N/A,FALSE,"9PS0"}</definedName>
    <definedName name="wrn.r1." localSheetId="3" hidden="1">{#N/A,#N/A,FALSE,"9PS0"}</definedName>
    <definedName name="wrn.r1." localSheetId="4" hidden="1">{#N/A,#N/A,FALSE,"9PS0"}</definedName>
    <definedName name="wrn.r1." localSheetId="5" hidden="1">{#N/A,#N/A,FALSE,"9PS0"}</definedName>
    <definedName name="wrn.r1." localSheetId="6" hidden="1">{#N/A,#N/A,FALSE,"9PS0"}</definedName>
    <definedName name="wrn.r1." hidden="1">{#N/A,#N/A,FALSE,"9PS0"}</definedName>
    <definedName name="xff1">#REF!</definedName>
    <definedName name="xgg">#REF!</definedName>
    <definedName name="xgg1">#REF!</definedName>
    <definedName name="xxx1">#REF!</definedName>
    <definedName name="Year">#REF!</definedName>
    <definedName name="Z_2B9BA360_C094_11D4_BCAF_00C026C07CB6_.wvu.Cols" hidden="1">'[12]0'!$C$1:$L$65536,'[12]0'!$P$1:$AI$65536</definedName>
    <definedName name="Z_2B9BA361_C094_11D4_BCAF_00C026C07CB6_.wvu.Cols" hidden="1">'[12]1'!$D$1:$F$65536,'[12]1'!$L$1:$AQ$65536</definedName>
    <definedName name="Z_2B9BA362_C094_11D4_BCAF_00C026C07CB6_.wvu.Cols" hidden="1">'[12]1 кв'!$C$1:$E$65536,'[12]1 кв'!$N$1:$AX$65536</definedName>
    <definedName name="Z_2B9BA363_C094_11D4_BCAF_00C026C07CB6_.wvu.Cols" hidden="1">'[12]10'!$F$1:$H$65536,'[12]10'!$P$1:$AR$65536</definedName>
    <definedName name="Z_2B9BA364_C094_11D4_BCAF_00C026C07CB6_.wvu.Cols" hidden="1">'[12]10 міс.'!$C$1:$E$65536,'[12]10 міс.'!$N$1:$AX$65536</definedName>
    <definedName name="Z_2B9BA365_C094_11D4_BCAF_00C026C07CB6_.wvu.Cols" hidden="1">'[12]11'!$F$1:$H$65536,'[12]11'!$P$1:$AR$65536</definedName>
    <definedName name="Z_2B9BA366_C094_11D4_BCAF_00C026C07CB6_.wvu.Cols" hidden="1">'[12]11 міс.'!$C$1:$E$65536,'[12]11 міс.'!$N$1:$AX$65536</definedName>
    <definedName name="Z_2B9BA367_C094_11D4_BCAF_00C026C07CB6_.wvu.Cols" hidden="1">'[12]12'!$F$1:$H$65536,'[12]12'!$P$1:$AR$65536</definedName>
    <definedName name="Z_2B9BA368_C094_11D4_BCAF_00C026C07CB6_.wvu.Cols" hidden="1">'[12]12 міс.'!$C$1:$E$65536,'[12]12 міс.'!$N$1:$AX$65536</definedName>
    <definedName name="Z_2B9BA369_C094_11D4_BCAF_00C026C07CB6_.wvu.Cols" hidden="1">'[12]1998'!$C$1:$E$65536,'[12]1998'!$I$1:$AC$65536</definedName>
    <definedName name="Z_2B9BA36A_C094_11D4_BCAF_00C026C07CB6_.wvu.Cols" hidden="1">'[12]1півр'!$C$1:$E$65536,'[12]1півр'!$N$1:$AX$65536</definedName>
    <definedName name="Z_2B9BA36B_C094_11D4_BCAF_00C026C07CB6_.wvu.Cols" hidden="1">'[12]2'!$F$1:$H$65536,'[12]2'!$P$1:$AQ$65536</definedName>
    <definedName name="Z_2B9BA36C_C094_11D4_BCAF_00C026C07CB6_.wvu.Cols" hidden="1">'[12]2 кв'!$C$1:$E$65536,'[12]2 кв'!$M$1:$AW$65536</definedName>
    <definedName name="Z_2B9BA36D_C094_11D4_BCAF_00C026C07CB6_.wvu.Cols" hidden="1">'[12]2 утв'!$F$1:$H$65536,'[12]2 утв'!$P$1:$AM$65536</definedName>
    <definedName name="Z_2B9BA36E_C094_11D4_BCAF_00C026C07CB6_.wvu.Cols" hidden="1">'[12]3 не сокр.'!$F$1:$H$65536,'[12]3 не сокр.'!$P$1:$AQ$65536</definedName>
    <definedName name="Z_2B9BA36F_C094_11D4_BCAF_00C026C07CB6_.wvu.Cols" hidden="1">'[12]3 тар.'!$C$1:$E$65536,'[12]3 тар.'!$I$1:$AO$65536</definedName>
    <definedName name="Z_2B9BA370_C094_11D4_BCAF_00C026C07CB6_.wvu.Cols" hidden="1">'[12]3 утв.'!$F$1:$H$65536,'[12]3 утв.'!$P$1:$AQ$65536</definedName>
    <definedName name="Z_2B9BA371_C094_11D4_BCAF_00C026C07CB6_.wvu.Cols" hidden="1">'[12]3кв'!$C$1:$E$65536,'[12]3кв'!$N$1:$AX$65536</definedName>
    <definedName name="Z_2B9BA372_C094_11D4_BCAF_00C026C07CB6_.wvu.Cols" hidden="1">'[12]3кв '!$C$1:$E$65536,'[12]3кв '!$I$1:$AA$65536</definedName>
    <definedName name="Z_2B9BA373_C094_11D4_BCAF_00C026C07CB6_.wvu.Cols" hidden="1">'[12]4 утв'!$F$1:$H$65536,'[12]4 утв'!$P$1:$AR$65536</definedName>
    <definedName name="Z_2B9BA374_C094_11D4_BCAF_00C026C07CB6_.wvu.Cols" hidden="1">'[12]5'!$F$1:$H$65536,'[12]5'!$P$1:$AR$65536</definedName>
    <definedName name="Z_2B9BA375_C094_11D4_BCAF_00C026C07CB6_.wvu.Cols" hidden="1">'[12]6'!$F$1:$H$65536,'[12]6'!$P$1:$AR$65536</definedName>
    <definedName name="Z_2B9BA376_C094_11D4_BCAF_00C026C07CB6_.wvu.Cols" hidden="1">'[12]7'!$F$1:$H$65536,'[12]7'!$P$1:$AR$65536</definedName>
    <definedName name="Z_2B9BA377_C094_11D4_BCAF_00C026C07CB6_.wvu.Cols" hidden="1">'[12]7 міс'!$C$1:$E$65536,'[12]7 міс'!$N$1:$AX$65536</definedName>
    <definedName name="Z_2B9BA378_C094_11D4_BCAF_00C026C07CB6_.wvu.Cols" hidden="1">'[12]8'!$F$1:$H$65536,'[12]8'!$P$1:$AR$65536</definedName>
    <definedName name="Z_2B9BA379_C094_11D4_BCAF_00C026C07CB6_.wvu.Cols" hidden="1">'[12]8 міс.'!$C$1:$E$65536,'[12]8 міс.'!$N$1:$AX$65536</definedName>
    <definedName name="Z_2B9BA37A_C094_11D4_BCAF_00C026C07CB6_.wvu.Cols" hidden="1">'[12]812'!$F$1:$H$65536,'[12]812'!$P$1:$AM$65536</definedName>
    <definedName name="Z_2B9BA37B_C094_11D4_BCAF_00C026C07CB6_.wvu.Cols" hidden="1">'[12]812 (2)'!$F$1:$H$65536,'[12]812 (2)'!$P$1:$AL$65536</definedName>
    <definedName name="Z_2B9BA37C_C094_11D4_BCAF_00C026C07CB6_.wvu.Cols" hidden="1">'[12]9'!$F$1:$H$65536,'[12]9'!$P$1:$AP$65536</definedName>
    <definedName name="Z_2B9BA37D_C094_11D4_BCAF_00C026C07CB6_.wvu.Cols" hidden="1">'[12]9 (2)'!$C$1:$E$65536,'[12]9 (2)'!$I$1:$AF$65536</definedName>
    <definedName name="Z_2B9BA37E_C094_11D4_BCAF_00C026C07CB6_.wvu.Cols" hidden="1">'[12]9 міс.'!$C$1:$E$65536,'[12]9 міс.'!$N$1:$AX$65536</definedName>
    <definedName name="Z_F5654560_D292_11D4_BCAF_00C026C07CB6_.wvu.Cols" hidden="1">'[12]0'!$C$1:$L$65536,'[12]0'!$P$1:$AI$65536</definedName>
    <definedName name="Z_F5654561_D292_11D4_BCAF_00C026C07CB6_.wvu.Cols" hidden="1">'[12]1'!$D$1:$F$65536,'[12]1'!$L$1:$AQ$65536</definedName>
    <definedName name="Z_F5654562_D292_11D4_BCAF_00C026C07CB6_.wvu.Cols" hidden="1">'[12]1 кв'!$C$1:$E$65536,'[12]1 кв'!$N$1:$AX$65536</definedName>
    <definedName name="Z_F5654563_D292_11D4_BCAF_00C026C07CB6_.wvu.Cols" hidden="1">'[12]10'!$F$1:$H$65536,'[12]10'!$P$1:$AR$65536</definedName>
    <definedName name="Z_F5654564_D292_11D4_BCAF_00C026C07CB6_.wvu.Cols" hidden="1">'[12]10 міс.'!$C$1:$E$65536,'[12]10 міс.'!$N$1:$AX$65536</definedName>
    <definedName name="Z_F5654565_D292_11D4_BCAF_00C026C07CB6_.wvu.Cols" hidden="1">'[12]11'!$F$1:$H$65536,'[12]11'!$P$1:$AR$65536</definedName>
    <definedName name="Z_F5654566_D292_11D4_BCAF_00C026C07CB6_.wvu.Cols" hidden="1">'[12]11 міс.'!$C$1:$E$65536,'[12]11 міс.'!$N$1:$AX$65536</definedName>
    <definedName name="Z_F5654567_D292_11D4_BCAF_00C026C07CB6_.wvu.Cols" hidden="1">'[12]12'!$F$1:$H$65536,'[12]12'!$P$1:$AR$65536</definedName>
    <definedName name="Z_F5654568_D292_11D4_BCAF_00C026C07CB6_.wvu.Cols" hidden="1">'[12]12 міс.'!$C$1:$E$65536,'[12]12 міс.'!$N$1:$AX$65536</definedName>
    <definedName name="Z_F5654569_D292_11D4_BCAF_00C026C07CB6_.wvu.Cols" hidden="1">'[12]1998'!$C$1:$E$65536,'[12]1998'!$I$1:$AC$65536</definedName>
    <definedName name="Z_F565456A_D292_11D4_BCAF_00C026C07CB6_.wvu.Cols" hidden="1">'[12]1півр'!$C$1:$E$65536,'[12]1півр'!$N$1:$AX$65536</definedName>
    <definedName name="Z_F565456B_D292_11D4_BCAF_00C026C07CB6_.wvu.Cols" hidden="1">'[12]2'!$F$1:$H$65536,'[12]2'!$P$1:$AQ$65536</definedName>
    <definedName name="Z_F565456C_D292_11D4_BCAF_00C026C07CB6_.wvu.Cols" hidden="1">'[12]2 кв'!$C$1:$E$65536,'[12]2 кв'!$M$1:$AW$65536</definedName>
    <definedName name="Z_F565456D_D292_11D4_BCAF_00C026C07CB6_.wvu.Cols" hidden="1">'[12]2 утв'!$F$1:$H$65536,'[12]2 утв'!$P$1:$AM$65536</definedName>
    <definedName name="Z_F565456E_D292_11D4_BCAF_00C026C07CB6_.wvu.Cols" hidden="1">'[12]3 не сокр.'!$F$1:$H$65536,'[12]3 не сокр.'!$P$1:$AQ$65536</definedName>
    <definedName name="Z_F565456F_D292_11D4_BCAF_00C026C07CB6_.wvu.Cols" hidden="1">'[12]3 тар.'!$C$1:$E$65536,'[12]3 тар.'!$I$1:$AO$65536</definedName>
    <definedName name="Z_F5654570_D292_11D4_BCAF_00C026C07CB6_.wvu.Cols" hidden="1">'[12]3 утв.'!$F$1:$H$65536,'[12]3 утв.'!$P$1:$AQ$65536</definedName>
    <definedName name="Z_F5654571_D292_11D4_BCAF_00C026C07CB6_.wvu.Cols" hidden="1">'[12]3кв'!$C$1:$E$65536,'[12]3кв'!$N$1:$AX$65536</definedName>
    <definedName name="Z_F5654572_D292_11D4_BCAF_00C026C07CB6_.wvu.Cols" hidden="1">'[12]3кв '!$C$1:$E$65536,'[12]3кв '!$I$1:$AA$65536</definedName>
    <definedName name="Z_F5654573_D292_11D4_BCAF_00C026C07CB6_.wvu.Cols" hidden="1">'[12]4 утв'!$F$1:$H$65536,'[12]4 утв'!$P$1:$AR$65536</definedName>
    <definedName name="Z_F5654574_D292_11D4_BCAF_00C026C07CB6_.wvu.Cols" hidden="1">'[12]5'!$F$1:$H$65536,'[12]5'!$P$1:$AR$65536</definedName>
    <definedName name="Z_F5654575_D292_11D4_BCAF_00C026C07CB6_.wvu.Cols" hidden="1">'[12]6'!$F$1:$H$65536,'[12]6'!$P$1:$AR$65536</definedName>
    <definedName name="Z_F5654576_D292_11D4_BCAF_00C026C07CB6_.wvu.Cols" hidden="1">'[12]7'!$F$1:$H$65536,'[12]7'!$P$1:$AR$65536</definedName>
    <definedName name="Z_F5654577_D292_11D4_BCAF_00C026C07CB6_.wvu.Cols" hidden="1">'[12]7 міс'!$C$1:$E$65536,'[12]7 міс'!$N$1:$AX$65536</definedName>
    <definedName name="Z_F5654578_D292_11D4_BCAF_00C026C07CB6_.wvu.Cols" hidden="1">'[12]8'!$F$1:$H$65536,'[12]8'!$P$1:$AR$65536</definedName>
    <definedName name="Z_F5654579_D292_11D4_BCAF_00C026C07CB6_.wvu.Cols" hidden="1">'[12]8 міс.'!$C$1:$E$65536,'[12]8 міс.'!$N$1:$AX$65536</definedName>
    <definedName name="Z_F565457A_D292_11D4_BCAF_00C026C07CB6_.wvu.Cols" hidden="1">'[12]812'!$F$1:$H$65536,'[12]812'!$P$1:$AM$65536</definedName>
    <definedName name="Z_F565457B_D292_11D4_BCAF_00C026C07CB6_.wvu.Cols" hidden="1">'[12]812 (2)'!$F$1:$H$65536,'[12]812 (2)'!$P$1:$AL$65536</definedName>
    <definedName name="Z_F565457C_D292_11D4_BCAF_00C026C07CB6_.wvu.Cols" hidden="1">'[12]9'!$F$1:$H$65536,'[12]9'!$P$1:$AP$65536</definedName>
    <definedName name="Z_F565457D_D292_11D4_BCAF_00C026C07CB6_.wvu.Cols" hidden="1">'[12]9 (2)'!$C$1:$E$65536,'[12]9 (2)'!$I$1:$AF$65536</definedName>
    <definedName name="Z_F565457E_D292_11D4_BCAF_00C026C07CB6_.wvu.Cols" hidden="1">'[12]9 міс.'!$C$1:$E$65536,'[12]9 міс.'!$N$1:$AX$65536</definedName>
    <definedName name="zzz1">#REF!</definedName>
    <definedName name="А1">#REF!</definedName>
    <definedName name="ааола">#REF!</definedName>
    <definedName name="АвтоподборВС">#REF!</definedName>
    <definedName name="аеочапо">#REF!</definedName>
    <definedName name="ап">#REF!</definedName>
    <definedName name="_xlnm.Database">#REF!</definedName>
    <definedName name="База_данных_ИМ">#REF!</definedName>
    <definedName name="Баланс" localSheetId="7">'Додаток 10 до рішення'!Баланс</definedName>
    <definedName name="Баланс" localSheetId="8">'Додаток 11 до рішення'!Баланс</definedName>
    <definedName name="Баланс" localSheetId="1">'Додаток 2 до рішення'!Баланс</definedName>
    <definedName name="Баланс" localSheetId="2">'Додаток 3 до рішення'!Баланс</definedName>
    <definedName name="Баланс" localSheetId="3">'Додаток 4 до рішення'!Баланс</definedName>
    <definedName name="Баланс" localSheetId="4">'Додаток 5 до рішення'!Баланс</definedName>
    <definedName name="Баланс" localSheetId="5">'Додаток 6 до рішення'!Баланс</definedName>
    <definedName name="Баланс" localSheetId="6">'Додаток 7 до рішення '!Баланс</definedName>
    <definedName name="Баланс">[0]!Баланс</definedName>
    <definedName name="Безраб">#REF!</definedName>
    <definedName name="бер">'[13]812'!$P$1:$P$65536</definedName>
    <definedName name="БПн">[14]Ф2!$E$2</definedName>
    <definedName name="бюдж_п">[15]м_812!$I$1:$I$65536</definedName>
    <definedName name="Бюдж1">[2]рік!#REF!</definedName>
    <definedName name="Бюдж2">[2]рік!#REF!</definedName>
    <definedName name="вадлрфпвдаот">#REF!</definedName>
    <definedName name="ВДЛпрфюпод">'[11]Вхідні дані'!#REF!</definedName>
    <definedName name="вер">'[13]812'!$X$1:$X$65536</definedName>
    <definedName name="_xlnm.Extract">#REF!</definedName>
    <definedName name="врівар">#REF!</definedName>
    <definedName name="Встав">[16]Коригування!$W$9:$W$2131,[16]Коригування!$AF$9:$AH$2131,[16]Коригування!$AM$9:$AM$2131,[16]Коригування!$AO$9:$AO$2131,[16]Коригування!$AQ$9:$AQ$2131,[16]Коригування!$AU$9:$AU$2131,[16]Коригування!$AW$9:$AW$2131+[16]Коригування!$AY$9:$BD$2131,[16]Коригування!$BG$9:$BP$2131,[16]Коригування!$BY$9:$BY$2131,[16]Коригування!$CF$9:$CG$2131,[16]Коригування!$CJ$9:$CO$2131,[16]Коригування!$CX$9:$CY$2131,[16]Коригування!$DB$9:$DC$2131,[16]Коригування!$DJ$9:$DJ$2131,[16]Коригування!$DL$9:$DM$2131,[16]Коригування!$DO$9:$DO$2131,[16]Коригування!$DT$9:$DT$2131</definedName>
    <definedName name="ВСЬОГО">#REF!</definedName>
    <definedName name="ВчерашнийДень" localSheetId="7">'Додаток 10 до рішення'!ВчерашнийДень</definedName>
    <definedName name="ВчерашнийДень" localSheetId="8">'Додаток 11 до рішення'!ВчерашнийДень</definedName>
    <definedName name="ВчерашнийДень" localSheetId="1">'Додаток 2 до рішення'!ВчерашнийДень</definedName>
    <definedName name="ВчерашнийДень" localSheetId="2">'Додаток 3 до рішення'!ВчерашнийДень</definedName>
    <definedName name="ВчерашнийДень" localSheetId="3">'Додаток 4 до рішення'!ВчерашнийДень</definedName>
    <definedName name="ВчерашнийДень" localSheetId="4">'Додаток 5 до рішення'!ВчерашнийДень</definedName>
    <definedName name="ВчерашнийДень" localSheetId="5">'Додаток 6 до рішення'!ВчерашнийДень</definedName>
    <definedName name="ВчерашнийДень" localSheetId="6">'Додаток 7 до рішення '!ВчерашнийДень</definedName>
    <definedName name="ВчерашнийДень">[0]!ВчерашнийДень</definedName>
    <definedName name="Г123">'[17]ВД (анал)'!#REF!</definedName>
    <definedName name="г154">#REF!</definedName>
    <definedName name="Год">'[18]Технич лист'!$F$2:$F$100</definedName>
    <definedName name="груд">'[13]812'!$AB$1:$AB$65536</definedName>
    <definedName name="ГРУДЕНЬ" localSheetId="7" hidden="1">{#N/A,#N/A,FALSE,"9PS0"}</definedName>
    <definedName name="ГРУДЕНЬ" localSheetId="8" hidden="1">{#N/A,#N/A,FALSE,"9PS0"}</definedName>
    <definedName name="ГРУДЕНЬ" localSheetId="1" hidden="1">{#N/A,#N/A,FALSE,"9PS0"}</definedName>
    <definedName name="ГРУДЕНЬ" localSheetId="2" hidden="1">{#N/A,#N/A,FALSE,"9PS0"}</definedName>
    <definedName name="ГРУДЕНЬ" localSheetId="3" hidden="1">{#N/A,#N/A,FALSE,"9PS0"}</definedName>
    <definedName name="ГРУДЕНЬ" localSheetId="4" hidden="1">{#N/A,#N/A,FALSE,"9PS0"}</definedName>
    <definedName name="ГРУДЕНЬ" localSheetId="5" hidden="1">{#N/A,#N/A,FALSE,"9PS0"}</definedName>
    <definedName name="ГРУДЕНЬ" localSheetId="6" hidden="1">{#N/A,#N/A,FALSE,"9PS0"}</definedName>
    <definedName name="ГРУДЕНЬ" hidden="1">{#N/A,#N/A,FALSE,"9PS0"}</definedName>
    <definedName name="Д">#REF!</definedName>
    <definedName name="ДДД">#REF!</definedName>
    <definedName name="ДепЕЗ" localSheetId="7" hidden="1">{#N/A,#N/A,FALSE,"9PS0"}</definedName>
    <definedName name="ДепЕЗ" localSheetId="8" hidden="1">{#N/A,#N/A,FALSE,"9PS0"}</definedName>
    <definedName name="ДепЕЗ" localSheetId="1" hidden="1">{#N/A,#N/A,FALSE,"9PS0"}</definedName>
    <definedName name="ДепЕЗ" localSheetId="2" hidden="1">{#N/A,#N/A,FALSE,"9PS0"}</definedName>
    <definedName name="ДепЕЗ" localSheetId="3" hidden="1">{#N/A,#N/A,FALSE,"9PS0"}</definedName>
    <definedName name="ДепЕЗ" localSheetId="4" hidden="1">{#N/A,#N/A,FALSE,"9PS0"}</definedName>
    <definedName name="ДепЕЗ" localSheetId="5" hidden="1">{#N/A,#N/A,FALSE,"9PS0"}</definedName>
    <definedName name="ДепЕЗ" localSheetId="6" hidden="1">{#N/A,#N/A,FALSE,"9PS0"}</definedName>
    <definedName name="ДепЕЗ" hidden="1">{#N/A,#N/A,FALSE,"9PS0"}</definedName>
    <definedName name="додаток">#REF!</definedName>
    <definedName name="Доро">#REF!</definedName>
    <definedName name="дохпожу">#REF!</definedName>
    <definedName name="експл_9">[19]Експл!$J$59</definedName>
    <definedName name="експл_9п">[19]Експл!$I$59</definedName>
    <definedName name="експл_зв">[19]Експл!$E$59</definedName>
    <definedName name="експл_п">[19]Експл!$K$59</definedName>
    <definedName name="жвалдофрждвао">#REF!</definedName>
    <definedName name="жжж">#REF!</definedName>
    <definedName name="жовт">'[13]812'!$Z$1:$Z$65536</definedName>
    <definedName name="жовтень" localSheetId="7" hidden="1">{#N/A,#N/A,FALSE,"9PS0"}</definedName>
    <definedName name="жовтень" localSheetId="8" hidden="1">{#N/A,#N/A,FALSE,"9PS0"}</definedName>
    <definedName name="жовтень" localSheetId="1" hidden="1">{#N/A,#N/A,FALSE,"9PS0"}</definedName>
    <definedName name="жовтень" localSheetId="2" hidden="1">{#N/A,#N/A,FALSE,"9PS0"}</definedName>
    <definedName name="жовтень" localSheetId="3" hidden="1">{#N/A,#N/A,FALSE,"9PS0"}</definedName>
    <definedName name="жовтень" localSheetId="4" hidden="1">{#N/A,#N/A,FALSE,"9PS0"}</definedName>
    <definedName name="жовтень" localSheetId="5" hidden="1">{#N/A,#N/A,FALSE,"9PS0"}</definedName>
    <definedName name="жовтень" localSheetId="6" hidden="1">{#N/A,#N/A,FALSE,"9PS0"}</definedName>
    <definedName name="жовтень" hidden="1">{#N/A,#N/A,FALSE,"9PS0"}</definedName>
    <definedName name="зарплатаБ" localSheetId="7" hidden="1">{#N/A,#N/A,FALSE,"9PS0"}</definedName>
    <definedName name="зарплатаБ" localSheetId="8" hidden="1">{#N/A,#N/A,FALSE,"9PS0"}</definedName>
    <definedName name="зарплатаБ" localSheetId="1" hidden="1">{#N/A,#N/A,FALSE,"9PS0"}</definedName>
    <definedName name="зарплатаБ" localSheetId="2" hidden="1">{#N/A,#N/A,FALSE,"9PS0"}</definedName>
    <definedName name="зарплатаБ" localSheetId="3" hidden="1">{#N/A,#N/A,FALSE,"9PS0"}</definedName>
    <definedName name="зарплатаБ" localSheetId="4" hidden="1">{#N/A,#N/A,FALSE,"9PS0"}</definedName>
    <definedName name="зарплатаБ" localSheetId="5" hidden="1">{#N/A,#N/A,FALSE,"9PS0"}</definedName>
    <definedName name="зарплатаБ" localSheetId="6" hidden="1">{#N/A,#N/A,FALSE,"9PS0"}</definedName>
    <definedName name="зарплатаБ" hidden="1">{#N/A,#N/A,FALSE,"9PS0"}</definedName>
    <definedName name="ЗБ">'[20]tar ee 99'!$CT$95:$CT$110</definedName>
    <definedName name="зв">[19]ПЛАН_1вар!$G$1:$G$65536</definedName>
    <definedName name="зв_2004">[15]м_812!$H$1:$H$65536</definedName>
    <definedName name="зв_9">[19]ПЛАН_1вар!$L$1:$L$65536</definedName>
    <definedName name="зв_9м">[15]м_812!$K$1:$K$65536</definedName>
    <definedName name="ЗведКоштор1КВбезСЗ">#REF!</definedName>
    <definedName name="ЗЗЗ">#REF!</definedName>
    <definedName name="иваиява">'[21]Вхідні дані'!#REF!</definedName>
    <definedName name="Извлечение_ИМ">#REF!</definedName>
    <definedName name="Инно">#REF!</definedName>
    <definedName name="ИсключитьПраздник" localSheetId="7">'Додаток 10 до рішення'!ИсключитьПраздник</definedName>
    <definedName name="ИсключитьПраздник" localSheetId="8">'Додаток 11 до рішення'!ИсключитьПраздник</definedName>
    <definedName name="ИсключитьПраздник" localSheetId="1">'Додаток 2 до рішення'!ИсключитьПраздник</definedName>
    <definedName name="ИсключитьПраздник" localSheetId="2">'Додаток 3 до рішення'!ИсключитьПраздник</definedName>
    <definedName name="ИсключитьПраздник" localSheetId="3">'Додаток 4 до рішення'!ИсключитьПраздник</definedName>
    <definedName name="ИсключитьПраздник" localSheetId="4">'Додаток 5 до рішення'!ИсключитьПраздник</definedName>
    <definedName name="ИсключитьПраздник" localSheetId="5">'Додаток 6 до рішення'!ИсключитьПраздник</definedName>
    <definedName name="ИсключитьПраздник" localSheetId="6">'Додаток 7 до рішення '!ИсключитьПраздник</definedName>
    <definedName name="ИсключитьПраздник">[0]!ИсключитьПраздник</definedName>
    <definedName name="іва">#REF!</definedName>
    <definedName name="іваіф">#REF!</definedName>
    <definedName name="івп">#REF!</definedName>
    <definedName name="Інші1">[2]рік!#REF!</definedName>
    <definedName name="Інші2">[2]рік!#REF!</definedName>
    <definedName name="кв_4">[15]м_812!$AF$1:$AF$65536</definedName>
    <definedName name="кв1">'[13]812'!$M$1:$M$65536</definedName>
    <definedName name="кв2">'[13]812'!$Q$1:$Q$65536</definedName>
    <definedName name="кв3">'[13]812'!$U$1:$U$65536</definedName>
    <definedName name="кв4">'[13]812'!$Y$1:$Y$65536</definedName>
    <definedName name="квіт">'[13]812'!$R$1:$R$65536</definedName>
    <definedName name="ккк">#REF!</definedName>
    <definedName name="клімат1">[2]рік!#REF!</definedName>
    <definedName name="клімат2">[2]рік!#REF!</definedName>
    <definedName name="клімат3">[2]рік!#REF!</definedName>
    <definedName name="КМКП_НАСЕЛЕННЯ">#REF!</definedName>
    <definedName name="копия">[14]Ф2!$E$2</definedName>
    <definedName name="Критерии_ИМ">#REF!</definedName>
    <definedName name="КТМ1">[2]рік!#REF!</definedName>
    <definedName name="КТМ2">[2]рік!#REF!</definedName>
    <definedName name="КТМ3">[2]рік!#REF!</definedName>
    <definedName name="кфк">#REF!</definedName>
    <definedName name="лип">'[13]812'!$V$1:$V$65536</definedName>
    <definedName name="лист">'[13]812'!$AA$1:$AA$65536</definedName>
    <definedName name="Лист2">#REF!</definedName>
    <definedName name="ло" localSheetId="7" hidden="1">{#N/A,#N/A,FALSE,"9PS0"}</definedName>
    <definedName name="ло" localSheetId="8" hidden="1">{#N/A,#N/A,FALSE,"9PS0"}</definedName>
    <definedName name="ло" localSheetId="1" hidden="1">{#N/A,#N/A,FALSE,"9PS0"}</definedName>
    <definedName name="ло" localSheetId="2" hidden="1">{#N/A,#N/A,FALSE,"9PS0"}</definedName>
    <definedName name="ло" localSheetId="3" hidden="1">{#N/A,#N/A,FALSE,"9PS0"}</definedName>
    <definedName name="ло" localSheetId="4" hidden="1">{#N/A,#N/A,FALSE,"9PS0"}</definedName>
    <definedName name="ло" localSheetId="5" hidden="1">{#N/A,#N/A,FALSE,"9PS0"}</definedName>
    <definedName name="ло" localSheetId="6" hidden="1">{#N/A,#N/A,FALSE,"9PS0"}</definedName>
    <definedName name="ло" hidden="1">{#N/A,#N/A,FALSE,"9PS0"}</definedName>
    <definedName name="лют">'[13]812'!$O$1:$O$65536</definedName>
    <definedName name="лютий" localSheetId="7" hidden="1">{#N/A,#N/A,FALSE,"9PS0"}</definedName>
    <definedName name="лютий" localSheetId="8" hidden="1">{#N/A,#N/A,FALSE,"9PS0"}</definedName>
    <definedName name="лютий" localSheetId="1" hidden="1">{#N/A,#N/A,FALSE,"9PS0"}</definedName>
    <definedName name="лютий" localSheetId="2" hidden="1">{#N/A,#N/A,FALSE,"9PS0"}</definedName>
    <definedName name="лютий" localSheetId="3" hidden="1">{#N/A,#N/A,FALSE,"9PS0"}</definedName>
    <definedName name="лютий" localSheetId="4" hidden="1">{#N/A,#N/A,FALSE,"9PS0"}</definedName>
    <definedName name="лютий" localSheetId="5" hidden="1">{#N/A,#N/A,FALSE,"9PS0"}</definedName>
    <definedName name="лютий" localSheetId="6" hidden="1">{#N/A,#N/A,FALSE,"9PS0"}</definedName>
    <definedName name="лютий" hidden="1">{#N/A,#N/A,FALSE,"9PS0"}</definedName>
    <definedName name="макет812">'[13]812'!$A$8:$AB$262</definedName>
    <definedName name="Месяц">'[18]Технич лист'!$E$2:$E$23</definedName>
    <definedName name="Мой_лист">MID(CELL("имяфайла",[22]База!$E$1),SEARCH("[",CELL("имяфайла",[22]База!$E$1)),256)&amp;"!"</definedName>
    <definedName name="НазваПроекту">'[18]Технич лист'!$C$2:$C$6</definedName>
    <definedName name="Наименование">[23]Ф2!$E$2</definedName>
    <definedName name="Накоп">#REF!</definedName>
    <definedName name="НАСЕЛЕННЯ">#REF!</definedName>
    <definedName name="НДС">#REF!</definedName>
    <definedName name="_xlnm.Print_Area" localSheetId="0">'Додаток 1 до рішення'!$B$1:$G$49</definedName>
    <definedName name="_xlnm.Print_Area" localSheetId="7">'Додаток 10 до рішення'!$B$1:$F$23</definedName>
    <definedName name="_xlnm.Print_Area" localSheetId="8">'Додаток 11 до рішення'!$B$1:$F$27</definedName>
    <definedName name="_xlnm.Print_Area" localSheetId="1">'Додаток 2 до рішення'!$B$1:$G$49</definedName>
    <definedName name="_xlnm.Print_Area" localSheetId="2">'Додаток 3 до рішення'!$A$1:$G$42</definedName>
    <definedName name="_xlnm.Print_Area" localSheetId="3">'Додаток 4 до рішення'!$A$1:$G$44</definedName>
    <definedName name="_xlnm.Print_Area" localSheetId="4">'Додаток 5 до рішення'!$A$1:$G$43</definedName>
    <definedName name="_xlnm.Print_Area" localSheetId="5">'Додаток 6 до рішення'!$A$1:$G$39</definedName>
    <definedName name="_xlnm.Print_Area" localSheetId="6">'Додаток 7 до рішення '!$A$1:$E$18</definedName>
    <definedName name="облік">[24]скрыть!$D$4:$D$6</definedName>
    <definedName name="облікГВП">[24]скрыть!$G$4:$G$6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оо">'[21]Вхідні дані'!#REF!</definedName>
    <definedName name="отклонение">#REF!</definedName>
    <definedName name="отклонение_15">"$#ССЫЛ!.$#ССЫЛ!$#ССЫЛ!"</definedName>
    <definedName name="отклонение_18">NA()</definedName>
    <definedName name="отклонение_18_15">NA()</definedName>
    <definedName name="отклонение_2">'[25]Вхідні дані'!#REF!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сорт_Д_СВ">#REF!</definedName>
    <definedName name="отчет_2005">'[26]812'!$F$1:$F$65536</definedName>
    <definedName name="отчет_9мес">'[13]812'!$K$1:$K$65536</definedName>
    <definedName name="охорона_праці">NA()</definedName>
    <definedName name="охорона_праці_15">NA()</definedName>
    <definedName name="оч_г">[19]ПЛАН_1вар!$N$1:$N$65536</definedName>
    <definedName name="оч_рік">[15]м_812!$L$1:$L$65536</definedName>
    <definedName name="очікув">'[13]812'!$J$1:$J$65536</definedName>
    <definedName name="пдв">#REF!</definedName>
    <definedName name="пдв_15">"$#ССЫЛ!.$#ССЫЛ!$#ССЫЛ!"</definedName>
    <definedName name="пдв_18">NA()</definedName>
    <definedName name="пдв_18_15">NA()</definedName>
    <definedName name="пдв_2">'[25]Вхідні дані'!#REF!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енс">#REF!</definedName>
    <definedName name="Период">[23]Ф2!$F$4</definedName>
    <definedName name="ПериодОтчёта">'[23]Технич лист'!$B$2:$B$7</definedName>
    <definedName name="пл_9">[19]ПЛАН_1вар!$K$1:$K$65536</definedName>
    <definedName name="пл_г">[19]ПЛАН_1вар!$M$1:$M$65536</definedName>
    <definedName name="пл_скор">[15]м_812!$J$1:$J$65536</definedName>
    <definedName name="план" localSheetId="7" hidden="1">{#N/A,#N/A,FALSE,"9PS0"}</definedName>
    <definedName name="план" localSheetId="8" hidden="1">{#N/A,#N/A,FALSE,"9PS0"}</definedName>
    <definedName name="план" localSheetId="1" hidden="1">{#N/A,#N/A,FALSE,"9PS0"}</definedName>
    <definedName name="план" localSheetId="2" hidden="1">{#N/A,#N/A,FALSE,"9PS0"}</definedName>
    <definedName name="план" localSheetId="3" hidden="1">{#N/A,#N/A,FALSE,"9PS0"}</definedName>
    <definedName name="план" localSheetId="4" hidden="1">{#N/A,#N/A,FALSE,"9PS0"}</definedName>
    <definedName name="план" localSheetId="5" hidden="1">{#N/A,#N/A,FALSE,"9PS0"}</definedName>
    <definedName name="план" localSheetId="6" hidden="1">{#N/A,#N/A,FALSE,"9PS0"}</definedName>
    <definedName name="план" hidden="1">{#N/A,#N/A,FALSE,"9PS0"}</definedName>
    <definedName name="поверхи">[24]скрыть!$B$4:$B$9</definedName>
    <definedName name="ппп">#REF!</definedName>
    <definedName name="пр_1">[19]ПЛАН_1вар!$P$1:$P$65536</definedName>
    <definedName name="пр_1кв">[15]м_812!$N$1:$N$65536</definedName>
    <definedName name="пр_2">[19]ПЛАН_1вар!$Q$1:$Q$65536</definedName>
    <definedName name="пр_2кв">[15]м_812!$O$1:$O$65536</definedName>
    <definedName name="пр_3">[19]ПЛАН_1вар!$R$1:$R$65536</definedName>
    <definedName name="пр_3кв">[15]м_812!$P$1:$P$65536</definedName>
    <definedName name="пр_4">[19]ПЛАН_1вар!$S$1:$S$65536</definedName>
    <definedName name="пр_4кв">[15]м_812!$Q$1:$Q$65536</definedName>
    <definedName name="пр_г">[19]ПЛАН_1вар!$O$1:$O$65536</definedName>
    <definedName name="пр_рік">[15]м_812!$M$1:$M$65536</definedName>
    <definedName name="Признак">'[23]Технич лист'!$A$2:$A$4</definedName>
    <definedName name="проект">'[13]812'!$L$1:$L$65536</definedName>
    <definedName name="проь">#REF!</definedName>
    <definedName name="РЕГ">#REF!</definedName>
    <definedName name="Регіон">#REF!</definedName>
    <definedName name="рік" localSheetId="7" hidden="1">{#N/A,#N/A,FALSE,"9PS0"}</definedName>
    <definedName name="рік" localSheetId="8" hidden="1">{#N/A,#N/A,FALSE,"9PS0"}</definedName>
    <definedName name="рік" localSheetId="1" hidden="1">{#N/A,#N/A,FALSE,"9PS0"}</definedName>
    <definedName name="рік" localSheetId="2" hidden="1">{#N/A,#N/A,FALSE,"9PS0"}</definedName>
    <definedName name="рік" localSheetId="3" hidden="1">{#N/A,#N/A,FALSE,"9PS0"}</definedName>
    <definedName name="рік" localSheetId="4" hidden="1">{#N/A,#N/A,FALSE,"9PS0"}</definedName>
    <definedName name="рік" localSheetId="5" hidden="1">{#N/A,#N/A,FALSE,"9PS0"}</definedName>
    <definedName name="рік" localSheetId="6" hidden="1">{#N/A,#N/A,FALSE,"9PS0"}</definedName>
    <definedName name="рік" hidden="1">{#N/A,#N/A,FALSE,"9PS0"}</definedName>
    <definedName name="рое" localSheetId="7" hidden="1">{#N/A,#N/A,FALSE,"9PS0"}</definedName>
    <definedName name="рое" localSheetId="8" hidden="1">{#N/A,#N/A,FALSE,"9PS0"}</definedName>
    <definedName name="рое" localSheetId="1" hidden="1">{#N/A,#N/A,FALSE,"9PS0"}</definedName>
    <definedName name="рое" localSheetId="2" hidden="1">{#N/A,#N/A,FALSE,"9PS0"}</definedName>
    <definedName name="рое" localSheetId="3" hidden="1">{#N/A,#N/A,FALSE,"9PS0"}</definedName>
    <definedName name="рое" localSheetId="4" hidden="1">{#N/A,#N/A,FALSE,"9PS0"}</definedName>
    <definedName name="рое" localSheetId="5" hidden="1">{#N/A,#N/A,FALSE,"9PS0"}</definedName>
    <definedName name="рое" localSheetId="6" hidden="1">{#N/A,#N/A,FALSE,"9PS0"}</definedName>
    <definedName name="рое" hidden="1">{#N/A,#N/A,FALSE,"9PS0"}</definedName>
    <definedName name="Розр1">[2]рік!#REF!</definedName>
    <definedName name="Розр2">[2]рік!#REF!</definedName>
    <definedName name="Розр3">[2]рік!#REF!</definedName>
    <definedName name="рр">#REF!</definedName>
    <definedName name="ррр">#REF!</definedName>
    <definedName name="свод">[15]м_812!$A$1:$AL$65536</definedName>
    <definedName name="серп">'[13]812'!$W$1:$W$65536</definedName>
    <definedName name="СЕРПЕНЬ" localSheetId="7" hidden="1">{#N/A,#N/A,FALSE,"9PS0"}</definedName>
    <definedName name="СЕРПЕНЬ" localSheetId="8" hidden="1">{#N/A,#N/A,FALSE,"9PS0"}</definedName>
    <definedName name="СЕРПЕНЬ" localSheetId="1" hidden="1">{#N/A,#N/A,FALSE,"9PS0"}</definedName>
    <definedName name="СЕРПЕНЬ" localSheetId="2" hidden="1">{#N/A,#N/A,FALSE,"9PS0"}</definedName>
    <definedName name="СЕРПЕНЬ" localSheetId="3" hidden="1">{#N/A,#N/A,FALSE,"9PS0"}</definedName>
    <definedName name="СЕРПЕНЬ" localSheetId="4" hidden="1">{#N/A,#N/A,FALSE,"9PS0"}</definedName>
    <definedName name="СЕРПЕНЬ" localSheetId="5" hidden="1">{#N/A,#N/A,FALSE,"9PS0"}</definedName>
    <definedName name="СЕРПЕНЬ" localSheetId="6" hidden="1">{#N/A,#N/A,FALSE,"9PS0"}</definedName>
    <definedName name="СЕРПЕНЬ" hidden="1">{#N/A,#N/A,FALSE,"9PS0"}</definedName>
    <definedName name="січ">'[13]812'!$N$1:$N$65536</definedName>
    <definedName name="скоригов">'[13]812'!$I$1:$I$65536</definedName>
    <definedName name="Соц">#REF!</definedName>
    <definedName name="соц_1">'[19]Інші витрати'!$M$65</definedName>
    <definedName name="соц_2">'[19]Інші витрати'!$N$65</definedName>
    <definedName name="соц_3">'[19]Інші витрати'!$O$65</definedName>
    <definedName name="соц_4">'[19]Інші витрати'!$P$65</definedName>
    <definedName name="соц_9">'[19]Інші витрати'!$I$65</definedName>
    <definedName name="соц_9п">'[19]Інші витрати'!$H$65</definedName>
    <definedName name="соц_зв">'[19]Інші витрати'!$D$65</definedName>
    <definedName name="соц_о">'[19]Інші витрати'!$K$65</definedName>
    <definedName name="соц_п">'[19]Інші витрати'!$J$65</definedName>
    <definedName name="Список_компах">OFFSET(#REF!,,,COUNTA(#REF!),1)</definedName>
    <definedName name="статьи">[15]м_812!$D$1:$D$65536</definedName>
    <definedName name="Тело_СТ">#REF!</definedName>
    <definedName name="тепло">'[25]Вхідні дані'!#REF!</definedName>
    <definedName name="трав">'[13]812'!$S$1:$S$65536</definedName>
    <definedName name="травень" localSheetId="7" hidden="1">{#N/A,#N/A,FALSE,"9PS0"}</definedName>
    <definedName name="травень" localSheetId="8" hidden="1">{#N/A,#N/A,FALSE,"9PS0"}</definedName>
    <definedName name="травень" localSheetId="1" hidden="1">{#N/A,#N/A,FALSE,"9PS0"}</definedName>
    <definedName name="травень" localSheetId="2" hidden="1">{#N/A,#N/A,FALSE,"9PS0"}</definedName>
    <definedName name="травень" localSheetId="3" hidden="1">{#N/A,#N/A,FALSE,"9PS0"}</definedName>
    <definedName name="травень" localSheetId="4" hidden="1">{#N/A,#N/A,FALSE,"9PS0"}</definedName>
    <definedName name="травень" localSheetId="5" hidden="1">{#N/A,#N/A,FALSE,"9PS0"}</definedName>
    <definedName name="травень" localSheetId="6" hidden="1">{#N/A,#N/A,FALSE,"9PS0"}</definedName>
    <definedName name="травень" hidden="1">{#N/A,#N/A,FALSE,"9PS0"}</definedName>
    <definedName name="Уз">#REF!</definedName>
    <definedName name="Уз_б">#REF!</definedName>
    <definedName name="Уз_і">#REF!</definedName>
    <definedName name="Уз_н">#REF!</definedName>
    <definedName name="_xlnm.Criteria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Х">#REF!</definedName>
    <definedName name="ухват">#REF!</definedName>
    <definedName name="Ф">#REF!</definedName>
    <definedName name="фдпшгфж">#REF!</definedName>
    <definedName name="філії">[27]Лист1!$C$4:$C$11</definedName>
    <definedName name="ццц">#REF!</definedName>
    <definedName name="чапельник">#REF!</definedName>
    <definedName name="черв">'[13]812'!$T$1:$T$65536</definedName>
    <definedName name="Черта">#REF!</definedName>
    <definedName name="чпапат">#REF!</definedName>
    <definedName name="яаиаипф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0" l="1"/>
  <c r="F38" i="7"/>
  <c r="B38" i="7"/>
  <c r="F43" i="6"/>
  <c r="B43" i="6"/>
  <c r="F43" i="5"/>
  <c r="B43" i="5"/>
  <c r="F42" i="4"/>
  <c r="B42" i="4"/>
  <c r="F49" i="3"/>
  <c r="B49" i="3"/>
  <c r="D16" i="10"/>
  <c r="D15" i="10"/>
  <c r="E15" i="10" s="1"/>
  <c r="D14" i="10"/>
  <c r="D13" i="10" s="1"/>
  <c r="D11" i="10"/>
  <c r="E11" i="10" s="1"/>
  <c r="D10" i="10"/>
  <c r="E10" i="10" s="1"/>
  <c r="D9" i="10"/>
  <c r="E25" i="9"/>
  <c r="E24" i="9"/>
  <c r="F24" i="9" s="1"/>
  <c r="H24" i="9" s="1"/>
  <c r="F23" i="9"/>
  <c r="H23" i="9" s="1"/>
  <c r="E23" i="9"/>
  <c r="E22" i="9"/>
  <c r="H21" i="9"/>
  <c r="E20" i="9"/>
  <c r="E17" i="9" s="1"/>
  <c r="E19" i="9"/>
  <c r="H18" i="9"/>
  <c r="F18" i="9"/>
  <c r="E18" i="9"/>
  <c r="H16" i="9"/>
  <c r="F15" i="9"/>
  <c r="E15" i="9"/>
  <c r="H15" i="9" s="1"/>
  <c r="E14" i="9"/>
  <c r="E13" i="9"/>
  <c r="F13" i="9" s="1"/>
  <c r="H11" i="9"/>
  <c r="H10" i="9"/>
  <c r="F10" i="9"/>
  <c r="E10" i="9"/>
  <c r="F9" i="9"/>
  <c r="E9" i="9"/>
  <c r="H9" i="9" s="1"/>
  <c r="E8" i="9"/>
  <c r="E21" i="8"/>
  <c r="E20" i="8"/>
  <c r="F20" i="8" s="1"/>
  <c r="H20" i="8" s="1"/>
  <c r="F19" i="8"/>
  <c r="E19" i="8"/>
  <c r="H19" i="8" s="1"/>
  <c r="K18" i="8"/>
  <c r="J18" i="8"/>
  <c r="E18" i="8"/>
  <c r="H17" i="8"/>
  <c r="H16" i="8"/>
  <c r="E15" i="8"/>
  <c r="E14" i="8"/>
  <c r="F14" i="8" s="1"/>
  <c r="H12" i="8"/>
  <c r="F11" i="8"/>
  <c r="H11" i="8" s="1"/>
  <c r="E11" i="8"/>
  <c r="E10" i="8"/>
  <c r="E9" i="8"/>
  <c r="C39" i="7"/>
  <c r="G36" i="7"/>
  <c r="F36" i="7"/>
  <c r="E36" i="7"/>
  <c r="D36" i="7"/>
  <c r="C36" i="7"/>
  <c r="Q35" i="7"/>
  <c r="P35" i="7"/>
  <c r="L35" i="7"/>
  <c r="C35" i="7"/>
  <c r="G35" i="7" s="1"/>
  <c r="Q34" i="7"/>
  <c r="C34" i="7"/>
  <c r="J33" i="7"/>
  <c r="C33" i="7"/>
  <c r="R33" i="7" s="1"/>
  <c r="P32" i="7"/>
  <c r="O32" i="7"/>
  <c r="L32" i="7"/>
  <c r="G32" i="7"/>
  <c r="C32" i="7"/>
  <c r="Q31" i="7"/>
  <c r="L31" i="7"/>
  <c r="F31" i="7"/>
  <c r="E31" i="7"/>
  <c r="P31" i="7" s="1"/>
  <c r="D31" i="7"/>
  <c r="Q30" i="7"/>
  <c r="P30" i="7"/>
  <c r="L30" i="7"/>
  <c r="G30" i="7"/>
  <c r="Q29" i="7"/>
  <c r="P29" i="7"/>
  <c r="L29" i="7"/>
  <c r="G29" i="7"/>
  <c r="Q28" i="7"/>
  <c r="P28" i="7"/>
  <c r="L28" i="7"/>
  <c r="G28" i="7"/>
  <c r="Q27" i="7"/>
  <c r="P27" i="7"/>
  <c r="L27" i="7"/>
  <c r="G27" i="7"/>
  <c r="Q26" i="7"/>
  <c r="P26" i="7"/>
  <c r="L26" i="7"/>
  <c r="C26" i="7"/>
  <c r="G26" i="7" s="1"/>
  <c r="Q25" i="7"/>
  <c r="J25" i="7"/>
  <c r="C25" i="7"/>
  <c r="G25" i="7" s="1"/>
  <c r="O24" i="7"/>
  <c r="G24" i="7"/>
  <c r="C24" i="7"/>
  <c r="P23" i="7"/>
  <c r="L23" i="7"/>
  <c r="G23" i="7"/>
  <c r="C23" i="7"/>
  <c r="Q22" i="7"/>
  <c r="P22" i="7"/>
  <c r="L22" i="7"/>
  <c r="F22" i="7"/>
  <c r="E22" i="7"/>
  <c r="D22" i="7"/>
  <c r="Q21" i="7"/>
  <c r="P21" i="7"/>
  <c r="L21" i="7"/>
  <c r="C21" i="7"/>
  <c r="G21" i="7" s="1"/>
  <c r="Q20" i="7"/>
  <c r="C20" i="7"/>
  <c r="G20" i="7" s="1"/>
  <c r="J19" i="7"/>
  <c r="C19" i="7"/>
  <c r="R19" i="7" s="1"/>
  <c r="P18" i="7"/>
  <c r="O18" i="7"/>
  <c r="L18" i="7"/>
  <c r="G18" i="7"/>
  <c r="C18" i="7"/>
  <c r="Q17" i="7"/>
  <c r="P17" i="7"/>
  <c r="L17" i="7"/>
  <c r="F17" i="7"/>
  <c r="E17" i="7"/>
  <c r="E10" i="7" s="1"/>
  <c r="D17" i="7"/>
  <c r="D10" i="7" s="1"/>
  <c r="D8" i="7" s="1"/>
  <c r="Q16" i="7"/>
  <c r="P16" i="7"/>
  <c r="L16" i="7"/>
  <c r="C16" i="7"/>
  <c r="G16" i="7" s="1"/>
  <c r="Q15" i="7"/>
  <c r="J15" i="7"/>
  <c r="C15" i="7"/>
  <c r="G15" i="7" s="1"/>
  <c r="O14" i="7"/>
  <c r="G14" i="7"/>
  <c r="C14" i="7"/>
  <c r="R14" i="7" s="1"/>
  <c r="P13" i="7"/>
  <c r="L13" i="7"/>
  <c r="Q12" i="7"/>
  <c r="P12" i="7"/>
  <c r="L12" i="7"/>
  <c r="C12" i="7"/>
  <c r="G12" i="7" s="1"/>
  <c r="Q11" i="7"/>
  <c r="C11" i="7"/>
  <c r="G11" i="7" s="1"/>
  <c r="F10" i="7"/>
  <c r="R8" i="7"/>
  <c r="Q8" i="7"/>
  <c r="Q33" i="7" s="1"/>
  <c r="P8" i="7"/>
  <c r="P34" i="7" s="1"/>
  <c r="O8" i="7"/>
  <c r="O19" i="7" s="1"/>
  <c r="N8" i="7"/>
  <c r="H8" i="7" s="1"/>
  <c r="M28" i="7" s="1"/>
  <c r="L8" i="7"/>
  <c r="L34" i="7" s="1"/>
  <c r="K8" i="7"/>
  <c r="J8" i="7"/>
  <c r="J20" i="7" s="1"/>
  <c r="I8" i="7"/>
  <c r="M8" i="7" s="1"/>
  <c r="F8" i="7"/>
  <c r="G41" i="6"/>
  <c r="E41" i="6"/>
  <c r="D41" i="6"/>
  <c r="C41" i="6"/>
  <c r="C40" i="6"/>
  <c r="G40" i="6" s="1"/>
  <c r="G39" i="6"/>
  <c r="C39" i="6"/>
  <c r="G38" i="6"/>
  <c r="C38" i="6"/>
  <c r="C36" i="6" s="1"/>
  <c r="G36" i="6" s="1"/>
  <c r="G37" i="6"/>
  <c r="C37" i="6"/>
  <c r="G35" i="6"/>
  <c r="E35" i="6"/>
  <c r="D35" i="6"/>
  <c r="F35" i="6" s="1"/>
  <c r="G34" i="6"/>
  <c r="E34" i="6"/>
  <c r="D34" i="6"/>
  <c r="F34" i="6" s="1"/>
  <c r="G33" i="6"/>
  <c r="E33" i="6"/>
  <c r="D33" i="6"/>
  <c r="F33" i="6" s="1"/>
  <c r="G32" i="6"/>
  <c r="C32" i="6"/>
  <c r="G28" i="6"/>
  <c r="C28" i="6"/>
  <c r="C29" i="6" s="1"/>
  <c r="G29" i="6" s="1"/>
  <c r="C27" i="6"/>
  <c r="G27" i="6" s="1"/>
  <c r="G26" i="6"/>
  <c r="C26" i="6"/>
  <c r="C25" i="6" s="1"/>
  <c r="F25" i="6"/>
  <c r="E25" i="6"/>
  <c r="D25" i="6"/>
  <c r="C24" i="6"/>
  <c r="G24" i="6" s="1"/>
  <c r="G23" i="6"/>
  <c r="C23" i="6"/>
  <c r="C22" i="6"/>
  <c r="G22" i="6" s="1"/>
  <c r="G21" i="6"/>
  <c r="C21" i="6"/>
  <c r="C20" i="6" s="1"/>
  <c r="G20" i="6" s="1"/>
  <c r="F20" i="6"/>
  <c r="E20" i="6"/>
  <c r="E10" i="6" s="1"/>
  <c r="E31" i="6" s="1"/>
  <c r="E8" i="6" s="1"/>
  <c r="D20" i="6"/>
  <c r="G19" i="6"/>
  <c r="C19" i="6"/>
  <c r="G18" i="6"/>
  <c r="C18" i="6"/>
  <c r="G17" i="6"/>
  <c r="G16" i="6" s="1"/>
  <c r="C17" i="6"/>
  <c r="C16" i="6"/>
  <c r="G15" i="6"/>
  <c r="C15" i="6"/>
  <c r="C14" i="6"/>
  <c r="G14" i="6" s="1"/>
  <c r="G13" i="6"/>
  <c r="C13" i="6"/>
  <c r="C12" i="6"/>
  <c r="G12" i="6" s="1"/>
  <c r="F11" i="6"/>
  <c r="F10" i="6" s="1"/>
  <c r="F31" i="6" s="1"/>
  <c r="F8" i="6" s="1"/>
  <c r="E11" i="6"/>
  <c r="D11" i="6"/>
  <c r="C11" i="6"/>
  <c r="C10" i="6" s="1"/>
  <c r="D10" i="6"/>
  <c r="D31" i="6" s="1"/>
  <c r="D8" i="6" s="1"/>
  <c r="C44" i="5"/>
  <c r="G41" i="5"/>
  <c r="F41" i="5"/>
  <c r="E41" i="5"/>
  <c r="D41" i="5"/>
  <c r="C41" i="5"/>
  <c r="G40" i="5" s="1"/>
  <c r="C40" i="5"/>
  <c r="C39" i="5"/>
  <c r="G39" i="5" s="1"/>
  <c r="C38" i="5"/>
  <c r="C37" i="5"/>
  <c r="C36" i="5" s="1"/>
  <c r="G36" i="5" s="1"/>
  <c r="F36" i="5"/>
  <c r="E36" i="5"/>
  <c r="D36" i="5"/>
  <c r="C32" i="5"/>
  <c r="G32" i="5" s="1"/>
  <c r="C29" i="5"/>
  <c r="G29" i="5" s="1"/>
  <c r="C28" i="5"/>
  <c r="G28" i="5" s="1"/>
  <c r="C27" i="5"/>
  <c r="G27" i="5" s="1"/>
  <c r="C26" i="5"/>
  <c r="C25" i="5" s="1"/>
  <c r="G25" i="5" s="1"/>
  <c r="F25" i="5"/>
  <c r="E25" i="5"/>
  <c r="D25" i="5"/>
  <c r="D31" i="5" s="1"/>
  <c r="D8" i="5" s="1"/>
  <c r="C24" i="5"/>
  <c r="G24" i="5" s="1"/>
  <c r="G23" i="5"/>
  <c r="C23" i="5"/>
  <c r="C22" i="5"/>
  <c r="G22" i="5" s="1"/>
  <c r="G21" i="5"/>
  <c r="C21" i="5"/>
  <c r="F20" i="5"/>
  <c r="E20" i="5"/>
  <c r="D20" i="5"/>
  <c r="C19" i="5"/>
  <c r="G19" i="5" s="1"/>
  <c r="C18" i="5"/>
  <c r="G18" i="5" s="1"/>
  <c r="C17" i="5"/>
  <c r="C16" i="5" s="1"/>
  <c r="G16" i="5" s="1"/>
  <c r="C15" i="5"/>
  <c r="G15" i="5" s="1"/>
  <c r="C14" i="5"/>
  <c r="G14" i="5" s="1"/>
  <c r="C13" i="5"/>
  <c r="G13" i="5" s="1"/>
  <c r="C12" i="5"/>
  <c r="G12" i="5" s="1"/>
  <c r="E11" i="5"/>
  <c r="F10" i="5"/>
  <c r="F31" i="5" s="1"/>
  <c r="F8" i="5" s="1"/>
  <c r="E10" i="5"/>
  <c r="E31" i="5" s="1"/>
  <c r="E8" i="5" s="1"/>
  <c r="D10" i="5"/>
  <c r="G41" i="4"/>
  <c r="F41" i="4"/>
  <c r="E41" i="4"/>
  <c r="D41" i="4"/>
  <c r="C41" i="4" s="1"/>
  <c r="P39" i="4"/>
  <c r="L39" i="4"/>
  <c r="G39" i="4"/>
  <c r="C39" i="4"/>
  <c r="G38" i="4"/>
  <c r="F38" i="4"/>
  <c r="C38" i="4"/>
  <c r="K37" i="4"/>
  <c r="G37" i="4"/>
  <c r="C37" i="4"/>
  <c r="L36" i="4"/>
  <c r="G36" i="4"/>
  <c r="C36" i="4"/>
  <c r="G35" i="4"/>
  <c r="F35" i="4"/>
  <c r="C35" i="4"/>
  <c r="G34" i="4"/>
  <c r="C34" i="4"/>
  <c r="E33" i="4"/>
  <c r="C32" i="4"/>
  <c r="C30" i="4"/>
  <c r="O29" i="4"/>
  <c r="K29" i="4"/>
  <c r="G29" i="4"/>
  <c r="C29" i="4"/>
  <c r="P28" i="4"/>
  <c r="L28" i="4"/>
  <c r="G28" i="4"/>
  <c r="C28" i="4"/>
  <c r="G27" i="4"/>
  <c r="C27" i="4"/>
  <c r="F26" i="4"/>
  <c r="E26" i="4"/>
  <c r="D26" i="4"/>
  <c r="C25" i="4"/>
  <c r="O24" i="4"/>
  <c r="K24" i="4"/>
  <c r="G24" i="4"/>
  <c r="C24" i="4"/>
  <c r="P23" i="4"/>
  <c r="L23" i="4"/>
  <c r="G23" i="4"/>
  <c r="C23" i="4"/>
  <c r="G22" i="4"/>
  <c r="C22" i="4"/>
  <c r="F21" i="4"/>
  <c r="E21" i="4"/>
  <c r="D21" i="4"/>
  <c r="G20" i="4"/>
  <c r="C20" i="4"/>
  <c r="O19" i="4"/>
  <c r="G19" i="4"/>
  <c r="C19" i="4"/>
  <c r="P18" i="4"/>
  <c r="G18" i="4"/>
  <c r="C18" i="4"/>
  <c r="G17" i="4"/>
  <c r="G16" i="4"/>
  <c r="C16" i="4"/>
  <c r="O15" i="4"/>
  <c r="G15" i="4"/>
  <c r="C15" i="4"/>
  <c r="P14" i="4"/>
  <c r="L14" i="4"/>
  <c r="K14" i="4"/>
  <c r="G14" i="4"/>
  <c r="G11" i="4" s="1"/>
  <c r="C14" i="4"/>
  <c r="P13" i="4"/>
  <c r="L13" i="4"/>
  <c r="G13" i="4"/>
  <c r="C13" i="4"/>
  <c r="G12" i="4"/>
  <c r="C12" i="4"/>
  <c r="C11" i="4" s="1"/>
  <c r="F11" i="4"/>
  <c r="F10" i="4" s="1"/>
  <c r="D11" i="4"/>
  <c r="E10" i="4"/>
  <c r="D10" i="4"/>
  <c r="R8" i="4"/>
  <c r="Q8" i="4"/>
  <c r="P8" i="4"/>
  <c r="P36" i="4" s="1"/>
  <c r="O8" i="4"/>
  <c r="N8" i="4"/>
  <c r="L8" i="4"/>
  <c r="L32" i="4" s="1"/>
  <c r="K8" i="4"/>
  <c r="J8" i="4"/>
  <c r="J30" i="4" s="1"/>
  <c r="I8" i="4"/>
  <c r="M8" i="4" s="1"/>
  <c r="F8" i="4"/>
  <c r="G47" i="3"/>
  <c r="E47" i="3"/>
  <c r="D47" i="3"/>
  <c r="C47" i="3"/>
  <c r="G46" i="3"/>
  <c r="F46" i="3"/>
  <c r="E46" i="3"/>
  <c r="D46" i="3"/>
  <c r="C46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D40" i="3" s="1"/>
  <c r="C42" i="3"/>
  <c r="G41" i="3"/>
  <c r="F41" i="3"/>
  <c r="F40" i="3" s="1"/>
  <c r="E41" i="3"/>
  <c r="E40" i="3" s="1"/>
  <c r="D41" i="3"/>
  <c r="C41" i="3"/>
  <c r="G40" i="3"/>
  <c r="C40" i="3"/>
  <c r="G39" i="3"/>
  <c r="F39" i="3"/>
  <c r="E39" i="3"/>
  <c r="D39" i="3"/>
  <c r="C39" i="3"/>
  <c r="G37" i="3"/>
  <c r="F37" i="3"/>
  <c r="E37" i="3"/>
  <c r="D37" i="3"/>
  <c r="C37" i="3"/>
  <c r="G36" i="3"/>
  <c r="F36" i="3"/>
  <c r="E36" i="3"/>
  <c r="D36" i="3"/>
  <c r="C36" i="3"/>
  <c r="G34" i="3"/>
  <c r="F34" i="3"/>
  <c r="E34" i="3"/>
  <c r="D34" i="3"/>
  <c r="C34" i="3"/>
  <c r="G33" i="3"/>
  <c r="F33" i="3"/>
  <c r="E33" i="3"/>
  <c r="D33" i="3"/>
  <c r="D30" i="3" s="1"/>
  <c r="C33" i="3"/>
  <c r="G32" i="3"/>
  <c r="F32" i="3"/>
  <c r="E32" i="3"/>
  <c r="D32" i="3"/>
  <c r="C32" i="3"/>
  <c r="G31" i="3"/>
  <c r="F31" i="3"/>
  <c r="F30" i="3" s="1"/>
  <c r="E31" i="3"/>
  <c r="E30" i="3" s="1"/>
  <c r="D31" i="3"/>
  <c r="C31" i="3"/>
  <c r="G30" i="3"/>
  <c r="C30" i="3"/>
  <c r="G29" i="3"/>
  <c r="F29" i="3"/>
  <c r="E29" i="3"/>
  <c r="D29" i="3"/>
  <c r="C29" i="3"/>
  <c r="G28" i="3"/>
  <c r="F28" i="3"/>
  <c r="E28" i="3"/>
  <c r="E25" i="3" s="1"/>
  <c r="D28" i="3"/>
  <c r="C28" i="3"/>
  <c r="G27" i="3"/>
  <c r="F27" i="3"/>
  <c r="E27" i="3"/>
  <c r="D27" i="3"/>
  <c r="C27" i="3"/>
  <c r="G26" i="3"/>
  <c r="G25" i="3" s="1"/>
  <c r="F26" i="3"/>
  <c r="F25" i="3" s="1"/>
  <c r="E26" i="3"/>
  <c r="D26" i="3"/>
  <c r="C26" i="3"/>
  <c r="C25" i="3" s="1"/>
  <c r="D25" i="3"/>
  <c r="G24" i="3"/>
  <c r="F24" i="3"/>
  <c r="E24" i="3"/>
  <c r="E21" i="3" s="1"/>
  <c r="D24" i="3"/>
  <c r="C24" i="3"/>
  <c r="G23" i="3"/>
  <c r="F23" i="3"/>
  <c r="F21" i="3" s="1"/>
  <c r="E23" i="3"/>
  <c r="D23" i="3"/>
  <c r="C23" i="3"/>
  <c r="G22" i="3"/>
  <c r="G21" i="3" s="1"/>
  <c r="F22" i="3"/>
  <c r="E22" i="3"/>
  <c r="D22" i="3"/>
  <c r="C22" i="3"/>
  <c r="C21" i="3" s="1"/>
  <c r="D21" i="3"/>
  <c r="G20" i="3"/>
  <c r="F20" i="3"/>
  <c r="E20" i="3"/>
  <c r="D20" i="3"/>
  <c r="C20" i="3"/>
  <c r="G19" i="3"/>
  <c r="F19" i="3"/>
  <c r="E19" i="3"/>
  <c r="D19" i="3"/>
  <c r="C19" i="3"/>
  <c r="G18" i="3"/>
  <c r="G15" i="3" s="1"/>
  <c r="G14" i="3" s="1"/>
  <c r="G45" i="3" s="1"/>
  <c r="F18" i="3"/>
  <c r="E18" i="3"/>
  <c r="D18" i="3"/>
  <c r="C18" i="3"/>
  <c r="C15" i="3" s="1"/>
  <c r="C14" i="3" s="1"/>
  <c r="G17" i="3"/>
  <c r="F17" i="3"/>
  <c r="E17" i="3"/>
  <c r="D17" i="3"/>
  <c r="D15" i="3" s="1"/>
  <c r="D14" i="3" s="1"/>
  <c r="D45" i="3" s="1"/>
  <c r="C17" i="3"/>
  <c r="G16" i="3"/>
  <c r="F16" i="3"/>
  <c r="E16" i="3"/>
  <c r="E15" i="3" s="1"/>
  <c r="E14" i="3" s="1"/>
  <c r="E45" i="3" s="1"/>
  <c r="D16" i="3"/>
  <c r="C16" i="3"/>
  <c r="F15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47" i="2"/>
  <c r="F47" i="2"/>
  <c r="E47" i="2"/>
  <c r="D47" i="2"/>
  <c r="C47" i="2"/>
  <c r="G46" i="2"/>
  <c r="F46" i="2"/>
  <c r="E46" i="2"/>
  <c r="D46" i="2"/>
  <c r="C46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F39" i="2"/>
  <c r="D39" i="2"/>
  <c r="C39" i="2"/>
  <c r="G37" i="2"/>
  <c r="F37" i="2"/>
  <c r="D37" i="2"/>
  <c r="C37" i="2"/>
  <c r="G36" i="2"/>
  <c r="F36" i="2"/>
  <c r="D36" i="2"/>
  <c r="C36" i="2"/>
  <c r="G34" i="2"/>
  <c r="F34" i="2"/>
  <c r="D34" i="2"/>
  <c r="C34" i="2"/>
  <c r="G33" i="2"/>
  <c r="F33" i="2"/>
  <c r="D33" i="2"/>
  <c r="C33" i="2"/>
  <c r="G32" i="2"/>
  <c r="F32" i="2"/>
  <c r="F30" i="2" s="1"/>
  <c r="D32" i="2"/>
  <c r="C32" i="2"/>
  <c r="G31" i="2"/>
  <c r="G30" i="2" s="1"/>
  <c r="F31" i="2"/>
  <c r="D31" i="2"/>
  <c r="D30" i="2" s="1"/>
  <c r="C31" i="2"/>
  <c r="C30" i="2" s="1"/>
  <c r="G29" i="2"/>
  <c r="F29" i="2"/>
  <c r="D29" i="2"/>
  <c r="C29" i="2"/>
  <c r="G28" i="2"/>
  <c r="F28" i="2"/>
  <c r="D28" i="2"/>
  <c r="C28" i="2"/>
  <c r="G27" i="2"/>
  <c r="G25" i="2" s="1"/>
  <c r="F27" i="2"/>
  <c r="D27" i="2"/>
  <c r="C27" i="2"/>
  <c r="C25" i="2" s="1"/>
  <c r="G26" i="2"/>
  <c r="F26" i="2"/>
  <c r="D26" i="2"/>
  <c r="D25" i="2" s="1"/>
  <c r="C26" i="2"/>
  <c r="F25" i="2"/>
  <c r="G24" i="2"/>
  <c r="F24" i="2"/>
  <c r="D24" i="2"/>
  <c r="C24" i="2"/>
  <c r="G23" i="2"/>
  <c r="G21" i="2" s="1"/>
  <c r="F23" i="2"/>
  <c r="D23" i="2"/>
  <c r="C23" i="2"/>
  <c r="C21" i="2" s="1"/>
  <c r="G22" i="2"/>
  <c r="F22" i="2"/>
  <c r="E22" i="2"/>
  <c r="D22" i="2"/>
  <c r="D21" i="2" s="1"/>
  <c r="C22" i="2"/>
  <c r="F21" i="2"/>
  <c r="G20" i="2"/>
  <c r="F20" i="2"/>
  <c r="D20" i="2"/>
  <c r="C20" i="2"/>
  <c r="G19" i="2"/>
  <c r="F19" i="2"/>
  <c r="D19" i="2"/>
  <c r="C19" i="2"/>
  <c r="G18" i="2"/>
  <c r="F18" i="2"/>
  <c r="E18" i="2"/>
  <c r="D18" i="2"/>
  <c r="C18" i="2"/>
  <c r="G17" i="2"/>
  <c r="F17" i="2"/>
  <c r="D17" i="2"/>
  <c r="C17" i="2"/>
  <c r="G16" i="2"/>
  <c r="G15" i="2" s="1"/>
  <c r="G14" i="2" s="1"/>
  <c r="G45" i="2" s="1"/>
  <c r="F16" i="2"/>
  <c r="F15" i="2" s="1"/>
  <c r="F14" i="2" s="1"/>
  <c r="D16" i="2"/>
  <c r="C16" i="2"/>
  <c r="C15" i="2" s="1"/>
  <c r="D15" i="2"/>
  <c r="D14" i="2" s="1"/>
  <c r="D45" i="2" s="1"/>
  <c r="G12" i="2"/>
  <c r="F12" i="2"/>
  <c r="D12" i="2"/>
  <c r="G11" i="2"/>
  <c r="F11" i="2"/>
  <c r="E11" i="2"/>
  <c r="E37" i="2" s="1"/>
  <c r="D11" i="2"/>
  <c r="G10" i="2"/>
  <c r="F10" i="2"/>
  <c r="F9" i="2" s="1"/>
  <c r="E10" i="2"/>
  <c r="D10" i="2"/>
  <c r="G9" i="2"/>
  <c r="D9" i="2"/>
  <c r="E14" i="10" l="1"/>
  <c r="D8" i="10"/>
  <c r="E9" i="10"/>
  <c r="E8" i="10" s="1"/>
  <c r="E16" i="10"/>
  <c r="E13" i="10" s="1"/>
  <c r="H14" i="9"/>
  <c r="H13" i="9"/>
  <c r="F12" i="9"/>
  <c r="H19" i="9"/>
  <c r="H25" i="9"/>
  <c r="E7" i="9"/>
  <c r="F8" i="9"/>
  <c r="F7" i="9" s="1"/>
  <c r="F14" i="9"/>
  <c r="F20" i="9"/>
  <c r="E12" i="9"/>
  <c r="H12" i="9" s="1"/>
  <c r="F19" i="9"/>
  <c r="H20" i="9"/>
  <c r="F25" i="9"/>
  <c r="F22" i="9" s="1"/>
  <c r="H22" i="9" s="1"/>
  <c r="H14" i="8"/>
  <c r="H15" i="8"/>
  <c r="F10" i="8"/>
  <c r="H10" i="8" s="1"/>
  <c r="E8" i="8"/>
  <c r="F9" i="8"/>
  <c r="F15" i="8"/>
  <c r="F13" i="8" s="1"/>
  <c r="F21" i="8"/>
  <c r="H21" i="8" s="1"/>
  <c r="E13" i="8"/>
  <c r="K35" i="7"/>
  <c r="K31" i="7"/>
  <c r="K30" i="7"/>
  <c r="K29" i="7"/>
  <c r="K28" i="7"/>
  <c r="K27" i="7"/>
  <c r="K26" i="7"/>
  <c r="K22" i="7"/>
  <c r="K21" i="7"/>
  <c r="K17" i="7"/>
  <c r="K16" i="7"/>
  <c r="K12" i="7"/>
  <c r="K34" i="7"/>
  <c r="K25" i="7"/>
  <c r="I25" i="7" s="1"/>
  <c r="K20" i="7"/>
  <c r="K15" i="7"/>
  <c r="I15" i="7" s="1"/>
  <c r="K11" i="7"/>
  <c r="R15" i="7"/>
  <c r="K18" i="7"/>
  <c r="K24" i="7"/>
  <c r="M29" i="7"/>
  <c r="J11" i="7"/>
  <c r="R11" i="7"/>
  <c r="O13" i="7"/>
  <c r="J14" i="7"/>
  <c r="M15" i="7"/>
  <c r="M16" i="7"/>
  <c r="E8" i="7"/>
  <c r="R18" i="7"/>
  <c r="G19" i="7"/>
  <c r="G17" i="7" s="1"/>
  <c r="R20" i="7"/>
  <c r="K23" i="7"/>
  <c r="M24" i="7"/>
  <c r="C22" i="7"/>
  <c r="K33" i="7"/>
  <c r="I33" i="7" s="1"/>
  <c r="R34" i="7"/>
  <c r="G34" i="7"/>
  <c r="M35" i="7"/>
  <c r="M32" i="7"/>
  <c r="R30" i="7"/>
  <c r="R29" i="7"/>
  <c r="R28" i="7"/>
  <c r="R27" i="7"/>
  <c r="M23" i="7"/>
  <c r="M18" i="7"/>
  <c r="M11" i="7"/>
  <c r="M12" i="7"/>
  <c r="K14" i="7"/>
  <c r="M20" i="7"/>
  <c r="M21" i="7"/>
  <c r="R23" i="7"/>
  <c r="R25" i="7"/>
  <c r="M27" i="7"/>
  <c r="K32" i="7"/>
  <c r="M33" i="7"/>
  <c r="C31" i="7"/>
  <c r="J32" i="7"/>
  <c r="I32" i="7" s="1"/>
  <c r="J23" i="7"/>
  <c r="J18" i="7"/>
  <c r="I18" i="7" s="1"/>
  <c r="J13" i="7"/>
  <c r="J35" i="7"/>
  <c r="I35" i="7" s="1"/>
  <c r="J31" i="7"/>
  <c r="J30" i="7"/>
  <c r="I30" i="7" s="1"/>
  <c r="J29" i="7"/>
  <c r="J28" i="7"/>
  <c r="I28" i="7" s="1"/>
  <c r="J27" i="7"/>
  <c r="J26" i="7"/>
  <c r="J22" i="7"/>
  <c r="J21" i="7"/>
  <c r="I21" i="7" s="1"/>
  <c r="J17" i="7"/>
  <c r="J16" i="7"/>
  <c r="I16" i="7" s="1"/>
  <c r="J12" i="7"/>
  <c r="J34" i="7"/>
  <c r="I34" i="7" s="1"/>
  <c r="O35" i="7"/>
  <c r="O31" i="7"/>
  <c r="O30" i="7"/>
  <c r="O29" i="7"/>
  <c r="N29" i="7" s="1"/>
  <c r="O28" i="7"/>
  <c r="O27" i="7"/>
  <c r="N27" i="7" s="1"/>
  <c r="O26" i="7"/>
  <c r="O22" i="7"/>
  <c r="O21" i="7"/>
  <c r="O17" i="7"/>
  <c r="O16" i="7"/>
  <c r="O12" i="7"/>
  <c r="N12" i="7" s="1"/>
  <c r="O34" i="7"/>
  <c r="O25" i="7"/>
  <c r="O20" i="7"/>
  <c r="O15" i="7"/>
  <c r="O11" i="7"/>
  <c r="K13" i="7"/>
  <c r="M14" i="7"/>
  <c r="C13" i="7"/>
  <c r="K19" i="7"/>
  <c r="I19" i="7" s="1"/>
  <c r="O23" i="7"/>
  <c r="J24" i="7"/>
  <c r="R24" i="7"/>
  <c r="M25" i="7"/>
  <c r="M26" i="7"/>
  <c r="M30" i="7"/>
  <c r="R32" i="7"/>
  <c r="G33" i="7"/>
  <c r="O33" i="7"/>
  <c r="M34" i="7"/>
  <c r="M19" i="7"/>
  <c r="C17" i="7"/>
  <c r="R12" i="7"/>
  <c r="Q13" i="7"/>
  <c r="Q10" i="7" s="1"/>
  <c r="L14" i="7"/>
  <c r="P14" i="7"/>
  <c r="N14" i="7" s="1"/>
  <c r="R16" i="7"/>
  <c r="Q18" i="7"/>
  <c r="N18" i="7" s="1"/>
  <c r="L19" i="7"/>
  <c r="P19" i="7"/>
  <c r="N19" i="7" s="1"/>
  <c r="R21" i="7"/>
  <c r="Q23" i="7"/>
  <c r="L24" i="7"/>
  <c r="P24" i="7"/>
  <c r="N24" i="7" s="1"/>
  <c r="R26" i="7"/>
  <c r="Q32" i="7"/>
  <c r="N32" i="7" s="1"/>
  <c r="L33" i="7"/>
  <c r="P33" i="7"/>
  <c r="R35" i="7"/>
  <c r="L11" i="7"/>
  <c r="L10" i="7" s="1"/>
  <c r="P11" i="7"/>
  <c r="P10" i="7" s="1"/>
  <c r="Q14" i="7"/>
  <c r="L15" i="7"/>
  <c r="P15" i="7"/>
  <c r="Q19" i="7"/>
  <c r="L20" i="7"/>
  <c r="I20" i="7" s="1"/>
  <c r="P20" i="7"/>
  <c r="Q24" i="7"/>
  <c r="L25" i="7"/>
  <c r="P25" i="7"/>
  <c r="G25" i="6"/>
  <c r="C31" i="6"/>
  <c r="C43" i="6"/>
  <c r="G11" i="6"/>
  <c r="G10" i="6" s="1"/>
  <c r="G31" i="6" s="1"/>
  <c r="G8" i="6" s="1"/>
  <c r="G11" i="5"/>
  <c r="G17" i="5"/>
  <c r="G26" i="5"/>
  <c r="G37" i="5"/>
  <c r="C20" i="5"/>
  <c r="G20" i="5" s="1"/>
  <c r="C11" i="5"/>
  <c r="G38" i="5"/>
  <c r="M15" i="4"/>
  <c r="Q33" i="4"/>
  <c r="Q30" i="4"/>
  <c r="Q26" i="4"/>
  <c r="Q25" i="4"/>
  <c r="Q21" i="4"/>
  <c r="Q20" i="4"/>
  <c r="Q16" i="4"/>
  <c r="Q37" i="4"/>
  <c r="Q34" i="4"/>
  <c r="Q31" i="4"/>
  <c r="Q29" i="4"/>
  <c r="Q24" i="4"/>
  <c r="Q19" i="4"/>
  <c r="Q15" i="4"/>
  <c r="Q39" i="4"/>
  <c r="Q36" i="4"/>
  <c r="Q32" i="4"/>
  <c r="Q28" i="4"/>
  <c r="Q23" i="4"/>
  <c r="Q18" i="4"/>
  <c r="Q14" i="4"/>
  <c r="Q27" i="4"/>
  <c r="Q38" i="4"/>
  <c r="J15" i="4"/>
  <c r="I15" i="4" s="1"/>
  <c r="J16" i="4"/>
  <c r="J21" i="4"/>
  <c r="R23" i="4"/>
  <c r="Q35" i="4"/>
  <c r="R39" i="4"/>
  <c r="Q40" i="4"/>
  <c r="K39" i="4"/>
  <c r="K36" i="4"/>
  <c r="K32" i="4"/>
  <c r="K28" i="4"/>
  <c r="K23" i="4"/>
  <c r="K18" i="4"/>
  <c r="K38" i="4"/>
  <c r="K35" i="4"/>
  <c r="K27" i="4"/>
  <c r="K22" i="4"/>
  <c r="K17" i="4"/>
  <c r="K33" i="4"/>
  <c r="K30" i="4"/>
  <c r="K26" i="4"/>
  <c r="K25" i="4"/>
  <c r="K21" i="4"/>
  <c r="K20" i="4"/>
  <c r="K16" i="4"/>
  <c r="O39" i="4"/>
  <c r="O36" i="4"/>
  <c r="O28" i="4"/>
  <c r="O23" i="4"/>
  <c r="O18" i="4"/>
  <c r="O38" i="4"/>
  <c r="O35" i="4"/>
  <c r="O27" i="4"/>
  <c r="O22" i="4"/>
  <c r="O17" i="4"/>
  <c r="O30" i="4"/>
  <c r="O26" i="4"/>
  <c r="O25" i="4"/>
  <c r="O21" i="4"/>
  <c r="O20" i="4"/>
  <c r="O16" i="4"/>
  <c r="K12" i="4"/>
  <c r="K11" i="4" s="1"/>
  <c r="K10" i="4" s="1"/>
  <c r="O12" i="4"/>
  <c r="J13" i="4"/>
  <c r="K15" i="4"/>
  <c r="R15" i="4"/>
  <c r="G25" i="4"/>
  <c r="C21" i="4"/>
  <c r="G30" i="4"/>
  <c r="C26" i="4"/>
  <c r="K31" i="4"/>
  <c r="O37" i="4"/>
  <c r="N37" i="4" s="1"/>
  <c r="D33" i="4"/>
  <c r="O33" i="4" s="1"/>
  <c r="G33" i="4"/>
  <c r="Q12" i="4"/>
  <c r="Q22" i="4"/>
  <c r="J12" i="4"/>
  <c r="Q13" i="4"/>
  <c r="G21" i="4"/>
  <c r="G10" i="4" s="1"/>
  <c r="J26" i="4"/>
  <c r="H8" i="4"/>
  <c r="R19" i="4" s="1"/>
  <c r="L40" i="4"/>
  <c r="L38" i="4"/>
  <c r="L35" i="4"/>
  <c r="L27" i="4"/>
  <c r="L22" i="4"/>
  <c r="L17" i="4"/>
  <c r="L33" i="4"/>
  <c r="L30" i="4"/>
  <c r="L26" i="4"/>
  <c r="L25" i="4"/>
  <c r="L21" i="4"/>
  <c r="L20" i="4"/>
  <c r="L16" i="4"/>
  <c r="L37" i="4"/>
  <c r="L34" i="4"/>
  <c r="L31" i="4"/>
  <c r="L29" i="4"/>
  <c r="L24" i="4"/>
  <c r="L19" i="4"/>
  <c r="L15" i="4"/>
  <c r="P38" i="4"/>
  <c r="P35" i="4"/>
  <c r="P27" i="4"/>
  <c r="P22" i="4"/>
  <c r="P17" i="4"/>
  <c r="P33" i="4"/>
  <c r="P30" i="4"/>
  <c r="P26" i="4"/>
  <c r="P25" i="4"/>
  <c r="P21" i="4"/>
  <c r="P20" i="4"/>
  <c r="P16" i="4"/>
  <c r="P37" i="4"/>
  <c r="P31" i="4"/>
  <c r="P29" i="4"/>
  <c r="P24" i="4"/>
  <c r="P19" i="4"/>
  <c r="N19" i="4" s="1"/>
  <c r="P15" i="4"/>
  <c r="L12" i="4"/>
  <c r="P12" i="4"/>
  <c r="K13" i="4"/>
  <c r="O13" i="4"/>
  <c r="J14" i="4"/>
  <c r="O14" i="4"/>
  <c r="M16" i="4"/>
  <c r="Q17" i="4"/>
  <c r="L18" i="4"/>
  <c r="K19" i="4"/>
  <c r="J20" i="4"/>
  <c r="J25" i="4"/>
  <c r="G26" i="4"/>
  <c r="O31" i="4"/>
  <c r="R37" i="4"/>
  <c r="R38" i="4"/>
  <c r="R22" i="4"/>
  <c r="G32" i="4"/>
  <c r="E32" i="4"/>
  <c r="P32" i="4" s="1"/>
  <c r="M32" i="4"/>
  <c r="D32" i="4"/>
  <c r="O32" i="4" s="1"/>
  <c r="J37" i="4"/>
  <c r="J34" i="4"/>
  <c r="J31" i="4"/>
  <c r="J29" i="4"/>
  <c r="J24" i="4"/>
  <c r="J19" i="4"/>
  <c r="I19" i="4" s="1"/>
  <c r="J39" i="4"/>
  <c r="J36" i="4"/>
  <c r="J28" i="4"/>
  <c r="J23" i="4"/>
  <c r="J18" i="4"/>
  <c r="J38" i="4"/>
  <c r="J35" i="4"/>
  <c r="J27" i="4"/>
  <c r="J22" i="4"/>
  <c r="J17" i="4"/>
  <c r="C17" i="4"/>
  <c r="C10" i="4" s="1"/>
  <c r="M23" i="4"/>
  <c r="M28" i="4"/>
  <c r="M19" i="4"/>
  <c r="M24" i="4"/>
  <c r="D34" i="4"/>
  <c r="O34" i="4" s="1"/>
  <c r="M34" i="4"/>
  <c r="E34" i="4"/>
  <c r="F14" i="3"/>
  <c r="C45" i="3"/>
  <c r="C14" i="2"/>
  <c r="E34" i="2"/>
  <c r="E39" i="2"/>
  <c r="E19" i="2"/>
  <c r="E23" i="2"/>
  <c r="E21" i="2" s="1"/>
  <c r="E27" i="2"/>
  <c r="E31" i="2"/>
  <c r="E30" i="2" s="1"/>
  <c r="E36" i="2"/>
  <c r="E41" i="2"/>
  <c r="E42" i="2"/>
  <c r="E43" i="2"/>
  <c r="E44" i="2"/>
  <c r="E26" i="2"/>
  <c r="E16" i="2"/>
  <c r="E20" i="2"/>
  <c r="E24" i="2"/>
  <c r="E28" i="2"/>
  <c r="E32" i="2"/>
  <c r="E12" i="2"/>
  <c r="E9" i="2" s="1"/>
  <c r="E17" i="2"/>
  <c r="E29" i="2"/>
  <c r="E33" i="2"/>
  <c r="F17" i="9" l="1"/>
  <c r="H17" i="9" s="1"/>
  <c r="H7" i="9"/>
  <c r="H8" i="9"/>
  <c r="F18" i="8"/>
  <c r="H18" i="8" s="1"/>
  <c r="F8" i="8"/>
  <c r="H13" i="8"/>
  <c r="H8" i="8"/>
  <c r="H9" i="8"/>
  <c r="H15" i="7"/>
  <c r="H19" i="7"/>
  <c r="H25" i="7"/>
  <c r="R13" i="7"/>
  <c r="M13" i="7"/>
  <c r="I13" i="7" s="1"/>
  <c r="H13" i="7" s="1"/>
  <c r="C10" i="7"/>
  <c r="G13" i="7"/>
  <c r="G10" i="7" s="1"/>
  <c r="N15" i="7"/>
  <c r="H21" i="7"/>
  <c r="H35" i="7"/>
  <c r="H32" i="7"/>
  <c r="N13" i="7"/>
  <c r="I24" i="7"/>
  <c r="H24" i="7" s="1"/>
  <c r="N20" i="7"/>
  <c r="H20" i="7" s="1"/>
  <c r="N16" i="7"/>
  <c r="N26" i="7"/>
  <c r="N30" i="7"/>
  <c r="I12" i="7"/>
  <c r="H12" i="7" s="1"/>
  <c r="I29" i="7"/>
  <c r="H29" i="7" s="1"/>
  <c r="G31" i="7"/>
  <c r="R31" i="7"/>
  <c r="M31" i="7"/>
  <c r="R10" i="7"/>
  <c r="K10" i="7"/>
  <c r="R17" i="7"/>
  <c r="M17" i="7"/>
  <c r="M10" i="7" s="1"/>
  <c r="N33" i="7"/>
  <c r="H33" i="7" s="1"/>
  <c r="N23" i="7"/>
  <c r="N25" i="7"/>
  <c r="N17" i="7"/>
  <c r="N31" i="7"/>
  <c r="H16" i="7"/>
  <c r="I26" i="7"/>
  <c r="H30" i="7"/>
  <c r="H18" i="7"/>
  <c r="G22" i="7"/>
  <c r="R22" i="7"/>
  <c r="N22" i="7" s="1"/>
  <c r="M22" i="7"/>
  <c r="I22" i="7" s="1"/>
  <c r="J10" i="7"/>
  <c r="I11" i="7"/>
  <c r="N11" i="7"/>
  <c r="N10" i="7" s="1"/>
  <c r="O10" i="7"/>
  <c r="N34" i="7"/>
  <c r="H34" i="7" s="1"/>
  <c r="N21" i="7"/>
  <c r="N28" i="7"/>
  <c r="H28" i="7" s="1"/>
  <c r="N35" i="7"/>
  <c r="I17" i="7"/>
  <c r="H17" i="7" s="1"/>
  <c r="I27" i="7"/>
  <c r="H27" i="7" s="1"/>
  <c r="I31" i="7"/>
  <c r="H31" i="7" s="1"/>
  <c r="I23" i="7"/>
  <c r="I14" i="7"/>
  <c r="H14" i="7" s="1"/>
  <c r="C8" i="6"/>
  <c r="C10" i="5"/>
  <c r="G10" i="5"/>
  <c r="G31" i="5" s="1"/>
  <c r="G8" i="5" s="1"/>
  <c r="C40" i="4"/>
  <c r="N29" i="4"/>
  <c r="I30" i="4"/>
  <c r="G40" i="4"/>
  <c r="I28" i="4"/>
  <c r="E40" i="4"/>
  <c r="N17" i="4"/>
  <c r="J32" i="4"/>
  <c r="I32" i="4" s="1"/>
  <c r="N14" i="4"/>
  <c r="R36" i="4"/>
  <c r="R27" i="4"/>
  <c r="N27" i="4" s="1"/>
  <c r="M39" i="4"/>
  <c r="M18" i="4"/>
  <c r="I27" i="4"/>
  <c r="I18" i="4"/>
  <c r="M35" i="4"/>
  <c r="R18" i="4"/>
  <c r="N18" i="4" s="1"/>
  <c r="I14" i="4"/>
  <c r="P11" i="4"/>
  <c r="P10" i="4" s="1"/>
  <c r="P34" i="4"/>
  <c r="N34" i="4" s="1"/>
  <c r="R28" i="4"/>
  <c r="N28" i="4" s="1"/>
  <c r="M20" i="4"/>
  <c r="K34" i="4"/>
  <c r="I34" i="4" s="1"/>
  <c r="M30" i="4"/>
  <c r="M25" i="4"/>
  <c r="I25" i="4" s="1"/>
  <c r="N36" i="4"/>
  <c r="J33" i="4"/>
  <c r="I33" i="4" s="1"/>
  <c r="H19" i="4"/>
  <c r="N31" i="4"/>
  <c r="J11" i="4"/>
  <c r="J10" i="4" s="1"/>
  <c r="M26" i="4"/>
  <c r="R26" i="4"/>
  <c r="N26" i="4" s="1"/>
  <c r="N38" i="4"/>
  <c r="D40" i="4"/>
  <c r="I24" i="4"/>
  <c r="R21" i="4"/>
  <c r="N21" i="4" s="1"/>
  <c r="N15" i="4"/>
  <c r="H15" i="4" s="1"/>
  <c r="M33" i="4"/>
  <c r="R31" i="4"/>
  <c r="M37" i="4"/>
  <c r="I37" i="4" s="1"/>
  <c r="H37" i="4" s="1"/>
  <c r="M31" i="4"/>
  <c r="I31" i="4" s="1"/>
  <c r="H31" i="4" s="1"/>
  <c r="R33" i="4"/>
  <c r="N33" i="4" s="1"/>
  <c r="M27" i="4"/>
  <c r="M22" i="4"/>
  <c r="M21" i="4" s="1"/>
  <c r="I21" i="4" s="1"/>
  <c r="H21" i="4" s="1"/>
  <c r="R30" i="4"/>
  <c r="N30" i="4" s="1"/>
  <c r="R25" i="4"/>
  <c r="N25" i="4" s="1"/>
  <c r="R14" i="4"/>
  <c r="M13" i="4"/>
  <c r="I13" i="4" s="1"/>
  <c r="H13" i="4" s="1"/>
  <c r="M12" i="4"/>
  <c r="M11" i="4" s="1"/>
  <c r="M10" i="4" s="1"/>
  <c r="M40" i="4" s="1"/>
  <c r="N22" i="4"/>
  <c r="R12" i="4"/>
  <c r="M29" i="4"/>
  <c r="I29" i="4" s="1"/>
  <c r="H29" i="4" s="1"/>
  <c r="M36" i="4"/>
  <c r="I36" i="4" s="1"/>
  <c r="H36" i="4" s="1"/>
  <c r="R17" i="4"/>
  <c r="M17" i="4"/>
  <c r="I17" i="4" s="1"/>
  <c r="H17" i="4" s="1"/>
  <c r="I35" i="4"/>
  <c r="I23" i="4"/>
  <c r="I39" i="4"/>
  <c r="R34" i="4"/>
  <c r="R32" i="4"/>
  <c r="N32" i="4" s="1"/>
  <c r="M38" i="4"/>
  <c r="I38" i="4" s="1"/>
  <c r="H38" i="4" s="1"/>
  <c r="I20" i="4"/>
  <c r="R16" i="4"/>
  <c r="N16" i="4" s="1"/>
  <c r="M14" i="4"/>
  <c r="L11" i="4"/>
  <c r="L10" i="4" s="1"/>
  <c r="I26" i="4"/>
  <c r="Q11" i="4"/>
  <c r="Q10" i="4" s="1"/>
  <c r="R29" i="4"/>
  <c r="R24" i="4"/>
  <c r="N24" i="4" s="1"/>
  <c r="N12" i="4"/>
  <c r="O11" i="4"/>
  <c r="O10" i="4" s="1"/>
  <c r="N23" i="4"/>
  <c r="N39" i="4"/>
  <c r="I16" i="4"/>
  <c r="R35" i="4"/>
  <c r="N35" i="4" s="1"/>
  <c r="R20" i="4"/>
  <c r="N20" i="4" s="1"/>
  <c r="R13" i="4"/>
  <c r="N13" i="4" s="1"/>
  <c r="E15" i="2"/>
  <c r="E25" i="2"/>
  <c r="E40" i="2"/>
  <c r="C45" i="2"/>
  <c r="H22" i="7" l="1"/>
  <c r="N38" i="7"/>
  <c r="G8" i="7"/>
  <c r="H11" i="7"/>
  <c r="I10" i="7"/>
  <c r="H26" i="7"/>
  <c r="C8" i="7"/>
  <c r="H23" i="7"/>
  <c r="C31" i="5"/>
  <c r="C8" i="5" s="1"/>
  <c r="H34" i="4"/>
  <c r="H25" i="4"/>
  <c r="H18" i="4"/>
  <c r="N11" i="4"/>
  <c r="N10" i="4" s="1"/>
  <c r="N40" i="4" s="1"/>
  <c r="H20" i="4"/>
  <c r="H27" i="4"/>
  <c r="H39" i="4"/>
  <c r="H16" i="4"/>
  <c r="H23" i="4"/>
  <c r="I22" i="4"/>
  <c r="H22" i="4" s="1"/>
  <c r="I12" i="4"/>
  <c r="G8" i="4"/>
  <c r="H30" i="4"/>
  <c r="H35" i="4"/>
  <c r="D8" i="4"/>
  <c r="O40" i="4"/>
  <c r="J40" i="4"/>
  <c r="H33" i="4"/>
  <c r="H28" i="4"/>
  <c r="H26" i="4"/>
  <c r="R11" i="4"/>
  <c r="R10" i="4" s="1"/>
  <c r="R40" i="4" s="1"/>
  <c r="E8" i="4"/>
  <c r="K40" i="4"/>
  <c r="P40" i="4"/>
  <c r="H24" i="4"/>
  <c r="H14" i="4"/>
  <c r="H32" i="4"/>
  <c r="E14" i="2"/>
  <c r="E45" i="2" s="1"/>
  <c r="I38" i="7" l="1"/>
  <c r="H10" i="7"/>
  <c r="H38" i="7"/>
  <c r="H12" i="4"/>
  <c r="I11" i="4"/>
  <c r="I10" i="4" l="1"/>
  <c r="H11" i="4"/>
  <c r="I40" i="4" l="1"/>
  <c r="H10" i="4"/>
  <c r="H40" i="4" l="1"/>
</calcChain>
</file>

<file path=xl/sharedStrings.xml><?xml version="1.0" encoding="utf-8"?>
<sst xmlns="http://schemas.openxmlformats.org/spreadsheetml/2006/main" count="654" uniqueCount="153">
  <si>
    <t>Без ПДВ</t>
  </si>
  <si>
    <t>№ з/п</t>
  </si>
  <si>
    <t>Найменування показників</t>
  </si>
  <si>
    <t>Сумарні тарифні витрати, тис. грн. на рік</t>
  </si>
  <si>
    <t>Тарифи, грн/Гкал:</t>
  </si>
  <si>
    <t>Для потреб населення</t>
  </si>
  <si>
    <t>Для потреб релігійних організацій</t>
  </si>
  <si>
    <t>Для потреб бюджетних організацій</t>
  </si>
  <si>
    <t>Для потреб інших споживачів (крім населення)</t>
  </si>
  <si>
    <t>І</t>
  </si>
  <si>
    <t>Структура тарифів на теплову енергію, грн./Гкал</t>
  </si>
  <si>
    <t xml:space="preserve">І </t>
  </si>
  <si>
    <t xml:space="preserve">Тарифи на теплову енергію, у тому числі:                          </t>
  </si>
  <si>
    <t>Х</t>
  </si>
  <si>
    <t>1.1.</t>
  </si>
  <si>
    <t>тарифи на виробництво теплової енергії</t>
  </si>
  <si>
    <t>1.2.</t>
  </si>
  <si>
    <r>
      <t xml:space="preserve">тарифи на транспортування теплової енергії </t>
    </r>
    <r>
      <rPr>
        <b/>
        <u/>
        <sz val="11"/>
        <color theme="1"/>
        <rFont val="Times New Roman"/>
        <family val="1"/>
        <charset val="204"/>
      </rPr>
      <t>з  урахуванням витрат на утримання та ремонт центральних теплових пунктів</t>
    </r>
  </si>
  <si>
    <t>1.3.</t>
  </si>
  <si>
    <t>тарифи на постачання теплової енергії</t>
  </si>
  <si>
    <t>ІІ</t>
  </si>
  <si>
    <t>Структура витрат, урахованих в тарифах на теплову енергію</t>
  </si>
  <si>
    <t>1.</t>
  </si>
  <si>
    <t xml:space="preserve"> Виробнича собівартість, у тому числі:  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</si>
  <si>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</si>
  <si>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</si>
  <si>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</si>
  <si>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</si>
  <si>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</si>
  <si>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</si>
  <si>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</si>
  <si>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</si>
  <si>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</si>
  <si>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 xml:space="preserve">прямі витрати на оплату праці </t>
  </si>
  <si>
    <t xml:space="preserve">інші прямі витрати, у тому числі: </t>
  </si>
  <si>
    <t>1.3.1.</t>
  </si>
  <si>
    <t xml:space="preserve"> 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</si>
  <si>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</si>
  <si>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</si>
  <si>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</si>
  <si>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</si>
  <si>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</si>
  <si>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</si>
  <si>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</si>
  <si>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</si>
  <si>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</si>
  <si>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</si>
  <si>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1.4.3.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</si>
  <si>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</si>
  <si>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</si>
  <si>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</si>
  <si>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</si>
  <si>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</si>
  <si>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</si>
  <si>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</si>
  <si>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 xml:space="preserve">відрахування на соціальні заходи </t>
  </si>
  <si>
    <t>2.3.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</si>
  <si>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</si>
  <si>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</si>
  <si>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</si>
  <si>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</si>
  <si>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</si>
  <si>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>Витрати на теплову енергію для компенсації втрат власної теплової енергії ліцензіата в теплових мережах</t>
  </si>
  <si>
    <t>5.</t>
  </si>
  <si>
    <t xml:space="preserve">Фінансові витрати </t>
  </si>
  <si>
    <t>6.</t>
  </si>
  <si>
    <t>Витрати на покриття втрат</t>
  </si>
  <si>
    <t>7.</t>
  </si>
  <si>
    <t xml:space="preserve">Коригування витрат </t>
  </si>
  <si>
    <t>8.</t>
  </si>
  <si>
    <t xml:space="preserve">Розрахунковий прибуток, усього, у тому числі: </t>
  </si>
  <si>
    <t>8.1.</t>
  </si>
  <si>
    <t>податок на прибуток</t>
  </si>
  <si>
    <t>8.2.</t>
  </si>
  <si>
    <t>дивіденди</t>
  </si>
  <si>
    <t>8.3.</t>
  </si>
  <si>
    <t>на розвиток виробництва (виробничі інвестиції)</t>
  </si>
  <si>
    <t>8.4.</t>
  </si>
  <si>
    <t>інше використання прибутку</t>
  </si>
  <si>
    <t>9.</t>
  </si>
  <si>
    <t>Загальна вартість теплової енергії</t>
  </si>
  <si>
    <t>10.</t>
  </si>
  <si>
    <t>Обсяг відпуску теплової енергії з колекторів власних генеруючих джерел, тис. Гкал</t>
  </si>
  <si>
    <t>11.</t>
  </si>
  <si>
    <t>Обсяг реалізації теплової енергії власним споживачам, тис. Гкал</t>
  </si>
  <si>
    <r>
      <t xml:space="preserve">тарифи на транспортування теплової енергії  </t>
    </r>
    <r>
      <rPr>
        <b/>
        <u/>
        <sz val="11"/>
        <color theme="1"/>
        <rFont val="Times New Roman"/>
        <family val="1"/>
        <charset val="204"/>
      </rPr>
      <t xml:space="preserve">без  урахуванням витрат на утримання та ремонт центральних теплових пунктів </t>
    </r>
  </si>
  <si>
    <t>Структура витрат на теплову енергію</t>
  </si>
  <si>
    <t>з цтп</t>
  </si>
  <si>
    <t>без цтп</t>
  </si>
  <si>
    <t>Для потреб бюджетних організацій та установ</t>
  </si>
  <si>
    <t>Для потреб інших споживачів</t>
  </si>
  <si>
    <t>Тарифи на виробництво теплової енергії                                  ((п. 8*п. 9 )/п. 8)</t>
  </si>
  <si>
    <t>х</t>
  </si>
  <si>
    <t>Структура витрат на виробництво теплової енергії</t>
  </si>
  <si>
    <t xml:space="preserve"> Виробнича собівартість виробництва теплової енергії власними котельнами, у тому числі:  </t>
  </si>
  <si>
    <t>7.1.</t>
  </si>
  <si>
    <t>7.2.</t>
  </si>
  <si>
    <t>7.3.</t>
  </si>
  <si>
    <t>7.4.</t>
  </si>
  <si>
    <t>Вартість виробництва теплової енергії власними котельнами</t>
  </si>
  <si>
    <t>Тарифи на транспортування з  урахуванням витрат на утримання та ремонт центральних теплових пунктів теплової енергії                                                                 ((п. 4+п. 5+п. 6+п. 7+п. 9 )/п. 10)</t>
  </si>
  <si>
    <t>Структура тарифів на транспортування  теплової енергії з урахуванням витрат на утримання та ремонт центральних теплових пунктів</t>
  </si>
  <si>
    <t xml:space="preserve">прямі матеріальні витрати </t>
  </si>
  <si>
    <t>Усього розподілені витрати на утримання, експлуатацію основних засобів</t>
  </si>
  <si>
    <t>9.1.</t>
  </si>
  <si>
    <t>9.2.</t>
  </si>
  <si>
    <t>9.3.</t>
  </si>
  <si>
    <t>9.4.</t>
  </si>
  <si>
    <t>Річний обсяг реалізації теплової енергії власним споживачам, тис. Гкал</t>
  </si>
  <si>
    <t>Тарифи на транспортування без  урахуванням витрат на утримання та ремонт центральних теплових пунктів теплової енергії                                                                ((п. 4+п. 5+п. 6+п. 7+п. 9 )/п. 10)</t>
  </si>
  <si>
    <t>Структура витрат на транспортування  теплової енергії без урахуванням витрат на утримання та ремонт центральних теплових пунктів</t>
  </si>
  <si>
    <t>Річний обсяг реалізації теплової енергії власним споживачам, Гкал</t>
  </si>
  <si>
    <t>Сумарні тарифні витрати, 
тис. грн.
 на рік</t>
  </si>
  <si>
    <t>Тарифи на постачання теплової енергії                    ((п. 1+п. 2+п. 3+п. 4+п. 5+п. 6+п. 7)/п. 8)</t>
  </si>
  <si>
    <t>Структура тарифів на постачання теплової енергії</t>
  </si>
  <si>
    <t xml:space="preserve">Додаток 7                                        до рішення виконавчого комітету Чорноморської міської ради Одеського району Одеської області                               від ________ № ____ 
</t>
  </si>
  <si>
    <t>ТАРИФИ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</si>
  <si>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>з урахуванням витрат на обслуговування та ремонт центральних теплових пунктів</t>
    </r>
    <r>
      <rPr>
        <b/>
        <sz val="12"/>
        <color rgb="FF333333"/>
        <rFont val="Times New Roman"/>
        <family val="1"/>
        <charset val="204"/>
      </rPr>
      <t xml:space="preserve">
для Чорноморської філії Державного підприємства "Адміністрація морських портів України" Чорноморської міської ради Одеського району Одеської області </t>
    </r>
  </si>
  <si>
    <t>Вид послуг</t>
  </si>
  <si>
    <t>Складова тарифу</t>
  </si>
  <si>
    <t>Од. виміру</t>
  </si>
  <si>
    <t>Тариф
 (без ПДВ)</t>
  </si>
  <si>
    <t>Тариф 
(з ПДВ)</t>
  </si>
  <si>
    <t>Теплова енергія, 
у т.ч.:</t>
  </si>
  <si>
    <t>одноставковий</t>
  </si>
  <si>
    <t>грн./1 Гкал</t>
  </si>
  <si>
    <t>виробництво теплової енергії</t>
  </si>
  <si>
    <t>транспортування теплової енергії</t>
  </si>
  <si>
    <t>постачання теплової енергії</t>
  </si>
  <si>
    <t>Для потреб бюджетних установ та релігійних організацій</t>
  </si>
  <si>
    <t>грн./Гкал</t>
  </si>
  <si>
    <t xml:space="preserve">Додаток 8                                       до рішення виконавчого комітету Чорноморської міської ради Одеського району Одеської області                               від ________ № ____ 
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</si>
  <si>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>без урахування витрат на обслуговування та ремонт центральних теплових пунктів</t>
    </r>
    <r>
      <rPr>
        <b/>
        <sz val="12"/>
        <color rgb="FF333333"/>
        <rFont val="Times New Roman"/>
        <family val="1"/>
        <charset val="204"/>
      </rPr>
      <t xml:space="preserve">
Чорноморської філії Державного підприємства "Адміністрація морських портів України" Чорноморської міської ради Одеського району Одеської області </t>
    </r>
  </si>
  <si>
    <t>Для потреб бюджетних установ та організацій</t>
  </si>
  <si>
    <t>Для потреб інших споживачів з урахуванням витрат (крім населення) на обслуговування та ремонт центральних теплових пунктів</t>
  </si>
  <si>
    <t>Для потреб інших споживачів без урахування витрат (крім населення) на обслуговування та ремонт центральних теплових пунктів</t>
  </si>
  <si>
    <r>
      <t xml:space="preserve">Структура тарифів на теплову енергію  </t>
    </r>
    <r>
      <rPr>
        <b/>
        <u/>
        <sz val="11"/>
        <color theme="1"/>
        <rFont val="Times New Roman"/>
        <family val="1"/>
        <charset val="204"/>
      </rPr>
      <t>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  Державного підприємства "Адміністрація морських портів України" на території Чорноморської міської ради Одеського району Одеської області</t>
    </r>
  </si>
  <si>
    <r>
      <t xml:space="preserve">Структура тарифів на теплову енергію  </t>
    </r>
    <r>
      <rPr>
        <b/>
        <u/>
        <sz val="11"/>
        <color theme="1"/>
        <rFont val="Times New Roman"/>
        <family val="1"/>
        <charset val="204"/>
      </rPr>
      <t>без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  Державного підприємства "Адміністрація морських портів України" на території  Чорноморської міської ради Одеського району Одеської області</t>
    </r>
  </si>
  <si>
    <t>Начальник управління економічного розвитку та торгівлі</t>
  </si>
  <si>
    <t>Наталія Гєнчева</t>
  </si>
  <si>
    <t>Структура тарифів на виробництво теплової енергії  Державного підприємства "Адміністрація морських портів України" на території Чорноморської міської ради Одеського району Одеської області</t>
  </si>
  <si>
    <r>
      <t>Структура тарифів на транспортування теплової енергії</t>
    </r>
    <r>
      <rPr>
        <b/>
        <u/>
        <sz val="11"/>
        <color theme="1"/>
        <rFont val="Times New Roman"/>
        <family val="1"/>
        <charset val="204"/>
      </rPr>
      <t xml:space="preserve"> з урахуванням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 xml:space="preserve"> Державного підприємства "Адміністрація морських портів України"  на території Чорноморської міської ради Одеського району Одеської області</t>
    </r>
  </si>
  <si>
    <r>
      <t xml:space="preserve">Структура тарифів на транспортування теплової енергії </t>
    </r>
    <r>
      <rPr>
        <b/>
        <u/>
        <sz val="11"/>
        <color theme="1"/>
        <rFont val="Times New Roman"/>
        <family val="1"/>
        <charset val="204"/>
      </rPr>
      <t>без урахуванням витрат на утримання та ремонт центральних теплових пунктів</t>
    </r>
    <r>
      <rPr>
        <b/>
        <sz val="11"/>
        <color theme="1"/>
        <rFont val="Times New Roman"/>
        <family val="1"/>
        <charset val="204"/>
      </rPr>
      <t xml:space="preserve"> Державного підприємства "Адміністрація морських портів України"  на території Чорноморської міської ради Одеського району Одеської області</t>
    </r>
  </si>
  <si>
    <t>Структура тарифів на постачання теплової енергії  Державного підприємства "Адміністрація морських портів України"  на території Чорноморської міської ради Одеського району Одеської області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</si>
  <si>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
 Державного підприємства "Адміністрація морських портів України"  на території Чорноморської міської ради Одеського району Одеської області </t>
    </r>
  </si>
  <si>
    <t xml:space="preserve">                 Наталія ГЄНЧЕВА</t>
  </si>
  <si>
    <t>Додаток 4                                         до рішення виконавчого комітету Чорноморської міської ради Одеського району Одеської області                               від 30.09.2025 № 366</t>
  </si>
  <si>
    <t>Додаток 1                                         до рішення виконавчого комітету Чорноморської міської ради Одеського району Одеської області                               від 30.09.2025 № 366</t>
  </si>
  <si>
    <t>Додаток 2                                         до рішення виконавчого комітету Чорноморської міської ради Одеського району Одеської області                               від 30.09.2025 № 366</t>
  </si>
  <si>
    <t>Додаток 3  
 до рішення виконавчого комітету Чорноморської міської ради 
Одеського району Одеської області                               від 30.09.2025 № 30.09.2025</t>
  </si>
  <si>
    <t>Додаток 5                                         до рішення виконавчого комітету Чорноморської міської ради Одеського району Одеської області                               від 30.09.2025 № 366</t>
  </si>
  <si>
    <t>Додаток 6 
 до рішення виконавчого комітету Чорноморської міської ради Одеського району Одеської області                               від 30.09.2025 № 366</t>
  </si>
  <si>
    <t xml:space="preserve">Додаток 7                                        до рішення виконавчого комітету Чорноморської міської ради Одеського району Одеської області                               від  30.09.2025 № 366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</si>
</sst>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2" fillId="0" borderId="0" applyFont="0" applyFill="0" applyBorder="0" applyAlignment="0" applyProtection="0"/>
  </cellStyleXfs>
  <cellXfs count="19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2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0" xfId="0" applyFont="1"/>
    <xf numFmtId="16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/>
    <xf numFmtId="4" fontId="3" fillId="0" borderId="16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/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164" fontId="6" fillId="0" borderId="0" xfId="0" applyNumberFormat="1" applyFont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4" fontId="7" fillId="0" borderId="16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2" fontId="9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0" applyFont="1"/>
    <xf numFmtId="0" fontId="3" fillId="0" borderId="10" xfId="0" applyFont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2" fontId="4" fillId="2" borderId="16" xfId="0" applyNumberFormat="1" applyFont="1" applyFill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4" fillId="0" borderId="20" xfId="0" applyFont="1" applyBorder="1" applyAlignment="1">
      <alignment vertical="center" wrapText="1"/>
    </xf>
    <xf numFmtId="166" fontId="10" fillId="0" borderId="0" xfId="0" applyNumberFormat="1" applyFont="1"/>
    <xf numFmtId="166" fontId="3" fillId="0" borderId="0" xfId="0" applyNumberFormat="1" applyFont="1" applyAlignment="1">
      <alignment wrapText="1"/>
    </xf>
    <xf numFmtId="2" fontId="6" fillId="0" borderId="0" xfId="0" applyNumberFormat="1" applyFont="1"/>
    <xf numFmtId="0" fontId="3" fillId="0" borderId="16" xfId="0" applyFont="1" applyBorder="1" applyAlignment="1">
      <alignment wrapText="1"/>
    </xf>
    <xf numFmtId="2" fontId="4" fillId="0" borderId="21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7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2" fontId="11" fillId="0" borderId="0" xfId="0" applyNumberFormat="1" applyFont="1" applyAlignment="1">
      <alignment horizontal="right"/>
    </xf>
    <xf numFmtId="2" fontId="10" fillId="0" borderId="0" xfId="0" applyNumberFormat="1" applyFont="1"/>
    <xf numFmtId="2" fontId="3" fillId="0" borderId="0" xfId="0" applyNumberFormat="1" applyFont="1" applyAlignment="1">
      <alignment horizontal="center" vertical="center"/>
    </xf>
    <xf numFmtId="4" fontId="9" fillId="0" borderId="16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right"/>
    </xf>
    <xf numFmtId="165" fontId="3" fillId="0" borderId="0" xfId="0" applyNumberFormat="1" applyFont="1" applyAlignment="1">
      <alignment wrapText="1"/>
    </xf>
    <xf numFmtId="165" fontId="4" fillId="0" borderId="2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8" fontId="11" fillId="0" borderId="0" xfId="2" applyFont="1" applyAlignment="1">
      <alignment horizontal="right"/>
    </xf>
    <xf numFmtId="168" fontId="10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14" fillId="2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5" fillId="0" borderId="24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2" fillId="0" borderId="27" xfId="0" applyFont="1" applyBorder="1"/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horizontal="left" vertical="center" wrapText="1"/>
    </xf>
    <xf numFmtId="4" fontId="18" fillId="0" borderId="29" xfId="0" applyNumberFormat="1" applyFont="1" applyBorder="1" applyAlignment="1">
      <alignment horizontal="right" wrapText="1"/>
    </xf>
    <xf numFmtId="4" fontId="18" fillId="0" borderId="26" xfId="0" applyNumberFormat="1" applyFont="1" applyBorder="1" applyAlignment="1">
      <alignment horizontal="right" wrapText="1"/>
    </xf>
    <xf numFmtId="0" fontId="15" fillId="0" borderId="28" xfId="0" applyFont="1" applyBorder="1" applyAlignment="1">
      <alignment vertical="center" wrapText="1"/>
    </xf>
    <xf numFmtId="0" fontId="15" fillId="0" borderId="29" xfId="0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wrapText="1"/>
    </xf>
    <xf numFmtId="4" fontId="15" fillId="0" borderId="3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4" fontId="12" fillId="0" borderId="30" xfId="0" applyNumberFormat="1" applyFont="1" applyBorder="1" applyAlignment="1">
      <alignment horizontal="right" wrapText="1"/>
    </xf>
    <xf numFmtId="1" fontId="12" fillId="0" borderId="0" xfId="0" applyNumberFormat="1" applyFont="1"/>
    <xf numFmtId="4" fontId="12" fillId="0" borderId="0" xfId="0" applyNumberFormat="1" applyFont="1"/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4" fontId="15" fillId="0" borderId="25" xfId="0" applyNumberFormat="1" applyFont="1" applyBorder="1" applyAlignment="1">
      <alignment horizontal="right" wrapText="1"/>
    </xf>
    <xf numFmtId="4" fontId="15" fillId="0" borderId="26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5" fillId="3" borderId="0" xfId="0" applyFont="1" applyFill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" fontId="18" fillId="0" borderId="30" xfId="0" applyNumberFormat="1" applyFont="1" applyBorder="1" applyAlignment="1">
      <alignment horizontal="right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4" fontId="15" fillId="0" borderId="36" xfId="0" applyNumberFormat="1" applyFont="1" applyBorder="1" applyAlignment="1">
      <alignment horizontal="right" wrapText="1"/>
    </xf>
    <xf numFmtId="4" fontId="18" fillId="2" borderId="29" xfId="0" applyNumberFormat="1" applyFont="1" applyFill="1" applyBorder="1" applyAlignment="1">
      <alignment horizontal="center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" fontId="15" fillId="0" borderId="29" xfId="0" applyNumberFormat="1" applyFont="1" applyBorder="1" applyAlignment="1">
      <alignment horizontal="center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15" fillId="0" borderId="25" xfId="0" applyNumberFormat="1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2" fontId="11" fillId="0" borderId="0" xfId="0" applyNumberFormat="1" applyFont="1"/>
    <xf numFmtId="4" fontId="11" fillId="0" borderId="0" xfId="0" applyNumberFormat="1" applyFont="1"/>
    <xf numFmtId="0" fontId="12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43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8" xfId="0" applyFont="1" applyBorder="1" applyAlignment="1">
      <alignment wrapText="1"/>
    </xf>
    <xf numFmtId="0" fontId="17" fillId="0" borderId="0" xfId="0" applyFont="1" applyAlignment="1">
      <alignment horizontal="left" vertical="top" wrapText="1"/>
    </xf>
    <xf numFmtId="0" fontId="19" fillId="0" borderId="39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19" fillId="0" borderId="32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</cellXfs>
  <cellStyles count="3">
    <cellStyle name="Звичайний" xfId="0" builtinId="0"/>
    <cellStyle name="Обычный 33 2" xfId="1" xr:uid="{E9F14637-AE20-400A-B34D-922B7ACA2594}"/>
    <cellStyle name="Фінансовий 2" xfId="2" xr:uid="{12084F01-C685-4662-880B-B44BCA2BB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SharedDocs\SharedDocs\Users\user\Desktop\&#1053;&#1086;&#1074;&#1072;&#1103;%20&#1087;&#1072;&#1087;&#1082;&#1072;%20(2)\&#1057;&#1077;&#1088;&#1077;&#1076;&#1085;&#1100;&#1086;&#1079;&#1074;%20&#1076;&#1083;&#1103;%20&#1083;&#1110;&#1094;&#1077;&#1085;&#1079;&#1110;&#1072;&#1090;&#1110;&#107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WINDOWS\TEMP\I-1\tar%20%20ee%2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berezniy\AppData\Local\Temp\Tarif_10_11_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disk_e\Ukr_Can\Finance\FIN\&#1087;&#1083;&#1072;&#1085;%202008%2020.03.08\&#1054;&#1090;&#1095;&#1077;&#1090;&#1085;&#1086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73;&#1102;&#1076;&#1078;&#1077;&#1090;%202007\Svo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pldir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I758B~1.TKA\AppData\Local\Temp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m-pev06\D$\Proekt_2004\SVO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tar%20%20ee%2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SharedDocs\SharedDocs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53;&#1086;&#1074;&#1072;&#1103;%20&#1087;&#1072;&#1087;&#1082;&#1072;%20(2)\&#1063;&#1077;&#1088;&#1082;&#1072;&#1089;&#1080;%20&#1058;&#1050;&#1045;\2014-06-24\&#1044;&#1051;&#1071;%20&#1053;&#1050;&#1056;&#1055;%2023.06.2014&#1088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ergy\tec%20doci%20(d)\&#1056;&#1040;&#1041;&#1054;&#1058;&#1040;\2014\&#1082;&#1086;&#1088;&#1080;&#1089;&#1085;&#1080;&#1081;%20&#1086;&#1089;&#1090;\&#1058;&#1072;&#1088;&#1080;&#1092;%202010%20&#1058;&#1045;&#1062;\&#1044;&#1086;&#1076;&#1072;&#1090;&#1082;&#1080;%20&#1088;&#1072;&#1089;&#1096;&#1080;&#1092;&#1088;&#1086;&#1074;&#1082;&#1080;\&#1052;&#1072;&#1090;&#1077;&#1088;.&#1077;&#1082;&#1089;&#1087;&#1083;&#1091;&#107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I758B~1.TKA\AppData\Local\Temp\05_06_2011\&#1090;&#1072;&#1088;&#1080;&#1092;%20&#1089;&#1082;&#1086;&#1088;&#1077;&#1075;&#1060;&#1054;&#1058;%20&#1089;%20&#1050;%201.412%202010_&#1040;&#1083;&#1077;&#1085;&#1072;%20&#1074;%20&#1048;&#1083;&#1083;&#1080;&#1095;&#1077;&#1074;&#1089;&#1082;&#1077;%2023.07.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50;&#1052;_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i-server\OfficeWork\Irpin\Tarif_Irpin_11_07%20_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Ukr_Can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cheva/Documents/&#1056;&#1040;&#1041;&#1054;&#1058;&#1040;/&#1040;&#1052;&#1055;&#1059;%20&#1058;&#1040;&#1056;&#1048;&#1060;/&#1058;&#1072;&#1088;&#1080;&#1092;%202025-2026/&#1056;&#1030;&#1064;&#1045;&#1053;&#1053;&#1071;%20&#1079;%20&#1076;&#1086;&#1076;&#1072;&#1090;&#1082;&#1072;&#1084;&#1080;%202025/&#1056;&#1054;&#1079;&#1088;&#1072;&#1093;&#1091;&#1085;&#1086;&#1082;%20%20&#1058;&#1072;&#1088;&#1080;&#1092;%20%20&#1085;&#1072;%202025-2026&#1088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214\PL2001\v8_01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D2002&#1079;&#1084;&#1110;&#10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Mashburo2\&#1056;&#1072;&#1073;&#1086;&#1095;&#1080;&#1081;%20&#1089;&#1090;&#1086;&#1083;\&#1096;&#1087;&#1072;&#1085;&#1102;&#1082;\&#1092;&#1072;&#1082;&#1090;&#1099;%202007\&#1054;&#1090;&#1095;&#1077;&#1090;&#1085;&#1086;&#1089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Users\I758B~1.TKA\AppData\Local\Temp\Ariadna\Sum_p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70\Common\SharedDocs\SharedDocs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рік"/>
      <sheetName val="ОП"/>
      <sheetName val="темп. квітень жовтень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січ-лют."/>
      <sheetName val="430 сыч-лютий"/>
      <sheetName val="бер"/>
      <sheetName val="430 бер"/>
      <sheetName val="січ-бер"/>
      <sheetName val="430 сыч-бер"/>
      <sheetName val="Ф2"/>
      <sheetName val="Лист1"/>
      <sheetName val="tar  ee 99"/>
      <sheetName val="Експл"/>
      <sheetName val="ПЛАН_1вар"/>
      <sheetName val="Інші витрати"/>
      <sheetName val="списки"/>
      <sheetName val="assump"/>
      <sheetName val="Setup"/>
      <sheetName val="МТР Газ України"/>
      <sheetName val="Типи данних філії"/>
      <sheetName val="1_структура по елементах"/>
      <sheetName val="рік"/>
    </sheetNames>
    <sheetDataSet>
      <sheetData sheetId="0" refreshError="1">
        <row r="95">
          <cell r="CT95">
            <v>0</v>
          </cell>
        </row>
        <row r="96">
          <cell r="CT96">
            <v>243790.12999999998</v>
          </cell>
        </row>
        <row r="97">
          <cell r="CT97">
            <v>1999</v>
          </cell>
        </row>
        <row r="98">
          <cell r="CT98">
            <v>0</v>
          </cell>
        </row>
        <row r="99">
          <cell r="CT99">
            <v>3273</v>
          </cell>
        </row>
        <row r="100">
          <cell r="CT100">
            <v>1300</v>
          </cell>
        </row>
        <row r="101">
          <cell r="CT101">
            <v>0</v>
          </cell>
        </row>
        <row r="102">
          <cell r="CT102">
            <v>250361.12999999998</v>
          </cell>
        </row>
        <row r="103">
          <cell r="CT103">
            <v>61505.129999999976</v>
          </cell>
        </row>
        <row r="104">
          <cell r="CT104">
            <v>67717.252199999974</v>
          </cell>
        </row>
        <row r="105">
          <cell r="CT105">
            <v>256573.25219999999</v>
          </cell>
        </row>
        <row r="106">
          <cell r="CT106">
            <v>5563.75</v>
          </cell>
        </row>
        <row r="107">
          <cell r="CT107">
            <v>5590</v>
          </cell>
        </row>
        <row r="108">
          <cell r="CT108" t="e">
            <v>#REF!</v>
          </cell>
        </row>
        <row r="109">
          <cell r="CT109">
            <v>4245.75</v>
          </cell>
        </row>
        <row r="110">
          <cell r="CT110">
            <v>4310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сне_виробництво (2)"/>
      <sheetName val="Вхідні дані"/>
      <sheetName val="Перелік Додатків"/>
      <sheetName val="ДОДАТОК 3"/>
      <sheetName val="ДОДАТОК 4"/>
      <sheetName val="Власне_виробництво"/>
      <sheetName val="Покупна ТЕ"/>
      <sheetName val="ТЕ_Київенерго"/>
      <sheetName val="ДОДАТОК 8"/>
      <sheetName val="Паливо"/>
      <sheetName val="Покупна ТЕ_Д35"/>
      <sheetName val="ДОДАТОК 9"/>
      <sheetName val="Електроенергія"/>
      <sheetName val="Вода_водовід"/>
      <sheetName val="Амортизація_ЗВВ"/>
      <sheetName val="Амортизація_адмін_Д38"/>
      <sheetName val="Амортизація_ВІМО"/>
      <sheetName val="ФОП_прямі_виробництво"/>
      <sheetName val="ФОП_ЗВВ"/>
      <sheetName val="ФОП_адмін "/>
      <sheetName val="ПММ_ВІМО"/>
      <sheetName val="Комунальні послуги"/>
      <sheetName val="Охорона праці"/>
      <sheetName val="Кошторис витрат на ІТП"/>
      <sheetName val="Прямі_витрати"/>
      <sheetName val="Загальновиробничі_витрати"/>
      <sheetName val="Адміністративні_витрати"/>
      <sheetName val="Бази розподілу"/>
      <sheetName val="Електроенергія_Н"/>
      <sheetName val="Паливо_Н"/>
      <sheetName val="ДОДАТОК 10"/>
      <sheetName val="ДОДАТОК 6"/>
      <sheetName val="ДОДАТОК 7"/>
      <sheetName val="Лист1"/>
      <sheetName val="Амортизаці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Total"/>
      <sheetName val="Setup"/>
      <sheetName val="PEV20002.xls"/>
      <sheetName val="PEV20002"/>
      <sheetName val="Ф2"/>
      <sheetName val="МТР Газ України"/>
      <sheetName val="KOEF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/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 t="str">
            <v/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812"/>
      <sheetName val="рік"/>
    </sheetNames>
    <sheetDataSet>
      <sheetData sheetId="0">
        <row r="2">
          <cell r="E2" t="str">
            <v xml:space="preserve"> ДАРНИЦКАЯ ТЭЦ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Ф2"/>
      <sheetName val="1_структура по елементах"/>
    </sheetNames>
    <sheetDataSet>
      <sheetData sheetId="0"/>
      <sheetData sheetId="1"/>
      <sheetData sheetId="2"/>
      <sheetData sheetId="3"/>
      <sheetData sheetId="4">
        <row r="1">
          <cell r="D1" t="str">
            <v>ПЛАН  ВИТРАТ  НА  ПЕРЕДАЧУ  ЕЛЕКТРОЕНЕРГІЇ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 (анал)"/>
      <sheetName val="м_812"/>
      <sheetName val="Ini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ВД (анал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то важно!!!"/>
      <sheetName val="План_сокр"/>
      <sheetName val="ПЛАН(2)_і рай_для отрав"/>
      <sheetName val="ПЛАН(2)_і район"/>
      <sheetName val="Баланс _2"/>
      <sheetName val="ПЛАН_1вар"/>
      <sheetName val="Експл (3)"/>
      <sheetName val="Експл (2)"/>
      <sheetName val="Експл"/>
      <sheetName val="Інші витрати"/>
      <sheetName val="Основні показники "/>
      <sheetName val="Баланс_1вар"/>
      <sheetName val="Потреби в коштах"/>
      <sheetName val="Технич лист"/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ВД (анал)"/>
      <sheetName val="812"/>
      <sheetName val="Ф2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1півр"/>
      <sheetName val="2"/>
      <sheetName val="2 кв"/>
      <sheetName val="2 утв"/>
      <sheetName val="3 не сокр."/>
      <sheetName val="3 тар."/>
      <sheetName val="3 утв."/>
      <sheetName val="3кв"/>
      <sheetName val="3кв "/>
      <sheetName val="4 утв"/>
      <sheetName val="5"/>
      <sheetName val="6"/>
      <sheetName val="7"/>
      <sheetName val="7 міс"/>
      <sheetName val="8"/>
      <sheetName val="8 міс."/>
      <sheetName val="812 (2)"/>
      <sheetName val="9"/>
      <sheetName val="9 (2)"/>
      <sheetName val="9 міс."/>
      <sheetName val="2013"/>
      <sheetName val="2014"/>
      <sheetName val="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Експл"/>
      <sheetName val="ПЛАН_1вар"/>
      <sheetName val="Інші витрати"/>
      <sheetName val="3 утв."/>
    </sheetNames>
    <sheetDataSet>
      <sheetData sheetId="0">
        <row r="95">
          <cell r="CT9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Д 8_Паливо"/>
      <sheetName val="81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 на цеха"/>
      <sheetName val="tar ee 99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Приєднане_навантаж"/>
      <sheetName val="Обсяги вироб_реаліз"/>
      <sheetName val="Проект доходів 1ст"/>
      <sheetName val="Проект доходів 2ст"/>
      <sheetName val="Тариф_1ст"/>
      <sheetName val="Тариф_2ст"/>
      <sheetName val="Витрати на кап_інвестиції"/>
      <sheetName val="Собі- Вартість_для_2ст тарифу"/>
      <sheetName val="Собівартість_для 1ст тарифу"/>
      <sheetName val="Повна собівартість_елементи"/>
      <sheetName val="Прямі"/>
      <sheetName val="Загальновиробничі"/>
      <sheetName val="Адміністративні"/>
      <sheetName val="Збут"/>
      <sheetName val="Інші витрати"/>
      <sheetName val="Паливо_1ст"/>
      <sheetName val="Паливо_2ст"/>
      <sheetName val="Електр_енерг"/>
      <sheetName val="ПММ"/>
      <sheetName val="Вода_Водовід"/>
      <sheetName val="Мат_витр"/>
      <sheetName val="Амортизац_2008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"/>
      <sheetName val="макет 430"/>
      <sheetName val="Ф2"/>
      <sheetName val="Технич лист"/>
      <sheetName val="KOEF"/>
    </sheetNames>
    <sheetDataSet>
      <sheetData sheetId="0">
        <row r="8">
          <cell r="F8" t="str">
            <v xml:space="preserve">Звіт 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Хар.ліцен."/>
      <sheetName val="Заг.хар.ліц.Дод9"/>
      <sheetName val="Обсяги вироб_реаліз_ТЕ"/>
      <sheetName val="Дод2"/>
      <sheetName val="Інвест_Програм"/>
      <sheetName val="Тарифи_послуга ЦО_ГВП"/>
      <sheetName val="Дод.10"/>
      <sheetName val="Дод.3"/>
      <sheetName val="Дод4"/>
      <sheetName val="Дод5"/>
      <sheetName val="Дод.6"/>
      <sheetName val="Витрати_дод.НК"/>
      <sheetName val="Повна собівартість_ТЕ"/>
      <sheetName val="Прямі_ТЕ_всього"/>
      <sheetName val="прямі_інші"/>
      <sheetName val="Загальновиробничі"/>
      <sheetName val="Адміністративні"/>
      <sheetName val="Збут"/>
      <sheetName val="Паливо"/>
      <sheetName val="паливо (НКРКП)"/>
      <sheetName val="Дод.7"/>
      <sheetName val="Електр_енерг"/>
      <sheetName val="електроенергія(НКРРКП)"/>
      <sheetName val="Дод.8"/>
      <sheetName val="ПММ"/>
      <sheetName val="Хім_реаг"/>
      <sheetName val="дод.11 вода"/>
      <sheetName val="Вода_Водовід"/>
      <sheetName val="Амортизація"/>
      <sheetName val="Охорон_ праці"/>
      <sheetName val="Дод.13_ЗП_ЗУ&quot;ОП&quot;"/>
      <sheetName val="Дод.14_ЗП_ПсБО16"/>
      <sheetName val="ЗП_Всього по під-ву"/>
      <sheetName val="Заг.ЗП за рік"/>
      <sheetName val="Літо (виробництво ТЕЦ та ін.)"/>
      <sheetName val="Зима (виробництво ТЕЦ та ін.)"/>
      <sheetName val="Літо (виробництво)"/>
      <sheetName val="Зима (виробництво)"/>
      <sheetName val="Літо (транспортування)"/>
      <sheetName val="Зима (транспортування)"/>
      <sheetName val="Літо (постачання)"/>
      <sheetName val="Зима (постачання)"/>
      <sheetName val="Літо (заг.-виробничі)"/>
      <sheetName val="Зима (заг.-виробничі)"/>
      <sheetName val="Літо (адміністративні)"/>
      <sheetName val="Зима (адміністративні)"/>
      <sheetName val="Подат_Збори"/>
      <sheetName val="Зв_язок"/>
      <sheetName val="Фін_витр"/>
      <sheetName val="дод.12 ремонти"/>
      <sheetName val="Ремонти"/>
      <sheetName val="Тепловий баланс_Питома_н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Экономический эффект"/>
      <sheetName val="812"/>
      <sheetName val="Лист1"/>
      <sheetName val="Отчетность!!!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  <sheetName val="рік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ідні дані"/>
      <sheetName val="Д 1_Заява"/>
      <sheetName val="КОНТРОЛЬ"/>
      <sheetName val="Д 2_Т на В"/>
      <sheetName val="Д 3_Т на Т з ЦТП"/>
      <sheetName val="Д 3.1_Т на Т без ЦТП"/>
      <sheetName val="Д 4_Т на П"/>
      <sheetName val="Д 5 Т на ТЕ з ЦТП"/>
      <sheetName val="Д 5.1 Т на ТЕ без ЦТП"/>
      <sheetName val="Д 6_Втрати"/>
      <sheetName val="Д 7_РП"/>
      <sheetName val="Д 8_Паливо"/>
      <sheetName val="Д 9_ЕЕ"/>
      <sheetName val="Д 10"/>
      <sheetName val="Д 11"/>
      <sheetName val="Д 13_12"/>
      <sheetName val="Д 14"/>
      <sheetName val="Д 15_13_Реєстр"/>
      <sheetName val="Розрахунки Річного плану"/>
      <sheetName val="Ср. за 5 лет"/>
      <sheetName val="Виробництво_Транспортування_1ст"/>
      <sheetName val="ТР_КА 1-2"/>
      <sheetName val="Постачання_1ст"/>
      <sheetName val="ЗВВ_1ст"/>
      <sheetName val="Адміністративні_1ст"/>
      <sheetName val="БАЗИ РОЗПОДІЛУ"/>
      <sheetName val="ТЕ_1ст_вих"/>
      <sheetName val="Покриття втрат в мережах"/>
      <sheetName val="2-х став на одиницю"/>
      <sheetName val="распределение"/>
      <sheetName val="Рішення 1Д"/>
      <sheetName val="Рішення 2Д"/>
      <sheetName val="Рішення 3Д"/>
      <sheetName val="Рішення 4Д"/>
      <sheetName val="Рішення 5Д"/>
      <sheetName val="Рішення 6Д"/>
      <sheetName val="Рішення 7Д"/>
      <sheetName val="Структура тарифу"/>
      <sheetName val="Порівняння структур"/>
      <sheetName val="Зв'язок"/>
      <sheetName val="ПММ"/>
      <sheetName val="ОП"/>
      <sheetName val="ФОП"/>
      <sheetName val="Амортизація"/>
      <sheetName val="Утилизація"/>
      <sheetName val="Страхування"/>
      <sheetName val="ТО"/>
      <sheetName val="Періодичні видання"/>
      <sheetName val="Котел-повірка Юст"/>
      <sheetName val="Абон обсл 2021-22"/>
      <sheetName val="гран розмір"/>
      <sheetName val="Профпослуги2"/>
      <sheetName val="Запчастини"/>
      <sheetName val="по городам"/>
      <sheetName val="СВЕДЕНО_И"/>
      <sheetName val="сведено"/>
      <sheetName val="стр_тар_1 Гкал"/>
      <sheetName val="структури %"/>
      <sheetName val="інвестпрограма"/>
      <sheetName val="Сравнение 1 и 2 "/>
      <sheetName val="прибуток"/>
      <sheetName val="АО"/>
      <sheetName val="ВКО"/>
      <sheetName val="Примечания"/>
      <sheetName val="СПЕЦХАРЧ"/>
      <sheetName val="Ремонт"/>
      <sheetName val="Профпослуги"/>
      <sheetName val="Картріджі"/>
      <sheetName val="Ціна ее"/>
      <sheetName val="Ціна газ"/>
      <sheetName val="Коригування витрат"/>
      <sheetName val="ВОДА"/>
      <sheetName val="ТО ТЗ"/>
      <sheetName val="Техконтроль ТЗ"/>
      <sheetName val="Додаток 2 до рішення"/>
      <sheetName val="Додаток 3 до рішення"/>
      <sheetName val="Додаток 4 до рішення"/>
      <sheetName val="Додаток 5 до рішення"/>
      <sheetName val="Додаток 6 до рішення"/>
      <sheetName val="Додаток 7 до рішення"/>
      <sheetName val="Додаток 10 до рішення"/>
      <sheetName val="Додаток 11 до рішення"/>
      <sheetName val="Лист1"/>
      <sheetName val="Додаток 12 до рішення"/>
      <sheetName val="Структура тарифів для пояснювал"/>
    </sheetNames>
    <sheetDataSet>
      <sheetData sheetId="0"/>
      <sheetData sheetId="1"/>
      <sheetData sheetId="2"/>
      <sheetData sheetId="3">
        <row r="14">
          <cell r="X14">
            <v>6472.1065188134553</v>
          </cell>
        </row>
        <row r="18">
          <cell r="X18">
            <v>293.16220353473818</v>
          </cell>
        </row>
        <row r="22">
          <cell r="X22">
            <v>13.16</v>
          </cell>
        </row>
        <row r="23">
          <cell r="X23">
            <v>241.26250515999968</v>
          </cell>
        </row>
        <row r="24">
          <cell r="X24">
            <v>6740.6828999999998</v>
          </cell>
        </row>
        <row r="25">
          <cell r="X25">
            <v>5310.4182320619975</v>
          </cell>
        </row>
        <row r="26">
          <cell r="X26">
            <v>1482.9502379999999</v>
          </cell>
        </row>
        <row r="27">
          <cell r="X27">
            <v>1449.6221999999998</v>
          </cell>
        </row>
        <row r="28">
          <cell r="X28">
            <v>2377.8457940619978</v>
          </cell>
        </row>
        <row r="30">
          <cell r="X30">
            <v>2356.3874446166369</v>
          </cell>
        </row>
        <row r="31">
          <cell r="X31">
            <v>518.40523781566014</v>
          </cell>
        </row>
        <row r="34">
          <cell r="X34">
            <v>1115.197068836027</v>
          </cell>
        </row>
        <row r="35">
          <cell r="X35">
            <v>245.34335514392595</v>
          </cell>
        </row>
        <row r="44">
          <cell r="H44">
            <v>0</v>
          </cell>
        </row>
        <row r="45">
          <cell r="X45">
            <v>1765.0029455101337</v>
          </cell>
        </row>
        <row r="46">
          <cell r="H46">
            <v>173.0395044617778</v>
          </cell>
          <cell r="X46">
            <v>173.0395044617778</v>
          </cell>
        </row>
        <row r="47">
          <cell r="H47">
            <v>630.63286070514584</v>
          </cell>
          <cell r="X47">
            <v>630.63286070514584</v>
          </cell>
        </row>
        <row r="48">
          <cell r="H48">
            <v>0</v>
          </cell>
          <cell r="W48">
            <v>0</v>
          </cell>
          <cell r="X48">
            <v>0</v>
          </cell>
        </row>
        <row r="50">
          <cell r="H50">
            <v>961.33058034321004</v>
          </cell>
          <cell r="X50">
            <v>961.33058034321004</v>
          </cell>
        </row>
        <row r="58">
          <cell r="W58">
            <v>3805.85</v>
          </cell>
          <cell r="X58">
            <v>3668.3644464906665</v>
          </cell>
        </row>
      </sheetData>
      <sheetData sheetId="4">
        <row r="40">
          <cell r="G40">
            <v>43.340724513725569</v>
          </cell>
        </row>
        <row r="41">
          <cell r="G41">
            <v>157.95286267224432</v>
          </cell>
        </row>
        <row r="42">
          <cell r="G42">
            <v>0</v>
          </cell>
        </row>
        <row r="44">
          <cell r="G44">
            <v>240.78180285403096</v>
          </cell>
        </row>
        <row r="45">
          <cell r="K45">
            <v>6461.6204613907739</v>
          </cell>
        </row>
        <row r="56">
          <cell r="G56">
            <v>1470.1379561666668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1470.1379561666668</v>
          </cell>
        </row>
      </sheetData>
      <sheetData sheetId="5">
        <row r="13">
          <cell r="G13">
            <v>787.57951797794794</v>
          </cell>
        </row>
        <row r="15">
          <cell r="G15">
            <v>5.5782608199999997</v>
          </cell>
        </row>
        <row r="16">
          <cell r="G16">
            <v>1316.8072967385017</v>
          </cell>
        </row>
        <row r="17">
          <cell r="G17">
            <v>1274.8352466996819</v>
          </cell>
          <cell r="K17">
            <v>1274.8352466996819</v>
          </cell>
        </row>
        <row r="18">
          <cell r="G18">
            <v>1974.7234508766601</v>
          </cell>
        </row>
        <row r="19">
          <cell r="G19">
            <v>1236.7199196111799</v>
          </cell>
        </row>
        <row r="20">
          <cell r="G20">
            <v>434.43915919286525</v>
          </cell>
        </row>
        <row r="21">
          <cell r="G21">
            <v>18.322984889880001</v>
          </cell>
        </row>
        <row r="22">
          <cell r="G22">
            <v>783.95777552843469</v>
          </cell>
        </row>
        <row r="24">
          <cell r="G24">
            <v>499.35286747590476</v>
          </cell>
        </row>
        <row r="25">
          <cell r="G25">
            <v>109.85763084469906</v>
          </cell>
        </row>
        <row r="26">
          <cell r="G26">
            <v>99.977430377395905</v>
          </cell>
        </row>
        <row r="28">
          <cell r="G28">
            <v>236.32652405962591</v>
          </cell>
        </row>
        <row r="29">
          <cell r="G29">
            <v>51.991835293117703</v>
          </cell>
        </row>
        <row r="30">
          <cell r="G30">
            <v>54.113938087680282</v>
          </cell>
        </row>
        <row r="40">
          <cell r="G40">
            <v>45.885806439571532</v>
          </cell>
          <cell r="K40">
            <v>45.885806439571532</v>
          </cell>
        </row>
        <row r="41">
          <cell r="G41">
            <v>167.2282723575496</v>
          </cell>
          <cell r="K41">
            <v>167.22827235754957</v>
          </cell>
        </row>
        <row r="42">
          <cell r="G42">
            <v>0</v>
          </cell>
        </row>
        <row r="44">
          <cell r="G44">
            <v>254.92114688650852</v>
          </cell>
        </row>
        <row r="56">
          <cell r="G56">
            <v>1933.363990324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1933.363990324</v>
          </cell>
        </row>
      </sheetData>
      <sheetData sheetId="6">
        <row r="40">
          <cell r="G40">
            <v>5.8399015030197594</v>
          </cell>
        </row>
        <row r="41">
          <cell r="G41">
            <v>21.283196588783127</v>
          </cell>
        </row>
        <row r="42">
          <cell r="G42">
            <v>0</v>
          </cell>
        </row>
        <row r="44">
          <cell r="G44">
            <v>32.443897238998666</v>
          </cell>
        </row>
        <row r="47">
          <cell r="G47">
            <v>3403.5019464906668</v>
          </cell>
        </row>
        <row r="48">
          <cell r="G48">
            <v>0</v>
          </cell>
        </row>
        <row r="51">
          <cell r="G51">
            <v>3403.5019464906668</v>
          </cell>
        </row>
      </sheetData>
      <sheetData sheetId="7">
        <row r="9">
          <cell r="E9">
            <v>0</v>
          </cell>
          <cell r="H9">
            <v>7032.6347968970867</v>
          </cell>
        </row>
        <row r="10">
          <cell r="F10">
            <v>0</v>
          </cell>
        </row>
        <row r="13">
          <cell r="E13">
            <v>0</v>
          </cell>
          <cell r="F13">
            <v>0</v>
          </cell>
          <cell r="H13">
            <v>4395.2476937873389</v>
          </cell>
        </row>
        <row r="17">
          <cell r="E17">
            <v>0</v>
          </cell>
          <cell r="H17">
            <v>255.81428775250322</v>
          </cell>
        </row>
      </sheetData>
      <sheetData sheetId="8">
        <row r="12">
          <cell r="E12">
            <v>0</v>
          </cell>
          <cell r="G12">
            <v>0</v>
          </cell>
          <cell r="H12">
            <v>7032.6347968970867</v>
          </cell>
        </row>
        <row r="16">
          <cell r="E16">
            <v>0</v>
          </cell>
          <cell r="G16">
            <v>0</v>
          </cell>
          <cell r="H16">
            <v>3538.4252174366256</v>
          </cell>
        </row>
        <row r="17">
          <cell r="F17">
            <v>0</v>
          </cell>
        </row>
        <row r="20">
          <cell r="E20">
            <v>0</v>
          </cell>
          <cell r="G20">
            <v>0</v>
          </cell>
          <cell r="H20">
            <v>255.81428775250322</v>
          </cell>
        </row>
        <row r="21">
          <cell r="F21">
            <v>0</v>
          </cell>
        </row>
        <row r="25">
          <cell r="F25">
            <v>0</v>
          </cell>
        </row>
      </sheetData>
      <sheetData sheetId="9"/>
      <sheetData sheetId="10"/>
      <sheetData sheetId="11">
        <row r="64">
          <cell r="E64">
            <v>1553.7262561666664</v>
          </cell>
          <cell r="F64">
            <v>2114.6381903240003</v>
          </cell>
        </row>
        <row r="65"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7">
          <cell r="E67">
            <v>0</v>
          </cell>
          <cell r="F67">
            <v>0</v>
          </cell>
        </row>
        <row r="68">
          <cell r="F68">
            <v>2114.6381903240003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7019.6912275081932</v>
          </cell>
        </row>
        <row r="11">
          <cell r="F11">
            <v>6472.1065188134553</v>
          </cell>
        </row>
        <row r="15">
          <cell r="F15">
            <v>293.16220353473818</v>
          </cell>
        </row>
        <row r="16">
          <cell r="F16">
            <v>13.16</v>
          </cell>
        </row>
        <row r="35">
          <cell r="F35">
            <v>6740.6828999999998</v>
          </cell>
        </row>
        <row r="37">
          <cell r="F37">
            <v>5310.4182320619975</v>
          </cell>
        </row>
        <row r="38">
          <cell r="F38">
            <v>1482.9502379999999</v>
          </cell>
        </row>
        <row r="39">
          <cell r="F39">
            <v>1449.6221999999998</v>
          </cell>
        </row>
        <row r="40">
          <cell r="F40">
            <v>0</v>
          </cell>
        </row>
        <row r="101">
          <cell r="K101">
            <v>1107.4729590018781</v>
          </cell>
        </row>
        <row r="102">
          <cell r="K102">
            <v>483.46946266722506</v>
          </cell>
        </row>
        <row r="103">
          <cell r="K103">
            <v>4.2417391800000006</v>
          </cell>
        </row>
        <row r="122">
          <cell r="K122">
            <v>587.84598719347287</v>
          </cell>
        </row>
        <row r="123">
          <cell r="K123">
            <v>2636.5664791233403</v>
          </cell>
        </row>
        <row r="125">
          <cell r="K125">
            <v>1154.7650304819804</v>
          </cell>
        </row>
        <row r="126">
          <cell r="K126">
            <v>580.04462540713484</v>
          </cell>
        </row>
        <row r="127">
          <cell r="K127">
            <v>18.145495110120002</v>
          </cell>
        </row>
        <row r="128">
          <cell r="K128">
            <v>0</v>
          </cell>
        </row>
      </sheetData>
      <sheetData sheetId="21"/>
      <sheetData sheetId="22">
        <row r="10">
          <cell r="F10">
            <v>3.8440599999999998</v>
          </cell>
        </row>
        <row r="21">
          <cell r="F21">
            <v>441.72397000000001</v>
          </cell>
        </row>
        <row r="23">
          <cell r="F23">
            <v>198.05117886702641</v>
          </cell>
        </row>
        <row r="24">
          <cell r="F24">
            <v>97.1792734</v>
          </cell>
        </row>
        <row r="26">
          <cell r="F26">
            <v>0</v>
          </cell>
        </row>
      </sheetData>
      <sheetData sheetId="23">
        <row r="9">
          <cell r="G9">
            <v>28.120836253327077</v>
          </cell>
          <cell r="I9">
            <v>6.3508997180959845</v>
          </cell>
          <cell r="K9">
            <v>0.94904868349442173</v>
          </cell>
        </row>
        <row r="18">
          <cell r="G18">
            <v>2356.3874446166369</v>
          </cell>
          <cell r="I18">
            <v>532.17408696265682</v>
          </cell>
          <cell r="K18">
            <v>79.525600944801781</v>
          </cell>
        </row>
        <row r="20">
          <cell r="G20">
            <v>518.40523781566014</v>
          </cell>
          <cell r="I20">
            <v>117.0782991317845</v>
          </cell>
          <cell r="K20">
            <v>17.495632207856392</v>
          </cell>
        </row>
        <row r="21">
          <cell r="G21">
            <v>67.624562966857823</v>
          </cell>
          <cell r="I21">
            <v>15.27254787210564</v>
          </cell>
          <cell r="K21">
            <v>2.2822579626517614</v>
          </cell>
        </row>
        <row r="32">
          <cell r="G32">
            <v>6.4016016797085795</v>
          </cell>
          <cell r="I32">
            <v>1.4457582248541365</v>
          </cell>
          <cell r="J32">
            <v>1.3565927634286457</v>
          </cell>
          <cell r="K32">
            <v>0.21604733200863829</v>
          </cell>
        </row>
        <row r="33">
          <cell r="G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G34">
            <v>369.63473308143205</v>
          </cell>
          <cell r="I34">
            <v>83.479491896248604</v>
          </cell>
          <cell r="K34">
            <v>12.474783951819377</v>
          </cell>
        </row>
      </sheetData>
      <sheetData sheetId="24">
        <row r="9">
          <cell r="G9">
            <v>35.004936573438322</v>
          </cell>
          <cell r="I9">
            <v>7.9056269811291475</v>
          </cell>
          <cell r="K9">
            <v>1.1813798377669804</v>
          </cell>
        </row>
        <row r="20">
          <cell r="G20">
            <v>1115.197068836027</v>
          </cell>
          <cell r="I20">
            <v>251.85967751063006</v>
          </cell>
          <cell r="K20">
            <v>37.636729593717156</v>
          </cell>
        </row>
        <row r="22">
          <cell r="G22">
            <v>245.34335514392595</v>
          </cell>
          <cell r="I22">
            <v>55.409129052338614</v>
          </cell>
          <cell r="K22">
            <v>8.2800805106177737</v>
          </cell>
        </row>
        <row r="23">
          <cell r="G23">
            <v>99.170459991493956</v>
          </cell>
          <cell r="I23">
            <v>22.396974283754155</v>
          </cell>
          <cell r="K23">
            <v>3.3468988492590857</v>
          </cell>
        </row>
        <row r="35">
          <cell r="G35">
            <v>13.666264307743051</v>
          </cell>
          <cell r="I35">
            <v>3.0864328982820259</v>
          </cell>
          <cell r="J35">
            <v>2.8960807295700701</v>
          </cell>
          <cell r="K35">
            <v>0.46122206440485308</v>
          </cell>
        </row>
        <row r="36">
          <cell r="G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G37">
            <v>107.51564774381045</v>
          </cell>
          <cell r="I37">
            <v>24.281678211695642</v>
          </cell>
          <cell r="K37">
            <v>3.628540169542108</v>
          </cell>
        </row>
      </sheetData>
      <sheetData sheetId="25"/>
      <sheetData sheetId="26">
        <row r="23">
          <cell r="F23">
            <v>0</v>
          </cell>
          <cell r="G23">
            <v>0</v>
          </cell>
          <cell r="H23">
            <v>0</v>
          </cell>
          <cell r="I23">
            <v>5.994299502093333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2.3259350556026668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8">
          <cell r="G38">
            <v>0</v>
          </cell>
        </row>
        <row r="67">
          <cell r="G67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8">
          <cell r="D8">
            <v>0</v>
          </cell>
          <cell r="E8">
            <v>0</v>
          </cell>
          <cell r="F8">
            <v>0</v>
          </cell>
          <cell r="G8">
            <v>7032.6347968970877</v>
          </cell>
          <cell r="I8">
            <v>1.5537262561666665</v>
          </cell>
          <cell r="J8">
            <v>0</v>
          </cell>
          <cell r="K8">
            <v>0</v>
          </cell>
          <cell r="L8">
            <v>0</v>
          </cell>
          <cell r="M8">
            <v>1.5537262561666665</v>
          </cell>
          <cell r="N8">
            <v>2.1146381903240004</v>
          </cell>
          <cell r="O8">
            <v>0</v>
          </cell>
          <cell r="P8">
            <v>0</v>
          </cell>
          <cell r="Q8">
            <v>0</v>
          </cell>
          <cell r="R8">
            <v>2.1146381903240004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1764.303032923837</v>
          </cell>
          <cell r="I12">
            <v>2741.2439460882479</v>
          </cell>
          <cell r="N12">
            <v>3730.8625727252074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79.916324512192674</v>
          </cell>
          <cell r="I13">
            <v>124.16809169092951</v>
          </cell>
          <cell r="N13">
            <v>168.99411184380867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3.5874298183730047</v>
          </cell>
          <cell r="I14">
            <v>5.5738839009613521</v>
          </cell>
          <cell r="N14">
            <v>7.5861160990386471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65.76841223908464</v>
          </cell>
          <cell r="I15">
            <v>102.18610892225892</v>
          </cell>
          <cell r="N15">
            <v>139.07639623774074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1837.5172364481016</v>
          </cell>
          <cell r="I16">
            <v>2854.9987764282278</v>
          </cell>
          <cell r="N16">
            <v>3885.6841235717711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404.25379201858237</v>
          </cell>
          <cell r="I18">
            <v>628.09973081421015</v>
          </cell>
          <cell r="N18">
            <v>854.85050718578975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395.16853386439777</v>
          </cell>
          <cell r="I19">
            <v>613.9837266760012</v>
          </cell>
          <cell r="N19">
            <v>835.63847332399848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648.20326026678163</v>
          </cell>
          <cell r="I20">
            <v>1007.1304248093338</v>
          </cell>
          <cell r="N20">
            <v>1370.7153692526638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642.35369167610111</v>
          </cell>
          <cell r="I22">
            <v>998.04179650274557</v>
          </cell>
          <cell r="N22">
            <v>1358.345648113891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141.31781216874225</v>
          </cell>
          <cell r="I23">
            <v>219.56919523060404</v>
          </cell>
          <cell r="N23">
            <v>298.83604258505602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1.7450833397517684</v>
          </cell>
          <cell r="I24">
            <v>2.7113818041713378</v>
          </cell>
          <cell r="N24">
            <v>3.6902198755372417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126.86311272775038</v>
          </cell>
          <cell r="I25">
            <v>197.11054918413731</v>
          </cell>
          <cell r="N25">
            <v>268.26958311747967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304.0038919532322</v>
          </cell>
          <cell r="I27">
            <v>472.33882890459114</v>
          </cell>
          <cell r="N27">
            <v>642.85823993143572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66.880856229711085</v>
          </cell>
          <cell r="I28">
            <v>103.91454235901006</v>
          </cell>
          <cell r="N28">
            <v>141.42881278491586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3.7254380002556333</v>
          </cell>
          <cell r="I29">
            <v>5.7883108367182166</v>
          </cell>
          <cell r="N29">
            <v>7.8779534710248331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65.885232461010247</v>
          </cell>
          <cell r="I30">
            <v>102.36761556831595</v>
          </cell>
          <cell r="N30">
            <v>139.32342874042675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N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N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47.170750612664918</v>
          </cell>
          <cell r="I36">
            <v>73.290433749987329</v>
          </cell>
          <cell r="N36">
            <v>99.749070711790438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171.91118001060104</v>
          </cell>
          <cell r="I37">
            <v>267.10291411106499</v>
          </cell>
          <cell r="N37">
            <v>363.5299465940808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262.0597256259162</v>
          </cell>
          <cell r="I39">
            <v>407.1690763888185</v>
          </cell>
          <cell r="N39">
            <v>554.16150395439138</v>
          </cell>
        </row>
      </sheetData>
      <sheetData sheetId="77">
        <row r="8">
          <cell r="D8">
            <v>0</v>
          </cell>
          <cell r="E8">
            <v>0</v>
          </cell>
          <cell r="F8">
            <v>0</v>
          </cell>
          <cell r="G8">
            <v>4395.2476937873398</v>
          </cell>
        </row>
        <row r="12">
          <cell r="C12">
            <v>483.46946266722506</v>
          </cell>
          <cell r="D12">
            <v>0</v>
          </cell>
          <cell r="E12">
            <v>0</v>
          </cell>
          <cell r="F12">
            <v>0</v>
          </cell>
          <cell r="G12">
            <v>328.85992817154028</v>
          </cell>
        </row>
        <row r="13">
          <cell r="C13">
            <v>4.2417391800000006</v>
          </cell>
          <cell r="D13">
            <v>0</v>
          </cell>
          <cell r="E13">
            <v>0</v>
          </cell>
          <cell r="F13">
            <v>0</v>
          </cell>
          <cell r="G13">
            <v>2.8852660814636657</v>
          </cell>
        </row>
        <row r="14">
          <cell r="C14">
            <v>31.915769961180104</v>
          </cell>
          <cell r="D14">
            <v>0</v>
          </cell>
          <cell r="E14">
            <v>0</v>
          </cell>
          <cell r="F14">
            <v>0</v>
          </cell>
          <cell r="G14">
            <v>21.70937076163883</v>
          </cell>
        </row>
        <row r="15">
          <cell r="C15">
            <v>2636.5664791233403</v>
          </cell>
          <cell r="D15">
            <v>0</v>
          </cell>
          <cell r="E15">
            <v>0</v>
          </cell>
          <cell r="F15">
            <v>0</v>
          </cell>
          <cell r="G15">
            <v>1793.4143309911508</v>
          </cell>
        </row>
        <row r="17">
          <cell r="C17">
            <v>580.04462540713484</v>
          </cell>
          <cell r="D17">
            <v>0</v>
          </cell>
          <cell r="E17">
            <v>0</v>
          </cell>
          <cell r="F17">
            <v>0</v>
          </cell>
          <cell r="G17">
            <v>394.55115281805314</v>
          </cell>
        </row>
        <row r="18">
          <cell r="C18">
            <v>18.145495110120002</v>
          </cell>
          <cell r="D18">
            <v>0</v>
          </cell>
          <cell r="E18">
            <v>0</v>
          </cell>
          <cell r="F18">
            <v>0</v>
          </cell>
          <cell r="G18">
            <v>12.342715888673295</v>
          </cell>
        </row>
        <row r="19">
          <cell r="C19">
            <v>556.57490996472552</v>
          </cell>
          <cell r="D19">
            <v>0</v>
          </cell>
          <cell r="E19">
            <v>0</v>
          </cell>
          <cell r="F19">
            <v>0</v>
          </cell>
          <cell r="G19">
            <v>378.58685821293608</v>
          </cell>
        </row>
        <row r="21">
          <cell r="C21">
            <v>532.17408696265682</v>
          </cell>
          <cell r="D21">
            <v>0</v>
          </cell>
          <cell r="E21">
            <v>0</v>
          </cell>
          <cell r="F21">
            <v>0</v>
          </cell>
          <cell r="G21">
            <v>361.98921654283527</v>
          </cell>
        </row>
        <row r="22">
          <cell r="C22">
            <v>117.0782991317845</v>
          </cell>
          <cell r="D22">
            <v>0</v>
          </cell>
          <cell r="E22">
            <v>0</v>
          </cell>
          <cell r="F22">
            <v>0</v>
          </cell>
          <cell r="G22">
            <v>79.637627639423769</v>
          </cell>
        </row>
        <row r="23">
          <cell r="C23">
            <v>1.4457582248541365</v>
          </cell>
          <cell r="D23">
            <v>0</v>
          </cell>
          <cell r="E23">
            <v>0</v>
          </cell>
          <cell r="F23">
            <v>0</v>
          </cell>
          <cell r="G23">
            <v>0.98341670507161139</v>
          </cell>
        </row>
        <row r="24">
          <cell r="C24">
            <v>105.10293948645023</v>
          </cell>
          <cell r="D24">
            <v>0</v>
          </cell>
          <cell r="E24">
            <v>0</v>
          </cell>
          <cell r="F24">
            <v>0</v>
          </cell>
          <cell r="G24">
            <v>71.49188893843845</v>
          </cell>
        </row>
        <row r="26">
          <cell r="C26">
            <v>251.85967751063006</v>
          </cell>
          <cell r="D26">
            <v>0</v>
          </cell>
          <cell r="E26">
            <v>0</v>
          </cell>
          <cell r="F26">
            <v>0</v>
          </cell>
          <cell r="G26">
            <v>171.31703623743269</v>
          </cell>
        </row>
        <row r="27">
          <cell r="C27">
            <v>55.409129052338614</v>
          </cell>
          <cell r="D27">
            <v>0</v>
          </cell>
          <cell r="E27">
            <v>0</v>
          </cell>
          <cell r="F27">
            <v>0</v>
          </cell>
          <cell r="G27">
            <v>37.689747972235189</v>
          </cell>
        </row>
        <row r="28">
          <cell r="C28">
            <v>3.0864328982820259</v>
          </cell>
          <cell r="D28">
            <v>0</v>
          </cell>
          <cell r="E28">
            <v>0</v>
          </cell>
          <cell r="F28">
            <v>0</v>
          </cell>
          <cell r="G28">
            <v>2.0994171909755952</v>
          </cell>
        </row>
        <row r="29">
          <cell r="C29">
            <v>54.584279476578942</v>
          </cell>
          <cell r="D29">
            <v>0</v>
          </cell>
          <cell r="E29">
            <v>0</v>
          </cell>
          <cell r="F29">
            <v>0</v>
          </cell>
          <cell r="G29">
            <v>37.128678466955265</v>
          </cell>
        </row>
        <row r="32">
          <cell r="C32">
            <v>587.84598719347287</v>
          </cell>
          <cell r="D32">
            <v>0</v>
          </cell>
          <cell r="E32">
            <v>0</v>
          </cell>
          <cell r="F32">
            <v>0</v>
          </cell>
          <cell r="G32">
            <v>399.85770364453464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7">
          <cell r="C37">
            <v>43.340724513725569</v>
          </cell>
          <cell r="D37">
            <v>0</v>
          </cell>
          <cell r="E37">
            <v>0</v>
          </cell>
          <cell r="G37">
            <v>29.480719365096178</v>
          </cell>
        </row>
        <row r="38">
          <cell r="C38">
            <v>157.95286267224432</v>
          </cell>
          <cell r="D38">
            <v>0</v>
          </cell>
          <cell r="E38">
            <v>0</v>
          </cell>
          <cell r="G38">
            <v>107.44084390835053</v>
          </cell>
        </row>
        <row r="39">
          <cell r="C39">
            <v>0</v>
          </cell>
          <cell r="D39">
            <v>0</v>
          </cell>
          <cell r="E39">
            <v>0</v>
          </cell>
          <cell r="G39">
            <v>0</v>
          </cell>
        </row>
        <row r="40">
          <cell r="C40">
            <v>240.78180285403096</v>
          </cell>
          <cell r="D40">
            <v>0</v>
          </cell>
          <cell r="E40">
            <v>0</v>
          </cell>
          <cell r="G40">
            <v>163.78177425053434</v>
          </cell>
        </row>
        <row r="41">
          <cell r="C41">
            <v>1.4701379561666668</v>
          </cell>
          <cell r="D41">
            <v>0</v>
          </cell>
          <cell r="E41">
            <v>0</v>
          </cell>
          <cell r="F41">
            <v>0</v>
          </cell>
        </row>
      </sheetData>
      <sheetData sheetId="78">
        <row r="8">
          <cell r="D8">
            <v>0</v>
          </cell>
          <cell r="E8">
            <v>0</v>
          </cell>
          <cell r="F8">
            <v>0</v>
          </cell>
          <cell r="G8">
            <v>3538.4252174366261</v>
          </cell>
        </row>
        <row r="12">
          <cell r="C12">
            <v>787.57951797794794</v>
          </cell>
          <cell r="D12">
            <v>0</v>
          </cell>
          <cell r="E12">
            <v>0</v>
          </cell>
          <cell r="F12">
            <v>0</v>
          </cell>
          <cell r="G12">
            <v>407.3622566260596</v>
          </cell>
        </row>
        <row r="13">
          <cell r="C13">
            <v>5.5782608199999997</v>
          </cell>
          <cell r="D13">
            <v>0</v>
          </cell>
          <cell r="E13">
            <v>0</v>
          </cell>
          <cell r="F13">
            <v>0</v>
          </cell>
          <cell r="G13">
            <v>2.8852615689119019</v>
          </cell>
        </row>
        <row r="14">
          <cell r="C14">
            <v>41.972050038819816</v>
          </cell>
          <cell r="D14">
            <v>0</v>
          </cell>
          <cell r="E14">
            <v>0</v>
          </cell>
          <cell r="F14">
            <v>0</v>
          </cell>
          <cell r="G14">
            <v>21.709336808215813</v>
          </cell>
        </row>
        <row r="15">
          <cell r="C15">
            <v>1974.7234508766601</v>
          </cell>
          <cell r="D15">
            <v>0</v>
          </cell>
          <cell r="E15">
            <v>0</v>
          </cell>
          <cell r="F15">
            <v>0</v>
          </cell>
          <cell r="G15">
            <v>1021.3924852017798</v>
          </cell>
        </row>
        <row r="17">
          <cell r="C17">
            <v>434.43915919286525</v>
          </cell>
          <cell r="D17">
            <v>0</v>
          </cell>
          <cell r="E17">
            <v>0</v>
          </cell>
          <cell r="F17">
            <v>0</v>
          </cell>
          <cell r="G17">
            <v>224.70634674439157</v>
          </cell>
        </row>
        <row r="18">
          <cell r="C18">
            <v>18.322984889880001</v>
          </cell>
          <cell r="D18">
            <v>0</v>
          </cell>
          <cell r="E18">
            <v>0</v>
          </cell>
          <cell r="F18">
            <v>0</v>
          </cell>
          <cell r="G18">
            <v>9.4772556960727137</v>
          </cell>
        </row>
        <row r="19">
          <cell r="C19">
            <v>783.95777552843469</v>
          </cell>
          <cell r="D19">
            <v>0</v>
          </cell>
          <cell r="E19">
            <v>0</v>
          </cell>
          <cell r="F19">
            <v>0</v>
          </cell>
          <cell r="G19">
            <v>405.48897127077259</v>
          </cell>
        </row>
        <row r="21">
          <cell r="C21">
            <v>499.35286747590476</v>
          </cell>
          <cell r="D21">
            <v>0</v>
          </cell>
          <cell r="E21">
            <v>0</v>
          </cell>
          <cell r="F21">
            <v>0</v>
          </cell>
          <cell r="G21">
            <v>258.28187034362907</v>
          </cell>
        </row>
        <row r="22">
          <cell r="C22">
            <v>109.85763084469906</v>
          </cell>
          <cell r="D22">
            <v>0</v>
          </cell>
          <cell r="E22">
            <v>0</v>
          </cell>
          <cell r="F22">
            <v>0</v>
          </cell>
          <cell r="G22">
            <v>56.822011475598408</v>
          </cell>
        </row>
        <row r="23">
          <cell r="C23">
            <v>1.3565927634286457</v>
          </cell>
          <cell r="D23">
            <v>0</v>
          </cell>
          <cell r="E23">
            <v>0</v>
          </cell>
          <cell r="F23">
            <v>0</v>
          </cell>
          <cell r="G23">
            <v>0.70167478561618546</v>
          </cell>
        </row>
        <row r="24">
          <cell r="C24">
            <v>98.620837613967254</v>
          </cell>
          <cell r="D24">
            <v>0</v>
          </cell>
          <cell r="E24">
            <v>0</v>
          </cell>
          <cell r="F24">
            <v>0</v>
          </cell>
          <cell r="G24">
            <v>51.009969207836555</v>
          </cell>
        </row>
        <row r="26">
          <cell r="C26">
            <v>236.32652405962591</v>
          </cell>
          <cell r="D26">
            <v>0</v>
          </cell>
          <cell r="E26">
            <v>0</v>
          </cell>
          <cell r="F26">
            <v>0</v>
          </cell>
          <cell r="G26">
            <v>122.23591896941323</v>
          </cell>
        </row>
        <row r="27">
          <cell r="C27">
            <v>51.991835293117703</v>
          </cell>
          <cell r="D27">
            <v>0</v>
          </cell>
          <cell r="E27">
            <v>0</v>
          </cell>
          <cell r="F27">
            <v>0</v>
          </cell>
          <cell r="G27">
            <v>26.891902173270914</v>
          </cell>
        </row>
        <row r="28">
          <cell r="C28">
            <v>2.8960807295700701</v>
          </cell>
          <cell r="D28">
            <v>0</v>
          </cell>
          <cell r="E28">
            <v>0</v>
          </cell>
          <cell r="F28">
            <v>0</v>
          </cell>
          <cell r="G28">
            <v>1.4979490380829605</v>
          </cell>
        </row>
        <row r="29">
          <cell r="C29">
            <v>51.217857358110209</v>
          </cell>
          <cell r="D29">
            <v>0</v>
          </cell>
          <cell r="E29">
            <v>0</v>
          </cell>
          <cell r="F29">
            <v>0</v>
          </cell>
          <cell r="G29">
            <v>26.491575106623838</v>
          </cell>
        </row>
        <row r="32">
          <cell r="C32">
            <v>1274.8352466996819</v>
          </cell>
          <cell r="D32">
            <v>0</v>
          </cell>
          <cell r="E32">
            <v>0</v>
          </cell>
          <cell r="F32">
            <v>0</v>
          </cell>
          <cell r="G32">
            <v>659.38708545308134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7">
          <cell r="C37">
            <v>45.885806439571532</v>
          </cell>
          <cell r="D37">
            <v>0</v>
          </cell>
          <cell r="E37">
            <v>0</v>
          </cell>
          <cell r="F37">
            <v>0</v>
          </cell>
          <cell r="G37">
            <v>23.733661467379363</v>
          </cell>
        </row>
        <row r="38">
          <cell r="C38">
            <v>167.2282723575496</v>
          </cell>
          <cell r="D38">
            <v>0</v>
          </cell>
          <cell r="E38">
            <v>0</v>
          </cell>
          <cell r="F38">
            <v>0</v>
          </cell>
          <cell r="G38">
            <v>86.496010681115905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C40">
            <v>254.92114688650852</v>
          </cell>
          <cell r="D40">
            <v>0</v>
          </cell>
          <cell r="E40">
            <v>0</v>
          </cell>
          <cell r="F40">
            <v>0</v>
          </cell>
          <cell r="G40">
            <v>131.85367481877427</v>
          </cell>
        </row>
        <row r="41">
          <cell r="C41">
            <v>1.9333639903240001</v>
          </cell>
          <cell r="D41">
            <v>0</v>
          </cell>
          <cell r="E41">
            <v>0</v>
          </cell>
          <cell r="F41">
            <v>0</v>
          </cell>
          <cell r="G41">
            <v>1.9333639903240001</v>
          </cell>
        </row>
      </sheetData>
      <sheetData sheetId="79">
        <row r="8">
          <cell r="D8">
            <v>0</v>
          </cell>
          <cell r="E8">
            <v>0</v>
          </cell>
          <cell r="F8">
            <v>0</v>
          </cell>
          <cell r="G8">
            <v>255.81428775250328</v>
          </cell>
          <cell r="I8">
            <v>1.4701379561666668</v>
          </cell>
          <cell r="J8">
            <v>0</v>
          </cell>
          <cell r="K8">
            <v>0</v>
          </cell>
          <cell r="L8">
            <v>0</v>
          </cell>
          <cell r="M8">
            <v>1.4701379561666668</v>
          </cell>
          <cell r="N8">
            <v>1.9333639903240001</v>
          </cell>
          <cell r="O8">
            <v>0</v>
          </cell>
          <cell r="P8">
            <v>0</v>
          </cell>
          <cell r="R8">
            <v>1.9333639903240001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1.1294425742766476</v>
          </cell>
          <cell r="I11">
            <v>1.6604363977546894</v>
          </cell>
          <cell r="N11">
            <v>2.1836236022453104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129.785138056248</v>
          </cell>
          <cell r="I12">
            <v>190.80205760282112</v>
          </cell>
          <cell r="N12">
            <v>250.92191239717889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28.552730372374562</v>
          </cell>
          <cell r="I14">
            <v>41.976452672620646</v>
          </cell>
          <cell r="N14">
            <v>55.202820727379354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29.637681145161356</v>
          </cell>
          <cell r="I16">
            <v>43.571479984266873</v>
          </cell>
          <cell r="N16">
            <v>57.300425482759536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23.365816207862089</v>
          </cell>
          <cell r="I18">
            <v>34.350973283992346</v>
          </cell>
          <cell r="N18">
            <v>45.174627660809442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5.1404795657296596</v>
          </cell>
          <cell r="I19">
            <v>7.5572141224783165</v>
          </cell>
          <cell r="N19">
            <v>9.9384180853780784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6.3477951652533532E-2</v>
          </cell>
          <cell r="I20">
            <v>9.3321346104102129E-2</v>
          </cell>
          <cell r="N20">
            <v>0.12272598590453618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4.6146853578738298</v>
          </cell>
          <cell r="I21">
            <v>6.7842241003768757</v>
          </cell>
          <cell r="N21">
            <v>8.9218664975886846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11.058236541490507</v>
          </cell>
          <cell r="I23">
            <v>16.257133267914401</v>
          </cell>
          <cell r="N23">
            <v>21.379596325802755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2.4328120391279113</v>
          </cell>
          <cell r="I24">
            <v>3.5765693189411687</v>
          </cell>
          <cell r="N24">
            <v>4.7035111916766059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0.13551397109686297</v>
          </cell>
          <cell r="I25">
            <v>0.19922423250037088</v>
          </cell>
          <cell r="N25">
            <v>0.26199783190448223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2.3865959135056847</v>
          </cell>
          <cell r="I26">
            <v>3.5233266180386327</v>
          </cell>
          <cell r="N26">
            <v>4.6334922385295423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N28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1.7158507898140771</v>
          </cell>
          <cell r="I32">
            <v>2.5225373732242282</v>
          </cell>
          <cell r="N32">
            <v>3.3173641297955312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6.2533228784335266</v>
          </cell>
          <cell r="I33">
            <v>9.1932473157505221</v>
          </cell>
          <cell r="N33">
            <v>12.089949273032605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9.532504387855985</v>
          </cell>
          <cell r="I35">
            <v>14.01409651791238</v>
          </cell>
          <cell r="N35">
            <v>18.429800721086288</v>
          </cell>
        </row>
      </sheetData>
      <sheetData sheetId="80">
        <row r="19">
          <cell r="E19">
            <v>7032.6347968970867</v>
          </cell>
        </row>
        <row r="20">
          <cell r="E20">
            <v>4395.2476937873389</v>
          </cell>
        </row>
        <row r="21">
          <cell r="E21">
            <v>255.81428775250322</v>
          </cell>
        </row>
      </sheetData>
      <sheetData sheetId="81">
        <row r="23">
          <cell r="E23">
            <v>7032.6347968970867</v>
          </cell>
        </row>
        <row r="24">
          <cell r="E24">
            <v>3538.4252174366256</v>
          </cell>
        </row>
        <row r="25">
          <cell r="E25">
            <v>255.81428775250322</v>
          </cell>
        </row>
      </sheetData>
      <sheetData sheetId="82"/>
      <sheetData sheetId="83"/>
      <sheetData sheetId="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Лист1"/>
      <sheetName val="Лист1 (2)"/>
      <sheetName val="бюджет травня 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ZMPU23"/>
      <sheetName val="факт"/>
      <sheetName val="рік"/>
      <sheetName val="1_Структура по елементах"/>
      <sheetName val="Реєстр котелень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>
        <row r="38">
          <cell r="C38">
            <v>5</v>
          </cell>
        </row>
        <row r="40">
          <cell r="C40" t="str">
            <v>1-й рівень статтей</v>
          </cell>
        </row>
        <row r="41">
          <cell r="C41" t="str">
            <v>2-й рівень статтей</v>
          </cell>
        </row>
        <row r="42">
          <cell r="C42" t="str">
            <v>3-й рівень статтей</v>
          </cell>
        </row>
        <row r="43">
          <cell r="C43" t="str">
            <v>4-й рівень статтей</v>
          </cell>
        </row>
        <row r="44">
          <cell r="C44" t="str">
            <v>5-й - рівень статтей</v>
          </cell>
        </row>
        <row r="46">
          <cell r="C46">
            <v>1</v>
          </cell>
        </row>
        <row r="47">
          <cell r="C47" t="str">
            <v>1-й рівень данних</v>
          </cell>
        </row>
        <row r="48">
          <cell r="C48" t="str">
            <v>2-й рівень данних</v>
          </cell>
        </row>
        <row r="49">
          <cell r="C49" t="str">
            <v>3-й рівень статтей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утв."/>
      <sheetName val="812 (2)"/>
      <sheetName val="812"/>
      <sheetName val="0"/>
      <sheetName val="1"/>
      <sheetName val="2"/>
      <sheetName val="2 утв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3 утв_"/>
      <sheetName val="812 _2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tar ee 99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1">
        <row r="21">
          <cell r="AI21" t="str">
            <v xml:space="preserve">         Затверджую</v>
          </cell>
        </row>
      </sheetData>
      <sheetData sheetId="2" refreshError="1"/>
      <sheetData sheetId="3">
        <row r="8">
          <cell r="AF8" t="str">
            <v>ЗАТВЕРДЖУЮ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21">
          <cell r="AI21" t="str">
            <v xml:space="preserve">         Затверджую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перелДогов"/>
      <sheetName val="ремонт (2)"/>
      <sheetName val="КапІнвес"/>
      <sheetName val="430"/>
      <sheetName val="Доход"/>
      <sheetName val="осн витрани"/>
      <sheetName val="Содер"/>
      <sheetName val="експлуат"/>
      <sheetName val="розш"/>
      <sheetName val="ГрошКош"/>
      <sheetName val="ЕЗ"/>
      <sheetName val="430ЕЗ"/>
      <sheetName val="ST_20001 ЕЗ"/>
      <sheetName val="430ВД"/>
      <sheetName val="ST_20001ВД"/>
      <sheetName val="калькул"/>
      <sheetName val="Перегляд данних"/>
      <sheetName val="01.Вик.дир"/>
      <sheetName val="ДепЕЗ"/>
      <sheetName val="Статті"/>
      <sheetName val="Типи данних"/>
      <sheetName val="вода "/>
      <sheetName val="канал"/>
      <sheetName val="матер"/>
      <sheetName val="енерг"/>
      <sheetName val="посл.банків"/>
      <sheetName val="ком.под (2)"/>
      <sheetName val="ком.под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headers"/>
      <sheetName val="Inform"/>
      <sheetName val="1_Структура по елементах"/>
      <sheetName val="3 утв."/>
      <sheetName val="Л змін"/>
      <sheetName val="Заповнення"/>
      <sheetName val="Баланс САО"/>
      <sheetName val="Зв. баланс Джер."/>
      <sheetName val="Зв. баланс ТП"/>
      <sheetName val="Зв.бал.мер"/>
      <sheetName val="Корисний м2"/>
      <sheetName val="Баланс 7 та 8 ="/>
      <sheetName val="Корисний мер"/>
      <sheetName val="Додаток2000"/>
      <sheetName val="Послуга М3"/>
      <sheetName val="МЗК"/>
      <sheetName val="Q max"/>
      <sheetName val="ДСТУ"/>
      <sheetName val="Списки"/>
      <sheetName val="QфактОП "/>
      <sheetName val="ФактГВП М3"/>
      <sheetName val="МЗК база"/>
      <sheetName val="СНИП82+КТМ"/>
      <sheetName val="t ДСТУ"/>
      <sheetName val="дати ОП МОП"/>
      <sheetName val="2 Корисний дсту"/>
      <sheetName val="Послуга Д2_ реєстр"/>
      <sheetName val="Послуга Д3_ОП"/>
      <sheetName val="Послуга Д4_ГВП(нас)"/>
      <sheetName val="Послуга Д5_ГВП(БІРО)"/>
      <sheetName val="Додаток_2"/>
      <sheetName val="Баланс 7 та 8"/>
      <sheetName val="Перехід КВ-Втр-П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Формати"/>
      <sheetName val="Статті до звітів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812"/>
      <sheetName val="факт"/>
      <sheetName val="v9_06_12"/>
      <sheetName val="Inform"/>
      <sheetName val="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0.38669999999999999</v>
          </cell>
          <cell r="D2">
            <v>0.43690000000000001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</sheetNames>
    <sheetDataSet>
      <sheetData sheetId="0" refreshError="1">
        <row r="4">
          <cell r="F4" t="str">
            <v>сентябрь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ACEF-7336-481B-AD6B-3098434EFBA6}">
  <sheetPr>
    <tabColor rgb="FFEC20C5"/>
    <pageSetUpPr fitToPage="1"/>
  </sheetPr>
  <dimension ref="A1:L51"/>
  <sheetViews>
    <sheetView topLeftCell="B1" zoomScaleNormal="100" workbookViewId="0">
      <selection activeCell="P3" sqref="P3"/>
    </sheetView>
  </sheetViews>
  <sheetFormatPr defaultColWidth="9.140625" defaultRowHeight="15" x14ac:dyDescent="0.25"/>
  <cols>
    <col min="1" max="1" width="7.85546875" style="3" customWidth="1"/>
    <col min="2" max="2" width="56.42578125" style="2" customWidth="1"/>
    <col min="3" max="3" width="14.7109375" style="2" customWidth="1"/>
    <col min="4" max="4" width="14.42578125" style="3" customWidth="1"/>
    <col min="5" max="7" width="14.42578125" style="2" customWidth="1"/>
    <col min="8" max="8" width="7.7109375" style="2" customWidth="1"/>
    <col min="9" max="16384" width="9.140625" style="2"/>
  </cols>
  <sheetData>
    <row r="1" spans="1:12" ht="85.9" customHeight="1" x14ac:dyDescent="0.25">
      <c r="A1" s="1"/>
      <c r="F1" s="155" t="s">
        <v>147</v>
      </c>
      <c r="G1" s="155"/>
    </row>
    <row r="2" spans="1:12" ht="35.25" customHeight="1" x14ac:dyDescent="0.25">
      <c r="A2" s="1"/>
      <c r="F2" s="4"/>
      <c r="G2" s="4"/>
    </row>
    <row r="3" spans="1:12" ht="45.75" customHeight="1" x14ac:dyDescent="0.25">
      <c r="A3" s="2"/>
      <c r="B3" s="156" t="s">
        <v>136</v>
      </c>
      <c r="C3" s="156"/>
      <c r="D3" s="156"/>
      <c r="E3" s="156"/>
      <c r="F3" s="156"/>
      <c r="G3" s="5"/>
    </row>
    <row r="4" spans="1:12" ht="15.75" thickBot="1" x14ac:dyDescent="0.3">
      <c r="G4" s="2" t="s">
        <v>0</v>
      </c>
    </row>
    <row r="5" spans="1:12" ht="30" customHeight="1" thickBot="1" x14ac:dyDescent="0.3">
      <c r="A5" s="157" t="s">
        <v>1</v>
      </c>
      <c r="B5" s="157" t="s">
        <v>2</v>
      </c>
      <c r="C5" s="157" t="s">
        <v>3</v>
      </c>
      <c r="D5" s="160" t="s">
        <v>4</v>
      </c>
      <c r="E5" s="161"/>
      <c r="F5" s="161"/>
      <c r="G5" s="162"/>
      <c r="H5" s="7"/>
      <c r="I5" s="7"/>
    </row>
    <row r="6" spans="1:12" ht="75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7</v>
      </c>
      <c r="G6" s="8" t="s">
        <v>8</v>
      </c>
      <c r="H6" s="7"/>
      <c r="I6" s="7"/>
    </row>
    <row r="7" spans="1:12" ht="15.75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2" ht="15.75" thickBot="1" x14ac:dyDescent="0.3">
      <c r="A8" s="13" t="s">
        <v>9</v>
      </c>
      <c r="B8" s="150" t="s">
        <v>10</v>
      </c>
      <c r="C8" s="151"/>
      <c r="D8" s="151"/>
      <c r="E8" s="151"/>
      <c r="F8" s="151"/>
      <c r="G8" s="152"/>
    </row>
    <row r="9" spans="1:12" ht="16.899999999999999" customHeight="1" x14ac:dyDescent="0.25">
      <c r="A9" s="14" t="s">
        <v>11</v>
      </c>
      <c r="B9" s="15" t="s">
        <v>12</v>
      </c>
      <c r="C9" s="14" t="s">
        <v>13</v>
      </c>
      <c r="D9" s="14">
        <f>SUM(D10:D12)</f>
        <v>0</v>
      </c>
      <c r="E9" s="16">
        <f t="shared" ref="E9:F9" si="0">SUM(E10:E12)</f>
        <v>0</v>
      </c>
      <c r="F9" s="14">
        <f t="shared" si="0"/>
        <v>0</v>
      </c>
      <c r="G9" s="17">
        <f>SUM(G10:G12)-0.01</f>
        <v>11683.68677843693</v>
      </c>
      <c r="H9" s="18"/>
      <c r="I9" s="18"/>
      <c r="J9" s="18"/>
      <c r="K9" s="18"/>
      <c r="L9" s="18"/>
    </row>
    <row r="10" spans="1:12" ht="27.75" customHeight="1" x14ac:dyDescent="0.25">
      <c r="A10" s="19" t="s">
        <v>14</v>
      </c>
      <c r="B10" s="20" t="s">
        <v>15</v>
      </c>
      <c r="C10" s="19" t="s">
        <v>13</v>
      </c>
      <c r="D10" s="19">
        <f>'[28]Додаток 4 до рішення'!D8</f>
        <v>0</v>
      </c>
      <c r="E10" s="19">
        <f>IF(E11=0,0,'[28]Додаток 4 до рішення'!E8)</f>
        <v>0</v>
      </c>
      <c r="F10" s="19">
        <f>'[28]Додаток 4 до рішення'!F8</f>
        <v>0</v>
      </c>
      <c r="G10" s="21">
        <f>'[28]Додаток 4 до рішення'!G8</f>
        <v>7032.6347968970877</v>
      </c>
      <c r="H10" s="18"/>
      <c r="I10" s="18"/>
      <c r="J10" s="18"/>
      <c r="K10" s="18"/>
      <c r="L10" s="18"/>
    </row>
    <row r="11" spans="1:12" ht="42" customHeight="1" x14ac:dyDescent="0.25">
      <c r="A11" s="19" t="s">
        <v>16</v>
      </c>
      <c r="B11" s="22" t="s">
        <v>17</v>
      </c>
      <c r="C11" s="19" t="s">
        <v>13</v>
      </c>
      <c r="D11" s="19">
        <f>'[28]Додаток 5 до рішення'!D8</f>
        <v>0</v>
      </c>
      <c r="E11" s="19">
        <f>'[28]Додаток 5 до рішення'!E8</f>
        <v>0</v>
      </c>
      <c r="F11" s="19">
        <f>'[28]Додаток 5 до рішення'!F8</f>
        <v>0</v>
      </c>
      <c r="G11" s="21">
        <f>'[28]Додаток 5 до рішення'!G8</f>
        <v>4395.2476937873398</v>
      </c>
      <c r="H11" s="18"/>
      <c r="I11" s="18"/>
      <c r="J11" s="18"/>
      <c r="K11" s="18"/>
      <c r="L11" s="18"/>
    </row>
    <row r="12" spans="1:12" ht="16.899999999999999" customHeight="1" thickBot="1" x14ac:dyDescent="0.3">
      <c r="A12" s="23" t="s">
        <v>18</v>
      </c>
      <c r="B12" s="24" t="s">
        <v>19</v>
      </c>
      <c r="C12" s="23" t="s">
        <v>13</v>
      </c>
      <c r="D12" s="23">
        <f>'[28]Додаток 7 до рішення'!D8</f>
        <v>0</v>
      </c>
      <c r="E12" s="23">
        <f>IF(E11=0,0,'[28]Додаток 7 до рішення'!E8)</f>
        <v>0</v>
      </c>
      <c r="F12" s="23">
        <f>'[28]Додаток 7 до рішення'!F8</f>
        <v>0</v>
      </c>
      <c r="G12" s="25">
        <f>'[28]Додаток 7 до рішення'!G8</f>
        <v>255.81428775250328</v>
      </c>
      <c r="H12" s="18"/>
      <c r="I12" s="18"/>
      <c r="J12" s="18"/>
      <c r="K12" s="18"/>
      <c r="L12" s="18"/>
    </row>
    <row r="13" spans="1:12" ht="18.75" customHeight="1" thickBot="1" x14ac:dyDescent="0.3">
      <c r="A13" s="26" t="s">
        <v>20</v>
      </c>
      <c r="B13" s="150" t="s">
        <v>21</v>
      </c>
      <c r="C13" s="153"/>
      <c r="D13" s="153"/>
      <c r="E13" s="153"/>
      <c r="F13" s="153"/>
      <c r="G13" s="154"/>
      <c r="H13" s="27"/>
    </row>
    <row r="14" spans="1:12" s="30" customFormat="1" ht="14.25" x14ac:dyDescent="0.2">
      <c r="A14" s="28" t="s">
        <v>22</v>
      </c>
      <c r="B14" s="29" t="s">
        <v>23</v>
      </c>
      <c r="C14" s="21">
        <f>C15+C20+C21+C25</f>
        <v>14888.373336781715</v>
      </c>
      <c r="D14" s="21">
        <f t="shared" ref="D14:G14" si="1">D15+D20+D21+D25</f>
        <v>0</v>
      </c>
      <c r="E14" s="21">
        <f t="shared" si="1"/>
        <v>0</v>
      </c>
      <c r="F14" s="21">
        <f t="shared" si="1"/>
        <v>0</v>
      </c>
      <c r="G14" s="21">
        <f t="shared" si="1"/>
        <v>9779.7389459861006</v>
      </c>
      <c r="H14" s="27"/>
    </row>
    <row r="15" spans="1:12" x14ac:dyDescent="0.25">
      <c r="A15" s="31" t="s">
        <v>14</v>
      </c>
      <c r="B15" s="32" t="s">
        <v>24</v>
      </c>
      <c r="C15" s="33">
        <f>SUM(C16:C19)</f>
        <v>3494.4594388085575</v>
      </c>
      <c r="D15" s="33">
        <f t="shared" ref="D15:G15" si="2">SUM(D16:D19)</f>
        <v>0</v>
      </c>
      <c r="E15" s="33">
        <f t="shared" si="2"/>
        <v>0</v>
      </c>
      <c r="F15" s="33">
        <f t="shared" si="2"/>
        <v>0</v>
      </c>
      <c r="G15" s="33">
        <f t="shared" si="2"/>
        <v>2268.1592070824067</v>
      </c>
      <c r="H15" s="27"/>
      <c r="I15" s="18"/>
    </row>
    <row r="16" spans="1:12" x14ac:dyDescent="0.25">
      <c r="A16" s="31" t="s">
        <v>25</v>
      </c>
      <c r="B16" s="32" t="s">
        <v>26</v>
      </c>
      <c r="C16" s="33">
        <f>'[28]Додаток 4 до рішення'!I12</f>
        <v>2741.2439460882479</v>
      </c>
      <c r="D16" s="33">
        <f>'[28]Додаток 4 до рішення'!D12</f>
        <v>0</v>
      </c>
      <c r="E16" s="33">
        <f>IF(E11=0,0,'[28]Додаток 4 до рішення'!E12)</f>
        <v>0</v>
      </c>
      <c r="F16" s="33">
        <f>'[28]Додаток 4 до рішення'!F12</f>
        <v>0</v>
      </c>
      <c r="G16" s="33">
        <f>'[28]Додаток 4 до рішення'!G12</f>
        <v>1764.303032923837</v>
      </c>
      <c r="H16" s="27"/>
    </row>
    <row r="17" spans="1:8" x14ac:dyDescent="0.25">
      <c r="A17" s="31" t="s">
        <v>27</v>
      </c>
      <c r="B17" s="32" t="s">
        <v>28</v>
      </c>
      <c r="C17" s="33">
        <f>'[28]Додаток 4 до рішення'!I13+'[28]Додаток 5 до рішення'!C12</f>
        <v>607.6375543581546</v>
      </c>
      <c r="D17" s="33">
        <f>'[28]Додаток 4 до рішення'!D13+'[28]Додаток 5 до рішення'!D12</f>
        <v>0</v>
      </c>
      <c r="E17" s="33">
        <f>IF(E11=0,0,'[28]Додаток 4 до рішення'!E13+'[28]Додаток 5 до рішення'!E12)</f>
        <v>0</v>
      </c>
      <c r="F17" s="33">
        <f>'[28]Додаток 4 до рішення'!F13+'[28]Додаток 5 до рішення'!F12</f>
        <v>0</v>
      </c>
      <c r="G17" s="33">
        <f>'[28]Додаток 4 до рішення'!G13+'[28]Додаток 5 до рішення'!G12</f>
        <v>408.77625268373293</v>
      </c>
      <c r="H17" s="27"/>
    </row>
    <row r="18" spans="1:8" x14ac:dyDescent="0.25">
      <c r="A18" s="31" t="s">
        <v>29</v>
      </c>
      <c r="B18" s="32" t="s">
        <v>30</v>
      </c>
      <c r="C18" s="33">
        <f>'[28]Додаток 4 до рішення'!I14+'[28]Додаток 5 до рішення'!C13</f>
        <v>9.8156230809613518</v>
      </c>
      <c r="D18" s="33">
        <f>'[28]Додаток 4 до рішення'!D14+'[28]Додаток 5 до рішення'!D13</f>
        <v>0</v>
      </c>
      <c r="E18" s="33">
        <f>IF(E11=0,0,'[28]Додаток 4 до рішення'!E14+'[28]Додаток 5 до рішення'!E13)</f>
        <v>0</v>
      </c>
      <c r="F18" s="33">
        <f>'[28]Додаток 4 до рішення'!F14+'[28]Додаток 5 до рішення'!F13</f>
        <v>0</v>
      </c>
      <c r="G18" s="33">
        <f>'[28]Додаток 4 до рішення'!G14+'[28]Додаток 5 до рішення'!G13</f>
        <v>6.4726958998366708</v>
      </c>
      <c r="H18" s="27"/>
    </row>
    <row r="19" spans="1:8" x14ac:dyDescent="0.25">
      <c r="A19" s="31" t="s">
        <v>31</v>
      </c>
      <c r="B19" s="32" t="s">
        <v>32</v>
      </c>
      <c r="C19" s="33">
        <f>'[28]Додаток 4 до рішення'!I15+'[28]Додаток 5 до рішення'!C14+'[28]Додаток 7 до рішення'!I11</f>
        <v>135.76231528119374</v>
      </c>
      <c r="D19" s="33">
        <f>'[28]Додаток 4 до рішення'!D15+'[28]Додаток 5 до рішення'!D14+'[28]Додаток 7 до рішення'!D11</f>
        <v>0</v>
      </c>
      <c r="E19" s="33">
        <f>IF(E11=0,0,'[28]Додаток 4 до рішення'!E15+'[28]Додаток 5 до рішення'!E14+'[28]Додаток 7 до рішення'!E11)</f>
        <v>0</v>
      </c>
      <c r="F19" s="33">
        <f>'[28]Додаток 4 до рішення'!F15+'[28]Додаток 5 до рішення'!F14+'[28]Додаток 7 до рішення'!F11</f>
        <v>0</v>
      </c>
      <c r="G19" s="33">
        <f>'[28]Додаток 4 до рішення'!G15+'[28]Додаток 5 до рішення'!G14+'[28]Додаток 7 до рішення'!G11</f>
        <v>88.607225575000115</v>
      </c>
      <c r="H19" s="27"/>
    </row>
    <row r="20" spans="1:8" x14ac:dyDescent="0.25">
      <c r="A20" s="34" t="s">
        <v>16</v>
      </c>
      <c r="B20" s="35" t="s">
        <v>33</v>
      </c>
      <c r="C20" s="21">
        <f>'[28]Додаток 4 до рішення'!I16+'[28]Додаток 5 до рішення'!C15+'[28]Додаток 7 до рішення'!I12</f>
        <v>5682.3673131543892</v>
      </c>
      <c r="D20" s="21">
        <f>'[28]Додаток 4 до рішення'!D16+'[28]Додаток 5 до рішення'!D15+'[28]Додаток 7 до рішення'!D12</f>
        <v>0</v>
      </c>
      <c r="E20" s="21">
        <f>IF(E11=0,0,'[28]Додаток 4 до рішення'!E16+'[28]Додаток 5 до рішення'!E15+'[28]Додаток 7 до рішення'!E12)</f>
        <v>0</v>
      </c>
      <c r="F20" s="21">
        <f>'[28]Додаток 4 до рішення'!F16+'[28]Додаток 5 до рішення'!F15+'[28]Додаток 7 до рішення'!F12</f>
        <v>0</v>
      </c>
      <c r="G20" s="21">
        <f>'[28]Додаток 4 до рішення'!G16+'[28]Додаток 5 до рішення'!G15+'[28]Додаток 7 до рішення'!G12</f>
        <v>3760.7167054955003</v>
      </c>
      <c r="H20" s="27"/>
    </row>
    <row r="21" spans="1:8" x14ac:dyDescent="0.25">
      <c r="A21" s="34" t="s">
        <v>18</v>
      </c>
      <c r="B21" s="35" t="s">
        <v>34</v>
      </c>
      <c r="C21" s="21">
        <f>C22+C23+C24</f>
        <v>3489.5268454384131</v>
      </c>
      <c r="D21" s="21">
        <f t="shared" ref="D21:G21" si="3">D22+D23+D24</f>
        <v>0</v>
      </c>
      <c r="E21" s="21">
        <f t="shared" si="3"/>
        <v>0</v>
      </c>
      <c r="F21" s="21">
        <f t="shared" si="3"/>
        <v>0</v>
      </c>
      <c r="G21" s="21">
        <f t="shared" si="3"/>
        <v>2291.2967245869604</v>
      </c>
      <c r="H21" s="27"/>
    </row>
    <row r="22" spans="1:8" x14ac:dyDescent="0.25">
      <c r="A22" s="31" t="s">
        <v>35</v>
      </c>
      <c r="B22" s="32" t="s">
        <v>36</v>
      </c>
      <c r="C22" s="33">
        <f>'[28]Додаток 4 до рішення'!I18+'[28]Додаток 5 до рішення'!C17+'[28]Додаток 7 до рішення'!I14</f>
        <v>1250.1208088939654</v>
      </c>
      <c r="D22" s="33">
        <f>'[28]Додаток 4 до рішення'!D18+'[28]Додаток 5 до рішення'!D17+'[28]Додаток 7 до рішення'!D14</f>
        <v>0</v>
      </c>
      <c r="E22" s="33">
        <f>IF(E11=0,0,'[28]Додаток 4 до рішення'!E18+'[28]Додаток 5 до рішення'!E17+'[28]Додаток 7 до рішення'!E14)</f>
        <v>0</v>
      </c>
      <c r="F22" s="33">
        <f>'[28]Додаток 4 до рішення'!F18+'[28]Додаток 5 до рішення'!F17+'[28]Додаток 7 до рішення'!F14</f>
        <v>0</v>
      </c>
      <c r="G22" s="33">
        <f>'[28]Додаток 4 до рішення'!G18+'[28]Додаток 5 до рішення'!G17+'[28]Додаток 7 до рішення'!G14</f>
        <v>827.35767520901004</v>
      </c>
      <c r="H22" s="27"/>
    </row>
    <row r="23" spans="1:8" x14ac:dyDescent="0.25">
      <c r="A23" s="31" t="s">
        <v>37</v>
      </c>
      <c r="B23" s="32" t="s">
        <v>38</v>
      </c>
      <c r="C23" s="33">
        <f>'[28]Додаток 4 до рішення'!I19+'[28]Додаток 5 до рішення'!C18+'[28]Додаток 7 до рішення'!I15</f>
        <v>632.12922178612121</v>
      </c>
      <c r="D23" s="33">
        <f>'[28]Додаток 4 до рішення'!D19+'[28]Додаток 5 до рішення'!D18+'[28]Додаток 7 до рішення'!D15</f>
        <v>0</v>
      </c>
      <c r="E23" s="33">
        <f>IF(E11=0,0,'[28]Додаток 4 до рішення'!E19+'[28]Додаток 5 до рішення'!E18+'[28]Додаток 7 до рішення'!E15)</f>
        <v>0</v>
      </c>
      <c r="F23" s="33">
        <f>'[28]Додаток 4 до рішення'!F19+'[28]Додаток 5 до рішення'!F18+'[28]Додаток 7 до рішення'!F15</f>
        <v>0</v>
      </c>
      <c r="G23" s="33">
        <f>'[28]Додаток 4 до рішення'!G19+'[28]Додаток 5 до рішення'!G18+'[28]Додаток 7 до рішення'!G15</f>
        <v>407.51124975307107</v>
      </c>
      <c r="H23" s="27"/>
    </row>
    <row r="24" spans="1:8" x14ac:dyDescent="0.25">
      <c r="A24" s="31" t="s">
        <v>39</v>
      </c>
      <c r="B24" s="32" t="s">
        <v>40</v>
      </c>
      <c r="C24" s="33">
        <f>'[28]Додаток 4 до рішення'!I20+'[28]Додаток 5 до рішення'!C19+'[28]Додаток 7 до рішення'!I16</f>
        <v>1607.2768147583263</v>
      </c>
      <c r="D24" s="33">
        <f>'[28]Додаток 4 до рішення'!D20+'[28]Додаток 5 до рішення'!D19+'[28]Додаток 7 до рішення'!D16</f>
        <v>0</v>
      </c>
      <c r="E24" s="33">
        <f>IF(E11=0,0,'[28]Додаток 4 до рішення'!E20+'[28]Додаток 5 до рішення'!E19+'[28]Додаток 7 до рішення'!E16)</f>
        <v>0</v>
      </c>
      <c r="F24" s="33">
        <f>'[28]Додаток 4 до рішення'!F20+'[28]Додаток 5 до рішення'!F19+'[28]Додаток 7 до рішення'!F16</f>
        <v>0</v>
      </c>
      <c r="G24" s="33">
        <f>'[28]Додаток 4 до рішення'!G20+'[28]Додаток 5 до рішення'!G19+'[28]Додаток 7 до рішення'!G16</f>
        <v>1056.4277996248791</v>
      </c>
      <c r="H24" s="27"/>
    </row>
    <row r="25" spans="1:8" s="30" customFormat="1" ht="14.25" x14ac:dyDescent="0.2">
      <c r="A25" s="34" t="s">
        <v>41</v>
      </c>
      <c r="B25" s="35" t="s">
        <v>42</v>
      </c>
      <c r="C25" s="21">
        <f>C26+C27+C28+C29</f>
        <v>2222.0197393803555</v>
      </c>
      <c r="D25" s="21">
        <f t="shared" ref="D25:G25" si="4">D26+D27+D28+D29</f>
        <v>0</v>
      </c>
      <c r="E25" s="21">
        <f t="shared" si="4"/>
        <v>0</v>
      </c>
      <c r="F25" s="21">
        <f t="shared" si="4"/>
        <v>0</v>
      </c>
      <c r="G25" s="21">
        <f t="shared" si="4"/>
        <v>1459.5663088212327</v>
      </c>
      <c r="H25" s="27"/>
    </row>
    <row r="26" spans="1:8" x14ac:dyDescent="0.25">
      <c r="A26" s="36" t="s">
        <v>43</v>
      </c>
      <c r="B26" s="32" t="s">
        <v>44</v>
      </c>
      <c r="C26" s="33">
        <f>'[28]Додаток 4 до рішення'!I22+'[28]Додаток 5 до рішення'!C21+'[28]Додаток 7 до рішення'!I18</f>
        <v>1564.5668567493947</v>
      </c>
      <c r="D26" s="33">
        <f>'[28]Додаток 4 до рішення'!D22+'[28]Додаток 5 до рішення'!D21+'[28]Додаток 7 до рішення'!D18</f>
        <v>0</v>
      </c>
      <c r="E26" s="33">
        <f>IF(E11=0,0,'[28]Додаток 4 до рішення'!E22+'[28]Додаток 5 до рішення'!E21+'[28]Додаток 7 до рішення'!E18)</f>
        <v>0</v>
      </c>
      <c r="F26" s="33">
        <f>'[28]Додаток 4 до рішення'!F22+'[28]Додаток 5 до рішення'!F21+'[28]Додаток 7 до рішення'!F18</f>
        <v>0</v>
      </c>
      <c r="G26" s="33">
        <f>'[28]Додаток 4 до рішення'!G22+'[28]Додаток 5 до рішення'!G21+'[28]Додаток 7 до рішення'!G18</f>
        <v>1027.7087244267984</v>
      </c>
      <c r="H26" s="27"/>
    </row>
    <row r="27" spans="1:8" x14ac:dyDescent="0.25">
      <c r="A27" s="36" t="s">
        <v>45</v>
      </c>
      <c r="B27" s="32" t="s">
        <v>46</v>
      </c>
      <c r="C27" s="33">
        <f>'[28]Додаток 4 до рішення'!I23+'[28]Додаток 5 до рішення'!C22+'[28]Додаток 7 до рішення'!I19</f>
        <v>344.2047084848669</v>
      </c>
      <c r="D27" s="33">
        <f>'[28]Додаток 4 до рішення'!D23+'[28]Додаток 5 до рішення'!D22+'[28]Додаток 7 до рішення'!D19</f>
        <v>0</v>
      </c>
      <c r="E27" s="33">
        <f>IF(E11=0,0,'[28]Додаток 4 до рішення'!E23+'[28]Додаток 5 до рішення'!E22+'[28]Додаток 7 до рішення'!E19)</f>
        <v>0</v>
      </c>
      <c r="F27" s="33">
        <f>'[28]Додаток 4 до рішення'!F23+'[28]Додаток 5 до рішення'!F22+'[28]Додаток 7 до рішення'!F19</f>
        <v>0</v>
      </c>
      <c r="G27" s="33">
        <f>'[28]Додаток 4 до рішення'!G23+'[28]Додаток 5 до рішення'!G22+'[28]Додаток 7 до рішення'!G19</f>
        <v>226.0959193738957</v>
      </c>
      <c r="H27" s="27"/>
    </row>
    <row r="28" spans="1:8" x14ac:dyDescent="0.25">
      <c r="A28" s="36" t="s">
        <v>47</v>
      </c>
      <c r="B28" s="32" t="s">
        <v>38</v>
      </c>
      <c r="C28" s="33">
        <f>'[28]Додаток 4 до рішення'!I24+'[28]Додаток 5 до рішення'!C23+'[28]Додаток 7 до рішення'!I20</f>
        <v>4.2504613751295768</v>
      </c>
      <c r="D28" s="33">
        <f>'[28]Додаток 4 до рішення'!D24+'[28]Додаток 5 до рішення'!D23+'[28]Додаток 7 до рішення'!D20</f>
        <v>0</v>
      </c>
      <c r="E28" s="33">
        <f>IF(E11=0,0,'[28]Додаток 4 до рішення'!E24+'[28]Додаток 5 до рішення'!E23+'[28]Додаток 7 до рішення'!E20)</f>
        <v>0</v>
      </c>
      <c r="F28" s="33">
        <f>'[28]Додаток 4 до рішення'!F24+'[28]Додаток 5 до рішення'!F23+'[28]Додаток 7 до рішення'!F20</f>
        <v>0</v>
      </c>
      <c r="G28" s="33">
        <f>'[28]Додаток 4 до рішення'!G24+'[28]Додаток 5 до рішення'!G23+'[28]Додаток 7 до рішення'!G20</f>
        <v>2.7919779964759135</v>
      </c>
      <c r="H28" s="27"/>
    </row>
    <row r="29" spans="1:8" x14ac:dyDescent="0.25">
      <c r="A29" s="36" t="s">
        <v>48</v>
      </c>
      <c r="B29" s="32" t="s">
        <v>49</v>
      </c>
      <c r="C29" s="33">
        <f>'[28]Додаток 4 до рішення'!I25+'[28]Додаток 5 до рішення'!C24+'[28]Додаток 7 до рішення'!I21</f>
        <v>308.99771277096443</v>
      </c>
      <c r="D29" s="33">
        <f>'[28]Додаток 4 до рішення'!D25+'[28]Додаток 5 до рішення'!D24+'[28]Додаток 7 до рішення'!D21</f>
        <v>0</v>
      </c>
      <c r="E29" s="33">
        <f>IF(E11=0,0,'[28]Додаток 4 до рішення'!E25+'[28]Додаток 5 до рішення'!E24+'[28]Додаток 7 до рішення'!E21)</f>
        <v>0</v>
      </c>
      <c r="F29" s="33">
        <f>'[28]Додаток 4 до рішення'!F25+'[28]Додаток 5 до рішення'!F24+'[28]Додаток 7 до рішення'!F21</f>
        <v>0</v>
      </c>
      <c r="G29" s="33">
        <f>'[28]Додаток 4 до рішення'!G25+'[28]Додаток 5 до рішення'!G24+'[28]Додаток 7 до рішення'!G21</f>
        <v>202.96968702406267</v>
      </c>
      <c r="H29" s="27"/>
    </row>
    <row r="30" spans="1:8" s="30" customFormat="1" ht="14.25" x14ac:dyDescent="0.2">
      <c r="A30" s="28" t="s">
        <v>50</v>
      </c>
      <c r="B30" s="35" t="s">
        <v>51</v>
      </c>
      <c r="C30" s="21">
        <f>C31+C32+C33+C34</f>
        <v>1072.9050700438595</v>
      </c>
      <c r="D30" s="21">
        <f t="shared" ref="D30:G30" si="5">D31+D32+D33+D34</f>
        <v>0</v>
      </c>
      <c r="E30" s="21">
        <f t="shared" si="5"/>
        <v>0</v>
      </c>
      <c r="F30" s="21">
        <f t="shared" si="5"/>
        <v>0</v>
      </c>
      <c r="G30" s="21">
        <f t="shared" si="5"/>
        <v>704.74345697702881</v>
      </c>
      <c r="H30" s="27"/>
    </row>
    <row r="31" spans="1:8" x14ac:dyDescent="0.25">
      <c r="A31" s="36" t="s">
        <v>52</v>
      </c>
      <c r="B31" s="32" t="s">
        <v>53</v>
      </c>
      <c r="C31" s="33">
        <f>'[28]Додаток 4 до рішення'!I27+'[28]Додаток 5 до рішення'!C26+'[28]Додаток 7 до рішення'!I23</f>
        <v>740.45563968313559</v>
      </c>
      <c r="D31" s="33">
        <f>'[28]Додаток 4 до рішення'!D27+'[28]Додаток 5 до рішення'!D26+'[28]Додаток 7 до рішення'!D23</f>
        <v>0</v>
      </c>
      <c r="E31" s="33">
        <f>IF(E11=0,0,'[28]Додаток 4 до рішення'!E27+'[28]Додаток 5 до рішення'!E26+'[28]Додаток 7 до рішення'!E23)</f>
        <v>0</v>
      </c>
      <c r="F31" s="33">
        <f>'[28]Додаток 4 до рішення'!F27+'[28]Додаток 5 до рішення'!F26+'[28]Додаток 7 до рішення'!F23</f>
        <v>0</v>
      </c>
      <c r="G31" s="33">
        <f>'[28]Додаток 4 до рішення'!G27+'[28]Додаток 5 до рішення'!G26+'[28]Додаток 7 до рішення'!G23</f>
        <v>486.37916473215535</v>
      </c>
      <c r="H31" s="27"/>
    </row>
    <row r="32" spans="1:8" x14ac:dyDescent="0.25">
      <c r="A32" s="36" t="s">
        <v>54</v>
      </c>
      <c r="B32" s="32" t="s">
        <v>55</v>
      </c>
      <c r="C32" s="33">
        <f>'[28]Додаток 4 до рішення'!I28+'[28]Додаток 5 до рішення'!C27+'[28]Додаток 7 до рішення'!I24</f>
        <v>162.90024073028985</v>
      </c>
      <c r="D32" s="33">
        <f>'[28]Додаток 4 до рішення'!D28+'[28]Додаток 5 до рішення'!D27+'[28]Додаток 7 до рішення'!D24</f>
        <v>0</v>
      </c>
      <c r="E32" s="33">
        <f>IF(E11=0,0,'[28]Додаток 4 до рішення'!E28+'[28]Додаток 5 до рішення'!E27+'[28]Додаток 7 до рішення'!E24)</f>
        <v>0</v>
      </c>
      <c r="F32" s="33">
        <f>'[28]Додаток 4 до рішення'!F28+'[28]Додаток 5 до рішення'!F27+'[28]Додаток 7 до рішення'!F24</f>
        <v>0</v>
      </c>
      <c r="G32" s="33">
        <f>'[28]Додаток 4 до рішення'!G28+'[28]Додаток 5 до рішення'!G27+'[28]Додаток 7 до рішення'!G24</f>
        <v>107.00341624107419</v>
      </c>
      <c r="H32" s="27"/>
    </row>
    <row r="33" spans="1:9" x14ac:dyDescent="0.25">
      <c r="A33" s="36" t="s">
        <v>56</v>
      </c>
      <c r="B33" s="32" t="s">
        <v>38</v>
      </c>
      <c r="C33" s="33">
        <f>'[28]Додаток 4 до рішення'!I29+'[28]Додаток 5 до рішення'!C28+'[28]Додаток 7 до рішення'!I25</f>
        <v>9.0739679675006126</v>
      </c>
      <c r="D33" s="33">
        <f>'[28]Додаток 4 до рішення'!D29+'[28]Додаток 5 до рішення'!D28+'[28]Додаток 7 до рішення'!D25</f>
        <v>0</v>
      </c>
      <c r="E33" s="33">
        <f>IF(E11=0,0,'[28]Додаток 4 до рішення'!E29+'[28]Додаток 5 до рішення'!E28+'[28]Додаток 7 до рішення'!E25)</f>
        <v>0</v>
      </c>
      <c r="F33" s="33">
        <f>'[28]Додаток 4 до рішення'!F29+'[28]Додаток 5 до рішення'!F28+'[28]Додаток 7 до рішення'!F25</f>
        <v>0</v>
      </c>
      <c r="G33" s="33">
        <f>'[28]Додаток 4 до рішення'!G29+'[28]Додаток 5 до рішення'!G28+'[28]Додаток 7 до рішення'!G25</f>
        <v>5.9603691623280914</v>
      </c>
      <c r="H33" s="27"/>
    </row>
    <row r="34" spans="1:9" x14ac:dyDescent="0.25">
      <c r="A34" s="36" t="s">
        <v>57</v>
      </c>
      <c r="B34" s="32" t="s">
        <v>58</v>
      </c>
      <c r="C34" s="33">
        <f>'[28]Додаток 4 до рішення'!I30+'[28]Додаток 5 до рішення'!C29+'[28]Додаток 7 до рішення'!I26</f>
        <v>160.47522166293354</v>
      </c>
      <c r="D34" s="33">
        <f>'[28]Додаток 4 до рішення'!D30+'[28]Додаток 5 до рішення'!D29+'[28]Додаток 7 до рішення'!D26</f>
        <v>0</v>
      </c>
      <c r="E34" s="33">
        <f>IF(E11=0,0,'[28]Додаток 4 до рішення'!E30+'[28]Додаток 5 до рішення'!E29+'[28]Додаток 7 до рішення'!E26)</f>
        <v>0</v>
      </c>
      <c r="F34" s="33">
        <f>'[28]Додаток 4 до рішення'!F30+'[28]Додаток 5 до рішення'!F29+'[28]Додаток 7 до рішення'!F26</f>
        <v>0</v>
      </c>
      <c r="G34" s="33">
        <f>'[28]Додаток 4 до рішення'!G30+'[28]Додаток 5 до рішення'!G29+'[28]Додаток 7 до рішення'!G26</f>
        <v>105.4005068414712</v>
      </c>
      <c r="H34" s="27"/>
    </row>
    <row r="35" spans="1:9" s="30" customFormat="1" ht="14.25" x14ac:dyDescent="0.2">
      <c r="A35" s="28" t="s">
        <v>59</v>
      </c>
      <c r="B35" s="35" t="s">
        <v>60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7"/>
    </row>
    <row r="36" spans="1:9" s="30" customFormat="1" ht="42.75" x14ac:dyDescent="0.2">
      <c r="A36" s="28" t="s">
        <v>61</v>
      </c>
      <c r="B36" s="37" t="s">
        <v>62</v>
      </c>
      <c r="C36" s="21">
        <f>'[28]Додаток 5 до рішення'!C32</f>
        <v>587.84598719347287</v>
      </c>
      <c r="D36" s="21">
        <f>'[28]Додаток 5 до рішення'!D32</f>
        <v>0</v>
      </c>
      <c r="E36" s="21">
        <f>IF(E11=0,0,'[28]Додаток 5 до рішення'!E32)</f>
        <v>0</v>
      </c>
      <c r="F36" s="21">
        <f>'[28]Додаток 5 до рішення'!F32</f>
        <v>0</v>
      </c>
      <c r="G36" s="21">
        <f>'[28]Додаток 5 до рішення'!G32</f>
        <v>399.85770364453464</v>
      </c>
      <c r="H36" s="27"/>
      <c r="I36" s="38"/>
    </row>
    <row r="37" spans="1:9" s="30" customFormat="1" ht="14.25" x14ac:dyDescent="0.2">
      <c r="A37" s="28" t="s">
        <v>63</v>
      </c>
      <c r="B37" s="35" t="s">
        <v>64</v>
      </c>
      <c r="C37" s="21">
        <f>'[28]Додаток 4 до рішення'!I32+'[28]Додаток 5 до рішення'!C33+'[28]Додаток 7 до рішення'!I28</f>
        <v>0</v>
      </c>
      <c r="D37" s="21">
        <f>'[28]Додаток 4 до рішення'!D32+'[28]Додаток 5 до рішення'!D33+'[28]Додаток 7 до рішення'!D28</f>
        <v>0</v>
      </c>
      <c r="E37" s="21">
        <f>IF(E11=0,0,'[28]Додаток 4 до рішення'!E32+'[28]Додаток 5 до рішення'!E33+'[28]Додаток 7 до рішення'!E28)</f>
        <v>0</v>
      </c>
      <c r="F37" s="21">
        <f>'[28]Додаток 4 до рішення'!F32+'[28]Додаток 5 до рішення'!F33+'[28]Додаток 7 до рішення'!F28</f>
        <v>0</v>
      </c>
      <c r="G37" s="21">
        <f>'[28]Додаток 4 до рішення'!G32+'[28]Додаток 5 до рішення'!G33+'[28]Додаток 7 до рішення'!G28</f>
        <v>0</v>
      </c>
      <c r="H37" s="27"/>
    </row>
    <row r="38" spans="1:9" s="30" customFormat="1" ht="14.25" x14ac:dyDescent="0.2">
      <c r="A38" s="28" t="s">
        <v>65</v>
      </c>
      <c r="B38" s="35" t="s">
        <v>66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7"/>
    </row>
    <row r="39" spans="1:9" s="43" customFormat="1" ht="14.25" x14ac:dyDescent="0.2">
      <c r="A39" s="39" t="s">
        <v>67</v>
      </c>
      <c r="B39" s="40" t="s">
        <v>68</v>
      </c>
      <c r="C39" s="41">
        <f>'[28]Додаток 4 до рішення'!I34</f>
        <v>0</v>
      </c>
      <c r="D39" s="41">
        <f>'[28]Додаток 4 до рішення'!D34</f>
        <v>0</v>
      </c>
      <c r="E39" s="41">
        <f>IF(E11=0,0,'[28]Додаток 4 до рішення'!E34)</f>
        <v>0</v>
      </c>
      <c r="F39" s="41">
        <f>'[28]Додаток 4 до рішення'!F34</f>
        <v>0</v>
      </c>
      <c r="G39" s="41">
        <f>'[28]Додаток 4 до рішення'!G34</f>
        <v>0</v>
      </c>
      <c r="H39" s="42"/>
    </row>
    <row r="40" spans="1:9" s="30" customFormat="1" ht="14.25" x14ac:dyDescent="0.2">
      <c r="A40" s="28" t="s">
        <v>69</v>
      </c>
      <c r="B40" s="35" t="s">
        <v>70</v>
      </c>
      <c r="C40" s="21">
        <f>SUM(C41:C44)</f>
        <v>1215.3676954967586</v>
      </c>
      <c r="D40" s="21">
        <f t="shared" ref="D40:G40" si="6">SUM(D41:D44)</f>
        <v>0</v>
      </c>
      <c r="E40" s="21">
        <f t="shared" si="6"/>
        <v>0</v>
      </c>
      <c r="F40" s="21">
        <v>0</v>
      </c>
      <c r="G40" s="21">
        <f t="shared" si="6"/>
        <v>799.34667182926682</v>
      </c>
      <c r="H40" s="27"/>
    </row>
    <row r="41" spans="1:9" x14ac:dyDescent="0.25">
      <c r="A41" s="36" t="s">
        <v>71</v>
      </c>
      <c r="B41" s="32" t="s">
        <v>72</v>
      </c>
      <c r="C41" s="33">
        <f>'[28]Додаток 4 до рішення'!I36+'[28]Додаток 5 до рішення'!C37+'[28]Додаток 7 до рішення'!I32</f>
        <v>119.15369563693713</v>
      </c>
      <c r="D41" s="33">
        <f>'[28]Додаток 4 до рішення'!D36+'[28]Додаток 5 до рішення'!D37+'[28]Додаток 7 до рішення'!D32</f>
        <v>0</v>
      </c>
      <c r="E41" s="33">
        <f>IF(E11=0,0,'[28]Додаток 4 до рішення'!E36+'[28]Додаток 5 до рішення'!E37+'[28]Додаток 7 до рішення'!E32)</f>
        <v>0</v>
      </c>
      <c r="F41" s="33">
        <v>0</v>
      </c>
      <c r="G41" s="33">
        <f>'[28]Додаток 4 до рішення'!G36+'[28]Додаток 5 до рішення'!G37+'[28]Додаток 7 до рішення'!G32</f>
        <v>78.36732076757518</v>
      </c>
      <c r="H41" s="27"/>
    </row>
    <row r="42" spans="1:9" x14ac:dyDescent="0.25">
      <c r="A42" s="36" t="s">
        <v>73</v>
      </c>
      <c r="B42" s="32" t="s">
        <v>74</v>
      </c>
      <c r="C42" s="33">
        <f>'[28]Додаток 4 до рішення'!I37+'[28]Додаток 5 до рішення'!C38+'[28]Додаток 7 до рішення'!I33</f>
        <v>434.2490240990598</v>
      </c>
      <c r="D42" s="33">
        <f>'[28]Додаток 4 до рішення'!D37+'[28]Додаток 5 до рішення'!D38+'[28]Додаток 7 до рішення'!D33</f>
        <v>0</v>
      </c>
      <c r="E42" s="33">
        <f>IF(E11=0,0,'[28]Додаток 4 до рішення'!E37+'[28]Додаток 5 до рішення'!E38+'[28]Додаток 7 до рішення'!E33)</f>
        <v>0</v>
      </c>
      <c r="F42" s="33">
        <v>0</v>
      </c>
      <c r="G42" s="33">
        <f>'[28]Додаток 4 до рішення'!G37+'[28]Додаток 5 до рішення'!G38+'[28]Додаток 7 до рішення'!G33</f>
        <v>285.6053467973851</v>
      </c>
      <c r="H42" s="27"/>
    </row>
    <row r="43" spans="1:9" x14ac:dyDescent="0.25">
      <c r="A43" s="36" t="s">
        <v>75</v>
      </c>
      <c r="B43" s="32" t="s">
        <v>76</v>
      </c>
      <c r="C43" s="33">
        <f>'[28]Додаток 4 до рішення'!I38+'[28]Додаток 5 до рішення'!C39+'[28]Додаток 7 до рішення'!I34</f>
        <v>0</v>
      </c>
      <c r="D43" s="33">
        <f>'[28]Додаток 4 до рішення'!D38+'[28]Додаток 5 до рішення'!D39+'[28]Додаток 7 до рішення'!D34</f>
        <v>0</v>
      </c>
      <c r="E43" s="33">
        <f>IF(E11=0,0,'[28]Додаток 4 до рішення'!E38+'[28]Додаток 5 до рішення'!E39+'[28]Додаток 7 до рішення'!E34)</f>
        <v>0</v>
      </c>
      <c r="F43" s="33">
        <v>0</v>
      </c>
      <c r="G43" s="33">
        <f>'[28]Додаток 4 до рішення'!G38+'[28]Додаток 5 до рішення'!G39+'[28]Додаток 7 до рішення'!G34</f>
        <v>0</v>
      </c>
      <c r="H43" s="27"/>
    </row>
    <row r="44" spans="1:9" ht="15.75" thickBot="1" x14ac:dyDescent="0.3">
      <c r="A44" s="44" t="s">
        <v>77</v>
      </c>
      <c r="B44" s="45" t="s">
        <v>78</v>
      </c>
      <c r="C44" s="46">
        <f>'[28]Додаток 4 до рішення'!I39+'[28]Додаток 5 до рішення'!C40+'[28]Додаток 7 до рішення'!I35</f>
        <v>661.96497576076183</v>
      </c>
      <c r="D44" s="46">
        <f>'[28]Додаток 4 до рішення'!D39+'[28]Додаток 5 до рішення'!D40+'[28]Додаток 7 до рішення'!D35</f>
        <v>0</v>
      </c>
      <c r="E44" s="46">
        <f>IF(E11=0,0,'[28]Додаток 4 до рішення'!E39+'[28]Додаток 5 до рішення'!E40+'[28]Додаток 7 до рішення'!E35)</f>
        <v>0</v>
      </c>
      <c r="F44" s="46">
        <v>0</v>
      </c>
      <c r="G44" s="46">
        <f>'[28]Додаток 4 до рішення'!G39+'[28]Додаток 5 до рішення'!G40+'[28]Додаток 7 до рішення'!G35</f>
        <v>435.37400426430651</v>
      </c>
      <c r="H44" s="27"/>
    </row>
    <row r="45" spans="1:9" ht="15.75" thickBot="1" x14ac:dyDescent="0.3">
      <c r="A45" s="26" t="s">
        <v>79</v>
      </c>
      <c r="B45" s="47" t="s">
        <v>80</v>
      </c>
      <c r="C45" s="48">
        <f>C14+C30+C35+C36+C37+C38+C39+C40</f>
        <v>17764.492089515807</v>
      </c>
      <c r="D45" s="48">
        <f t="shared" ref="D45:G45" si="7">D14+D30+D35+D36+D37+D38+D39+D40</f>
        <v>0</v>
      </c>
      <c r="E45" s="48">
        <f t="shared" si="7"/>
        <v>0</v>
      </c>
      <c r="F45" s="48">
        <v>0</v>
      </c>
      <c r="G45" s="48">
        <f t="shared" si="7"/>
        <v>11683.686778436931</v>
      </c>
      <c r="H45" s="27"/>
    </row>
    <row r="46" spans="1:9" s="30" customFormat="1" ht="32.25" thickBot="1" x14ac:dyDescent="0.25">
      <c r="A46" s="26" t="s">
        <v>81</v>
      </c>
      <c r="B46" s="49" t="s">
        <v>82</v>
      </c>
      <c r="C46" s="50">
        <f>'[28]Додаток 4 до рішення'!I8</f>
        <v>1.5537262561666665</v>
      </c>
      <c r="D46" s="51">
        <f>'[28]Додаток 4 до рішення'!J8</f>
        <v>0</v>
      </c>
      <c r="E46" s="51">
        <f>'[28]Додаток 4 до рішення'!K8</f>
        <v>0</v>
      </c>
      <c r="F46" s="51">
        <f>'[28]Додаток 4 до рішення'!L8</f>
        <v>0</v>
      </c>
      <c r="G46" s="50">
        <f>'[28]Додаток 4 до рішення'!M8</f>
        <v>1.5537262561666665</v>
      </c>
      <c r="H46" s="27"/>
    </row>
    <row r="47" spans="1:9" s="30" customFormat="1" ht="30.75" customHeight="1" thickBot="1" x14ac:dyDescent="0.25">
      <c r="A47" s="26" t="s">
        <v>83</v>
      </c>
      <c r="B47" s="52" t="s">
        <v>84</v>
      </c>
      <c r="C47" s="50">
        <f>'[28]Додаток 7 до рішення'!I8</f>
        <v>1.4701379561666668</v>
      </c>
      <c r="D47" s="51">
        <f>'[28]Додаток 7 до рішення'!J8</f>
        <v>0</v>
      </c>
      <c r="E47" s="51">
        <f>'[28]Додаток 7 до рішення'!K8</f>
        <v>0</v>
      </c>
      <c r="F47" s="51">
        <f>'[28]Додаток 7 до рішення'!L8</f>
        <v>0</v>
      </c>
      <c r="G47" s="50">
        <f>'[28]Додаток 7 до рішення'!M8</f>
        <v>1.4701379561666668</v>
      </c>
      <c r="H47" s="27"/>
    </row>
    <row r="48" spans="1:9" x14ac:dyDescent="0.25">
      <c r="B48" s="18"/>
      <c r="C48" s="53"/>
      <c r="D48" s="54"/>
      <c r="E48" s="54"/>
      <c r="F48" s="54"/>
      <c r="G48" s="54"/>
    </row>
    <row r="49" spans="2:7" x14ac:dyDescent="0.25">
      <c r="B49" s="2" t="s">
        <v>138</v>
      </c>
      <c r="C49" s="55"/>
      <c r="D49" s="56"/>
      <c r="E49" s="54"/>
      <c r="F49" s="54" t="s">
        <v>139</v>
      </c>
      <c r="G49" s="54"/>
    </row>
    <row r="50" spans="2:7" x14ac:dyDescent="0.25">
      <c r="C50" s="53"/>
      <c r="D50" s="54"/>
      <c r="E50" s="54"/>
      <c r="F50" s="57"/>
      <c r="G50" s="54"/>
    </row>
    <row r="51" spans="2:7" x14ac:dyDescent="0.25">
      <c r="B51" s="58"/>
      <c r="C51" s="59"/>
    </row>
  </sheetData>
  <mergeCells count="8">
    <mergeCell ref="B8:G8"/>
    <mergeCell ref="B13:G13"/>
    <mergeCell ref="F1:G1"/>
    <mergeCell ref="B3:F3"/>
    <mergeCell ref="A5:A6"/>
    <mergeCell ref="B5:B6"/>
    <mergeCell ref="C5:C6"/>
    <mergeCell ref="D5:G5"/>
  </mergeCells>
  <pageMargins left="0.78740157480314965" right="0.23622047244094491" top="0.78740157480314965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1CD5-46C0-4B32-A959-8CE7CB05CE29}">
  <sheetPr>
    <tabColor rgb="FFEC20C5"/>
    <pageSetUpPr fitToPage="1"/>
  </sheetPr>
  <dimension ref="A1:L54"/>
  <sheetViews>
    <sheetView topLeftCell="B1" zoomScaleNormal="100" workbookViewId="0">
      <selection activeCell="O2" sqref="O2"/>
    </sheetView>
  </sheetViews>
  <sheetFormatPr defaultColWidth="9.140625" defaultRowHeight="15" x14ac:dyDescent="0.25"/>
  <cols>
    <col min="1" max="1" width="7.85546875" style="3" customWidth="1"/>
    <col min="2" max="2" width="56.42578125" style="2" customWidth="1"/>
    <col min="3" max="3" width="14.7109375" style="2" customWidth="1"/>
    <col min="4" max="4" width="14.42578125" style="3" customWidth="1"/>
    <col min="5" max="8" width="14.42578125" style="2" customWidth="1"/>
    <col min="9" max="16384" width="9.140625" style="2"/>
  </cols>
  <sheetData>
    <row r="1" spans="1:12" ht="96.75" customHeight="1" x14ac:dyDescent="0.25">
      <c r="A1" s="1"/>
      <c r="F1" s="155" t="s">
        <v>148</v>
      </c>
      <c r="G1" s="155"/>
    </row>
    <row r="2" spans="1:12" ht="35.25" customHeight="1" x14ac:dyDescent="0.25">
      <c r="A2" s="1"/>
      <c r="F2" s="4"/>
      <c r="G2" s="4"/>
    </row>
    <row r="3" spans="1:12" ht="45.75" customHeight="1" x14ac:dyDescent="0.25">
      <c r="A3" s="2"/>
      <c r="B3" s="156" t="s">
        <v>137</v>
      </c>
      <c r="C3" s="156"/>
      <c r="D3" s="156"/>
      <c r="E3" s="156"/>
      <c r="F3" s="156"/>
      <c r="G3" s="5"/>
    </row>
    <row r="4" spans="1:12" ht="15.75" thickBot="1" x14ac:dyDescent="0.3">
      <c r="G4" s="2" t="s">
        <v>0</v>
      </c>
    </row>
    <row r="5" spans="1:12" ht="30" customHeight="1" thickBot="1" x14ac:dyDescent="0.3">
      <c r="A5" s="157" t="s">
        <v>1</v>
      </c>
      <c r="B5" s="157" t="s">
        <v>2</v>
      </c>
      <c r="C5" s="157" t="s">
        <v>3</v>
      </c>
      <c r="D5" s="160" t="s">
        <v>4</v>
      </c>
      <c r="E5" s="161"/>
      <c r="F5" s="161"/>
      <c r="G5" s="162"/>
      <c r="H5" s="7"/>
      <c r="I5" s="7"/>
    </row>
    <row r="6" spans="1:12" ht="75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7</v>
      </c>
      <c r="G6" s="8" t="s">
        <v>8</v>
      </c>
      <c r="H6" s="7"/>
      <c r="I6" s="7"/>
    </row>
    <row r="7" spans="1:12" ht="15.75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2" ht="15.75" thickBot="1" x14ac:dyDescent="0.3">
      <c r="A8" s="60"/>
      <c r="B8" s="150" t="s">
        <v>10</v>
      </c>
      <c r="C8" s="151"/>
      <c r="D8" s="151"/>
      <c r="E8" s="151"/>
      <c r="F8" s="151"/>
      <c r="G8" s="152"/>
    </row>
    <row r="9" spans="1:12" ht="35.25" customHeight="1" x14ac:dyDescent="0.25">
      <c r="A9" s="14" t="s">
        <v>11</v>
      </c>
      <c r="B9" s="14" t="s">
        <v>12</v>
      </c>
      <c r="C9" s="14" t="s">
        <v>13</v>
      </c>
      <c r="D9" s="14">
        <f>SUM(D10:D12)</f>
        <v>0</v>
      </c>
      <c r="E9" s="16">
        <f t="shared" ref="E9:F9" si="0">SUM(E10:E12)</f>
        <v>0</v>
      </c>
      <c r="F9" s="14">
        <f t="shared" si="0"/>
        <v>0</v>
      </c>
      <c r="G9" s="61">
        <f>SUM(G10:G12)</f>
        <v>10826.874302086217</v>
      </c>
      <c r="H9" s="18"/>
      <c r="I9" s="18"/>
      <c r="J9" s="18"/>
      <c r="K9" s="18"/>
      <c r="L9" s="18"/>
    </row>
    <row r="10" spans="1:12" ht="35.25" customHeight="1" x14ac:dyDescent="0.25">
      <c r="A10" s="19" t="s">
        <v>14</v>
      </c>
      <c r="B10" s="20" t="s">
        <v>15</v>
      </c>
      <c r="C10" s="19" t="s">
        <v>13</v>
      </c>
      <c r="D10" s="19">
        <f>'[28]Додаток 4 до рішення'!D8</f>
        <v>0</v>
      </c>
      <c r="E10" s="19">
        <f>'[28]Додаток 4 до рішення'!E8</f>
        <v>0</v>
      </c>
      <c r="F10" s="19">
        <f>'[28]Додаток 4 до рішення'!F8</f>
        <v>0</v>
      </c>
      <c r="G10" s="19">
        <f>'[28]Додаток 4 до рішення'!G8</f>
        <v>7032.6347968970877</v>
      </c>
      <c r="H10" s="18"/>
      <c r="I10" s="18"/>
      <c r="J10" s="18"/>
      <c r="K10" s="18"/>
      <c r="L10" s="18"/>
    </row>
    <row r="11" spans="1:12" ht="50.25" customHeight="1" x14ac:dyDescent="0.25">
      <c r="A11" s="19" t="s">
        <v>16</v>
      </c>
      <c r="B11" s="22" t="s">
        <v>85</v>
      </c>
      <c r="C11" s="19" t="s">
        <v>13</v>
      </c>
      <c r="D11" s="19">
        <f>'[28]Додаток 6 до рішення'!D8</f>
        <v>0</v>
      </c>
      <c r="E11" s="19">
        <f>'[28]Додаток 6 до рішення'!E8</f>
        <v>0</v>
      </c>
      <c r="F11" s="19">
        <f>'[28]Додаток 6 до рішення'!F8</f>
        <v>0</v>
      </c>
      <c r="G11" s="19">
        <f>'[28]Додаток 6 до рішення'!G8</f>
        <v>3538.4252174366261</v>
      </c>
      <c r="H11" s="18"/>
      <c r="I11" s="18"/>
      <c r="J11" s="18"/>
      <c r="K11" s="18"/>
      <c r="L11" s="18"/>
    </row>
    <row r="12" spans="1:12" ht="35.25" customHeight="1" thickBot="1" x14ac:dyDescent="0.3">
      <c r="A12" s="23" t="s">
        <v>18</v>
      </c>
      <c r="B12" s="24" t="s">
        <v>19</v>
      </c>
      <c r="C12" s="23" t="s">
        <v>13</v>
      </c>
      <c r="D12" s="23">
        <f>'[28]Додаток 7 до рішення'!D8</f>
        <v>0</v>
      </c>
      <c r="E12" s="23">
        <f>'[28]Додаток 7 до рішення'!E8</f>
        <v>0</v>
      </c>
      <c r="F12" s="23">
        <f>'[28]Додаток 7 до рішення'!F8</f>
        <v>0</v>
      </c>
      <c r="G12" s="23">
        <f>'[28]Додаток 7 до рішення'!G8</f>
        <v>255.81428775250328</v>
      </c>
      <c r="H12" s="18"/>
      <c r="I12" s="18"/>
      <c r="J12" s="18"/>
      <c r="K12" s="18"/>
      <c r="L12" s="18"/>
    </row>
    <row r="13" spans="1:12" ht="18.75" customHeight="1" thickBot="1" x14ac:dyDescent="0.3">
      <c r="A13" s="26" t="s">
        <v>20</v>
      </c>
      <c r="B13" s="150" t="s">
        <v>86</v>
      </c>
      <c r="C13" s="153"/>
      <c r="D13" s="153"/>
      <c r="E13" s="153"/>
      <c r="F13" s="153"/>
      <c r="G13" s="154"/>
      <c r="H13" s="27"/>
    </row>
    <row r="14" spans="1:12" s="30" customFormat="1" ht="14.25" x14ac:dyDescent="0.2">
      <c r="A14" s="28" t="s">
        <v>22</v>
      </c>
      <c r="B14" s="29" t="s">
        <v>23</v>
      </c>
      <c r="C14" s="19">
        <f>C15+C20+C21+C25</f>
        <v>18108.076712393835</v>
      </c>
      <c r="D14" s="19">
        <f>D15+D20+D21+D25</f>
        <v>0</v>
      </c>
      <c r="E14" s="19">
        <f>E15+E20+E21+E25</f>
        <v>0</v>
      </c>
      <c r="F14" s="19">
        <f>F15+F20+F21+F25</f>
        <v>0</v>
      </c>
      <c r="G14" s="19">
        <f>G15+G20+G21+G25</f>
        <v>8793.1246129637584</v>
      </c>
      <c r="H14" s="27"/>
    </row>
    <row r="15" spans="1:12" x14ac:dyDescent="0.25">
      <c r="A15" s="31" t="s">
        <v>14</v>
      </c>
      <c r="B15" s="32" t="s">
        <v>24</v>
      </c>
      <c r="C15" s="62">
        <f>SUM(C16:C19)</f>
        <v>4883.8326493448085</v>
      </c>
      <c r="D15" s="62">
        <f t="shared" ref="D15:G15" si="1">SUM(D16:D19)</f>
        <v>0</v>
      </c>
      <c r="E15" s="62">
        <f t="shared" si="1"/>
        <v>0</v>
      </c>
      <c r="F15" s="62">
        <f t="shared" si="1"/>
        <v>0</v>
      </c>
      <c r="G15" s="62">
        <f t="shared" si="1"/>
        <v>2346.6614970709511</v>
      </c>
      <c r="H15" s="27"/>
      <c r="I15" s="18"/>
    </row>
    <row r="16" spans="1:12" x14ac:dyDescent="0.25">
      <c r="A16" s="31" t="s">
        <v>25</v>
      </c>
      <c r="B16" s="32" t="s">
        <v>26</v>
      </c>
      <c r="C16" s="62">
        <f>'[28]Додаток 4 до рішення'!N12</f>
        <v>3730.8625727252074</v>
      </c>
      <c r="D16" s="62">
        <f>'[28]Додаток 4 до рішення'!D12</f>
        <v>0</v>
      </c>
      <c r="E16" s="62">
        <f>'[28]Додаток 4 до рішення'!E12</f>
        <v>0</v>
      </c>
      <c r="F16" s="62">
        <f>'[28]Додаток 4 до рішення'!F12</f>
        <v>0</v>
      </c>
      <c r="G16" s="62">
        <f>'[28]Додаток 4 до рішення'!G12</f>
        <v>1764.303032923837</v>
      </c>
      <c r="H16" s="27"/>
    </row>
    <row r="17" spans="1:8" x14ac:dyDescent="0.25">
      <c r="A17" s="31" t="s">
        <v>27</v>
      </c>
      <c r="B17" s="32" t="s">
        <v>28</v>
      </c>
      <c r="C17" s="62">
        <f>'[28]Додаток 4 до рішення'!N13+'[28]Додаток 6 до рішення'!C12</f>
        <v>956.57362982175664</v>
      </c>
      <c r="D17" s="62">
        <f>'[28]Додаток 4 до рішення'!D13+'[28]Додаток 6 до рішення'!D12</f>
        <v>0</v>
      </c>
      <c r="E17" s="62">
        <f>'[28]Додаток 4 до рішення'!E13+'[28]Додаток 6 до рішення'!E12</f>
        <v>0</v>
      </c>
      <c r="F17" s="62">
        <f>'[28]Додаток 4 до рішення'!F13+'[28]Додаток 6 до рішення'!F12</f>
        <v>0</v>
      </c>
      <c r="G17" s="62">
        <f>'[28]Додаток 4 до рішення'!G13+'[28]Додаток 6 до рішення'!G12</f>
        <v>487.27858113825226</v>
      </c>
      <c r="H17" s="27"/>
    </row>
    <row r="18" spans="1:8" x14ac:dyDescent="0.25">
      <c r="A18" s="31" t="s">
        <v>29</v>
      </c>
      <c r="B18" s="32" t="s">
        <v>30</v>
      </c>
      <c r="C18" s="62">
        <f>'[28]Додаток 4 до рішення'!N14+'[28]Додаток 6 до рішення'!C13</f>
        <v>13.164376919038647</v>
      </c>
      <c r="D18" s="62">
        <f>'[28]Додаток 4 до рішення'!D14+'[28]Додаток 6 до рішення'!D13</f>
        <v>0</v>
      </c>
      <c r="E18" s="62">
        <f>'[28]Додаток 4 до рішення'!E14+'[28]Додаток 6 до рішення'!E13</f>
        <v>0</v>
      </c>
      <c r="F18" s="62">
        <f>'[28]Додаток 4 до рішення'!F14+'[28]Додаток 6 до рішення'!F13</f>
        <v>0</v>
      </c>
      <c r="G18" s="62">
        <f>'[28]Додаток 4 до рішення'!G14+'[28]Додаток 6 до рішення'!G13</f>
        <v>6.4726913872849066</v>
      </c>
      <c r="H18" s="27"/>
    </row>
    <row r="19" spans="1:8" x14ac:dyDescent="0.25">
      <c r="A19" s="31" t="s">
        <v>31</v>
      </c>
      <c r="B19" s="32" t="s">
        <v>32</v>
      </c>
      <c r="C19" s="62">
        <f>'[28]Додаток 4 до рішення'!N15+'[28]Додаток 6 до рішення'!C14+'[28]Додаток 7 до рішення'!N11</f>
        <v>183.23206987880587</v>
      </c>
      <c r="D19" s="62">
        <f>'[28]Додаток 4 до рішення'!D15+'[28]Додаток 6 до рішення'!D14+'[28]Додаток 7 до рішення'!D11</f>
        <v>0</v>
      </c>
      <c r="E19" s="62">
        <f>'[28]Додаток 4 до рішення'!E15+'[28]Додаток 6 до рішення'!E14+'[28]Додаток 7 до рішення'!E11</f>
        <v>0</v>
      </c>
      <c r="F19" s="62">
        <f>'[28]Додаток 4 до рішення'!F15+'[28]Додаток 6 до рішення'!F14+'[28]Додаток 7 до рішення'!F11</f>
        <v>0</v>
      </c>
      <c r="G19" s="62">
        <f>'[28]Додаток 4 до рішення'!G15+'[28]Додаток 6 до рішення'!G14+'[28]Додаток 7 до рішення'!G11</f>
        <v>88.607191621577101</v>
      </c>
      <c r="H19" s="27"/>
    </row>
    <row r="20" spans="1:8" x14ac:dyDescent="0.25">
      <c r="A20" s="34" t="s">
        <v>16</v>
      </c>
      <c r="B20" s="35" t="s">
        <v>33</v>
      </c>
      <c r="C20" s="19">
        <f>'[28]Додаток 4 до рішення'!N16+'[28]Додаток 6 до рішення'!C15+'[28]Додаток 7 до рішення'!N12</f>
        <v>6111.3294868456096</v>
      </c>
      <c r="D20" s="19">
        <f>'[28]Додаток 4 до рішення'!D16+'[28]Додаток 6 до рішення'!D15+'[28]Додаток 7 до рішення'!D12</f>
        <v>0</v>
      </c>
      <c r="E20" s="19">
        <f>'[28]Додаток 4 до рішення'!E16+'[28]Додаток 6 до рішення'!E15+'[28]Додаток 7 до рішення'!E12</f>
        <v>0</v>
      </c>
      <c r="F20" s="19">
        <f>'[28]Додаток 4 до рішення'!F16+'[28]Додаток 6 до рішення'!F15+'[28]Додаток 7 до рішення'!F12</f>
        <v>0</v>
      </c>
      <c r="G20" s="19">
        <f>'[28]Додаток 4 до рішення'!G16+'[28]Додаток 6 до рішення'!G15+'[28]Додаток 7 до рішення'!G12</f>
        <v>2988.6948597061291</v>
      </c>
      <c r="H20" s="27"/>
    </row>
    <row r="21" spans="1:8" x14ac:dyDescent="0.25">
      <c r="A21" s="34" t="s">
        <v>18</v>
      </c>
      <c r="B21" s="35" t="s">
        <v>34</v>
      </c>
      <c r="C21" s="19">
        <f>C22+C23+C24</f>
        <v>4410.4275155837713</v>
      </c>
      <c r="D21" s="19">
        <f t="shared" ref="D21:G21" si="2">D22+D23+D24</f>
        <v>0</v>
      </c>
      <c r="E21" s="19">
        <f t="shared" si="2"/>
        <v>0</v>
      </c>
      <c r="F21" s="19">
        <f t="shared" si="2"/>
        <v>0</v>
      </c>
      <c r="G21" s="19">
        <f t="shared" si="2"/>
        <v>2145.4885713785343</v>
      </c>
      <c r="H21" s="27"/>
    </row>
    <row r="22" spans="1:8" x14ac:dyDescent="0.25">
      <c r="A22" s="31" t="s">
        <v>35</v>
      </c>
      <c r="B22" s="32" t="s">
        <v>36</v>
      </c>
      <c r="C22" s="62">
        <f>'[28]Додаток 4 до рішення'!N18+'[28]Додаток 6 до рішення'!C17+'[28]Додаток 7 до рішення'!N14</f>
        <v>1344.4924871060343</v>
      </c>
      <c r="D22" s="62">
        <f>'[28]Додаток 4 до рішення'!D18+'[28]Додаток 6 до рішення'!D17+'[28]Додаток 7 до рішення'!D14</f>
        <v>0</v>
      </c>
      <c r="E22" s="62">
        <f>'[28]Додаток 4 до рішення'!E18+'[28]Додаток 6 до рішення'!E17+'[28]Додаток 7 до рішення'!E14</f>
        <v>0</v>
      </c>
      <c r="F22" s="62">
        <f>'[28]Додаток 4 до рішення'!F18+'[28]Додаток 6 до рішення'!F17+'[28]Додаток 7 до рішення'!F14</f>
        <v>0</v>
      </c>
      <c r="G22" s="62">
        <f>'[28]Додаток 4 до рішення'!G18+'[28]Додаток 6 до рішення'!G17+'[28]Додаток 7 до рішення'!G14</f>
        <v>657.51286913534841</v>
      </c>
      <c r="H22" s="27"/>
    </row>
    <row r="23" spans="1:8" x14ac:dyDescent="0.25">
      <c r="A23" s="31" t="s">
        <v>37</v>
      </c>
      <c r="B23" s="32" t="s">
        <v>38</v>
      </c>
      <c r="C23" s="62">
        <f>'[28]Додаток 4 до рішення'!N19+'[28]Додаток 6 до рішення'!C18+'[28]Додаток 7 до рішення'!N15</f>
        <v>853.96145821387847</v>
      </c>
      <c r="D23" s="62">
        <f>'[28]Додаток 4 до рішення'!D19+'[28]Додаток 6 до рішення'!D18+'[28]Додаток 7 до рішення'!D15</f>
        <v>0</v>
      </c>
      <c r="E23" s="62">
        <f>'[28]Додаток 4 до рішення'!E19+'[28]Додаток 6 до рішення'!E18+'[28]Додаток 7 до рішення'!E15</f>
        <v>0</v>
      </c>
      <c r="F23" s="62">
        <f>'[28]Додаток 4 до рішення'!F19+'[28]Додаток 6 до рішення'!F18+'[28]Додаток 7 до рішення'!F15</f>
        <v>0</v>
      </c>
      <c r="G23" s="62">
        <f>'[28]Додаток 4 до рішення'!G19+'[28]Додаток 6 до рішення'!G18+'[28]Додаток 7 до рішення'!G15</f>
        <v>404.64578956047046</v>
      </c>
      <c r="H23" s="27"/>
    </row>
    <row r="24" spans="1:8" x14ac:dyDescent="0.25">
      <c r="A24" s="31" t="s">
        <v>39</v>
      </c>
      <c r="B24" s="32" t="s">
        <v>40</v>
      </c>
      <c r="C24" s="62">
        <f>'[28]Додаток 4 до рішення'!N20+'[28]Додаток 6 до рішення'!C19+'[28]Додаток 7 до рішення'!N16</f>
        <v>2211.9735702638582</v>
      </c>
      <c r="D24" s="62">
        <f>'[28]Додаток 4 до рішення'!D20+'[28]Додаток 6 до рішення'!D19+'[28]Додаток 7 до рішення'!D16</f>
        <v>0</v>
      </c>
      <c r="E24" s="62">
        <f>'[28]Додаток 4 до рішення'!E20+'[28]Додаток 6 до рішення'!E19+'[28]Додаток 7 до рішення'!E16</f>
        <v>0</v>
      </c>
      <c r="F24" s="62">
        <f>'[28]Додаток 4 до рішення'!F20+'[28]Додаток 6 до рішення'!F19+'[28]Додаток 7 до рішення'!F16</f>
        <v>0</v>
      </c>
      <c r="G24" s="62">
        <f>'[28]Додаток 4 до рішення'!G20+'[28]Додаток 6 до рішення'!G19+'[28]Додаток 7 до рішення'!G16</f>
        <v>1083.3299126827155</v>
      </c>
      <c r="H24" s="27"/>
    </row>
    <row r="25" spans="1:8" s="30" customFormat="1" ht="14.25" x14ac:dyDescent="0.2">
      <c r="A25" s="34" t="s">
        <v>41</v>
      </c>
      <c r="B25" s="35" t="s">
        <v>42</v>
      </c>
      <c r="C25" s="19">
        <f>C26+C27+C28+C29</f>
        <v>2702.4870606196441</v>
      </c>
      <c r="D25" s="63">
        <f t="shared" ref="D25:G25" si="3">D26+D27+D28+D29</f>
        <v>0</v>
      </c>
      <c r="E25" s="63">
        <f t="shared" si="3"/>
        <v>0</v>
      </c>
      <c r="F25" s="63">
        <f t="shared" si="3"/>
        <v>0</v>
      </c>
      <c r="G25" s="63">
        <f t="shared" si="3"/>
        <v>1312.2796848081437</v>
      </c>
      <c r="H25" s="27"/>
    </row>
    <row r="26" spans="1:8" x14ac:dyDescent="0.25">
      <c r="A26" s="36" t="s">
        <v>43</v>
      </c>
      <c r="B26" s="32" t="s">
        <v>44</v>
      </c>
      <c r="C26" s="62">
        <f>'[28]Додаток 4 до рішення'!N22+'[28]Додаток 6 до рішення'!C21+'[28]Додаток 7 до рішення'!N18</f>
        <v>1902.8731432506052</v>
      </c>
      <c r="D26" s="62">
        <f>'[28]Додаток 4 до рішення'!D22+'[28]Додаток 6 до рішення'!D21+'[28]Додаток 7 до рішення'!D18</f>
        <v>0</v>
      </c>
      <c r="E26" s="62">
        <f>'[28]Додаток 4 до рішення'!E22+'[28]Додаток 6 до рішення'!E21+'[28]Додаток 7 до рішення'!E18</f>
        <v>0</v>
      </c>
      <c r="F26" s="62">
        <f>'[28]Додаток 4 до рішення'!F22+'[28]Додаток 6 до рішення'!F21+'[28]Додаток 7 до рішення'!F18</f>
        <v>0</v>
      </c>
      <c r="G26" s="62">
        <f>'[28]Додаток 4 до рішення'!G22+'[28]Додаток 6 до рішення'!G21+'[28]Додаток 7 до рішення'!G18</f>
        <v>924.00137822759223</v>
      </c>
      <c r="H26" s="27"/>
    </row>
    <row r="27" spans="1:8" x14ac:dyDescent="0.25">
      <c r="A27" s="36" t="s">
        <v>45</v>
      </c>
      <c r="B27" s="32" t="s">
        <v>46</v>
      </c>
      <c r="C27" s="62">
        <f>'[28]Додаток 4 до рішення'!N23+'[28]Додаток 6 до рішення'!C22+'[28]Додаток 7 до рішення'!N19</f>
        <v>418.6320915151332</v>
      </c>
      <c r="D27" s="62">
        <f>'[28]Додаток 4 до рішення'!D23+'[28]Додаток 6 до рішення'!D22+'[28]Додаток 7 до рішення'!D19</f>
        <v>0</v>
      </c>
      <c r="E27" s="62">
        <f>'[28]Додаток 4 до рішення'!E23+'[28]Додаток 6 до рішення'!E22+'[28]Додаток 7 до рішення'!E19</f>
        <v>0</v>
      </c>
      <c r="F27" s="62">
        <f>'[28]Додаток 4 до рішення'!F23+'[28]Додаток 6 до рішення'!F22+'[28]Додаток 7 до рішення'!F19</f>
        <v>0</v>
      </c>
      <c r="G27" s="62">
        <f>'[28]Додаток 4 до рішення'!G23+'[28]Додаток 6 до рішення'!G22+'[28]Додаток 7 до рішення'!G19</f>
        <v>203.28030321007031</v>
      </c>
      <c r="H27" s="27"/>
    </row>
    <row r="28" spans="1:8" x14ac:dyDescent="0.25">
      <c r="A28" s="36" t="s">
        <v>47</v>
      </c>
      <c r="B28" s="32" t="s">
        <v>38</v>
      </c>
      <c r="C28" s="62">
        <f>'[28]Додаток 4 до рішення'!N24+'[28]Додаток 6 до рішення'!C23+'[28]Додаток 7 до рішення'!N20</f>
        <v>5.1695386248704231</v>
      </c>
      <c r="D28" s="62">
        <f>'[28]Додаток 4 до рішення'!D24+'[28]Додаток 6 до рішення'!D23+'[28]Додаток 7 до рішення'!D20</f>
        <v>0</v>
      </c>
      <c r="E28" s="62">
        <f>'[28]Додаток 4 до рішення'!E24+'[28]Додаток 6 до рішення'!E23+'[28]Додаток 7 до рішення'!E20</f>
        <v>0</v>
      </c>
      <c r="F28" s="62">
        <f>'[28]Додаток 4 до рішення'!F24+'[28]Додаток 6 до рішення'!F23+'[28]Додаток 7 до рішення'!F20</f>
        <v>0</v>
      </c>
      <c r="G28" s="62">
        <f>'[28]Додаток 4 до рішення'!G24+'[28]Додаток 6 до рішення'!G23+'[28]Додаток 7 до рішення'!G20</f>
        <v>2.5102360770204872</v>
      </c>
      <c r="H28" s="27"/>
    </row>
    <row r="29" spans="1:8" x14ac:dyDescent="0.25">
      <c r="A29" s="36" t="s">
        <v>48</v>
      </c>
      <c r="B29" s="32" t="s">
        <v>49</v>
      </c>
      <c r="C29" s="62">
        <f>'[28]Додаток 4 до рішення'!N25+'[28]Додаток 6 до рішення'!C24+'[28]Додаток 7 до рішення'!N21</f>
        <v>375.81228722903558</v>
      </c>
      <c r="D29" s="62">
        <f>'[28]Додаток 4 до рішення'!D25+'[28]Додаток 6 до рішення'!D24+'[28]Додаток 7 до рішення'!D21</f>
        <v>0</v>
      </c>
      <c r="E29" s="62">
        <f>'[28]Додаток 4 до рішення'!E25+'[28]Додаток 6 до рішення'!E24+'[28]Додаток 7 до рішення'!E21</f>
        <v>0</v>
      </c>
      <c r="F29" s="62">
        <f>'[28]Додаток 4 до рішення'!F25+'[28]Додаток 6 до рішення'!F24+'[28]Додаток 7 до рішення'!F21</f>
        <v>0</v>
      </c>
      <c r="G29" s="62">
        <f>'[28]Додаток 4 до рішення'!G25+'[28]Додаток 6 до рішення'!G24+'[28]Додаток 7 до рішення'!G21</f>
        <v>182.48776729346076</v>
      </c>
      <c r="H29" s="27"/>
    </row>
    <row r="30" spans="1:8" s="30" customFormat="1" ht="14.25" x14ac:dyDescent="0.2">
      <c r="A30" s="28" t="s">
        <v>50</v>
      </c>
      <c r="B30" s="35" t="s">
        <v>51</v>
      </c>
      <c r="C30" s="19">
        <f>C31+C32+C33+C34</f>
        <v>1304.8993299561403</v>
      </c>
      <c r="D30" s="63">
        <f t="shared" ref="D30:E30" si="4">D31+D32+D33+D34</f>
        <v>0</v>
      </c>
      <c r="E30" s="63">
        <f t="shared" si="4"/>
        <v>0</v>
      </c>
      <c r="F30" s="63">
        <f>F31+F32+F33+F34</f>
        <v>0</v>
      </c>
      <c r="G30" s="63">
        <f t="shared" ref="G30" si="5">G31+G32+G33+G34</f>
        <v>633.62592239682112</v>
      </c>
      <c r="H30" s="27"/>
    </row>
    <row r="31" spans="1:8" x14ac:dyDescent="0.25">
      <c r="A31" s="36" t="s">
        <v>52</v>
      </c>
      <c r="B31" s="32" t="s">
        <v>53</v>
      </c>
      <c r="C31" s="62">
        <f>'[28]Додаток 4 до рішення'!N27+'[28]Додаток 6 до рішення'!C26+'[28]Додаток 7 до рішення'!N23</f>
        <v>900.56436031686428</v>
      </c>
      <c r="D31" s="62">
        <f>'[28]Додаток 4 до рішення'!D27+'[28]Додаток 6 до рішення'!D26+'[28]Додаток 7 до рішення'!D23</f>
        <v>0</v>
      </c>
      <c r="E31" s="62">
        <f>'[28]Додаток 4 до рішення'!E27+'[28]Додаток 6 до рішення'!E26+'[28]Додаток 7 до рішення'!E23</f>
        <v>0</v>
      </c>
      <c r="F31" s="62">
        <f>'[28]Додаток 4 до рішення'!F27+'[28]Додаток 6 до рішення'!F26+'[28]Додаток 7 до рішення'!F23</f>
        <v>0</v>
      </c>
      <c r="G31" s="62">
        <f>'[28]Додаток 4 до рішення'!G27+'[28]Додаток 6 до рішення'!G26+'[28]Додаток 7 до рішення'!G23</f>
        <v>437.29804746413595</v>
      </c>
      <c r="H31" s="27"/>
    </row>
    <row r="32" spans="1:8" x14ac:dyDescent="0.25">
      <c r="A32" s="36" t="s">
        <v>54</v>
      </c>
      <c r="B32" s="32" t="s">
        <v>55</v>
      </c>
      <c r="C32" s="62">
        <f>'[28]Додаток 4 до рішення'!N28+'[28]Додаток 6 до рішення'!C27+'[28]Додаток 7 до рішення'!N24</f>
        <v>198.12415926971016</v>
      </c>
      <c r="D32" s="62">
        <f>'[28]Додаток 4 до рішення'!D28+'[28]Додаток 6 до рішення'!D27+'[28]Додаток 7 до рішення'!D24</f>
        <v>0</v>
      </c>
      <c r="E32" s="62">
        <f>'[28]Додаток 4 до рішення'!E28+'[28]Додаток 6 до рішення'!E27+'[28]Додаток 7 до рішення'!E24</f>
        <v>0</v>
      </c>
      <c r="F32" s="62">
        <f>'[28]Додаток 4 до рішення'!F28+'[28]Додаток 6 до рішення'!F27+'[28]Додаток 7 до рішення'!F24</f>
        <v>0</v>
      </c>
      <c r="G32" s="62">
        <f>'[28]Додаток 4 до рішення'!G28+'[28]Додаток 6 до рішення'!G27+'[28]Додаток 7 до рішення'!G24</f>
        <v>96.205570442109902</v>
      </c>
      <c r="H32" s="27"/>
    </row>
    <row r="33" spans="1:8" x14ac:dyDescent="0.25">
      <c r="A33" s="36" t="s">
        <v>56</v>
      </c>
      <c r="B33" s="32" t="s">
        <v>38</v>
      </c>
      <c r="C33" s="62">
        <f>'[28]Додаток 4 до рішення'!N29+'[28]Додаток 6 до рішення'!C28+'[28]Додаток 7 до рішення'!N25</f>
        <v>11.036032032499385</v>
      </c>
      <c r="D33" s="62">
        <f>'[28]Додаток 4 до рішення'!D29+'[28]Додаток 6 до рішення'!D28+'[28]Додаток 7 до рішення'!D25</f>
        <v>0</v>
      </c>
      <c r="E33" s="62">
        <f>'[28]Додаток 4 до рішення'!E29+'[28]Додаток 6 до рішення'!E28+'[28]Додаток 7 до рішення'!E25</f>
        <v>0</v>
      </c>
      <c r="F33" s="62">
        <f>'[28]Додаток 4 до рішення'!F29+'[28]Додаток 6 до рішення'!F28+'[28]Додаток 7 до рішення'!F25</f>
        <v>0</v>
      </c>
      <c r="G33" s="62">
        <f>'[28]Додаток 4 до рішення'!G29+'[28]Додаток 6 до рішення'!G28+'[28]Додаток 7 до рішення'!G25</f>
        <v>5.3589010094354563</v>
      </c>
      <c r="H33" s="27"/>
    </row>
    <row r="34" spans="1:8" x14ac:dyDescent="0.25">
      <c r="A34" s="36" t="s">
        <v>57</v>
      </c>
      <c r="B34" s="32" t="s">
        <v>58</v>
      </c>
      <c r="C34" s="62">
        <f>'[28]Додаток 4 до рішення'!N30+'[28]Додаток 6 до рішення'!C29+'[28]Додаток 7 до рішення'!N26</f>
        <v>195.1747783370665</v>
      </c>
      <c r="D34" s="62">
        <f>'[28]Додаток 4 до рішення'!D30+'[28]Додаток 6 до рішення'!D29+'[28]Додаток 7 до рішення'!D26</f>
        <v>0</v>
      </c>
      <c r="E34" s="62">
        <f>'[28]Додаток 4 до рішення'!E30+'[28]Додаток 6 до рішення'!E29+'[28]Додаток 7 до рішення'!E26</f>
        <v>0</v>
      </c>
      <c r="F34" s="62">
        <f>'[28]Додаток 4 до рішення'!F30+'[28]Додаток 6 до рішення'!F29+'[28]Додаток 7 до рішення'!F26</f>
        <v>0</v>
      </c>
      <c r="G34" s="62">
        <f>'[28]Додаток 4 до рішення'!G30+'[28]Додаток 6 до рішення'!G29+'[28]Додаток 7 до рішення'!G26</f>
        <v>94.763403481139775</v>
      </c>
      <c r="H34" s="27"/>
    </row>
    <row r="35" spans="1:8" s="30" customFormat="1" ht="14.25" x14ac:dyDescent="0.2">
      <c r="A35" s="28" t="s">
        <v>59</v>
      </c>
      <c r="B35" s="35" t="s">
        <v>60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7"/>
    </row>
    <row r="36" spans="1:8" s="30" customFormat="1" ht="42.75" x14ac:dyDescent="0.2">
      <c r="A36" s="28" t="s">
        <v>61</v>
      </c>
      <c r="B36" s="37" t="s">
        <v>62</v>
      </c>
      <c r="C36" s="64">
        <f>'[28]Додаток 6 до рішення'!C32</f>
        <v>1274.8352466996819</v>
      </c>
      <c r="D36" s="19">
        <f>'[28]Додаток 6 до рішення'!D32</f>
        <v>0</v>
      </c>
      <c r="E36" s="19">
        <f>'[28]Додаток 6 до рішення'!E32</f>
        <v>0</v>
      </c>
      <c r="F36" s="19">
        <f>'[28]Додаток 6 до рішення'!F32</f>
        <v>0</v>
      </c>
      <c r="G36" s="19">
        <f>'[28]Додаток 6 до рішення'!G32</f>
        <v>659.38708545308134</v>
      </c>
      <c r="H36" s="27"/>
    </row>
    <row r="37" spans="1:8" s="30" customFormat="1" ht="14.25" x14ac:dyDescent="0.2">
      <c r="A37" s="28" t="s">
        <v>63</v>
      </c>
      <c r="B37" s="35" t="s">
        <v>64</v>
      </c>
      <c r="C37" s="19">
        <f>'[28]Додаток 4 до рішення'!N32+'[28]Додаток 6 до рішення'!C33+'[28]Додаток 7 до рішення'!N28</f>
        <v>0</v>
      </c>
      <c r="D37" s="19">
        <f>'[28]Додаток 4 до рішення'!D32+'[28]Додаток 6 до рішення'!D33+'[28]Додаток 7 до рішення'!D28</f>
        <v>0</v>
      </c>
      <c r="E37" s="19">
        <f>'[28]Додаток 4 до рішення'!E32+'[28]Додаток 6 до рішення'!E33+'[28]Додаток 7 до рішення'!E28</f>
        <v>0</v>
      </c>
      <c r="F37" s="19">
        <f>'[28]Додаток 4 до рішення'!F32+'[28]Додаток 6 до рішення'!F33+'[28]Додаток 7 до рішення'!F28</f>
        <v>0</v>
      </c>
      <c r="G37" s="19">
        <f>'[28]Додаток 4 до рішення'!G32+'[28]Додаток 6 до рішення'!G33+'[28]Додаток 7 до рішення'!G28</f>
        <v>0</v>
      </c>
      <c r="H37" s="27"/>
    </row>
    <row r="38" spans="1:8" s="30" customFormat="1" ht="14.25" x14ac:dyDescent="0.2">
      <c r="A38" s="28" t="s">
        <v>65</v>
      </c>
      <c r="B38" s="35" t="s">
        <v>66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/>
    </row>
    <row r="39" spans="1:8" s="43" customFormat="1" ht="14.25" x14ac:dyDescent="0.2">
      <c r="A39" s="39" t="s">
        <v>67</v>
      </c>
      <c r="B39" s="40" t="s">
        <v>68</v>
      </c>
      <c r="C39" s="65">
        <f>'[28]Додаток 4 до рішення'!N34</f>
        <v>0</v>
      </c>
      <c r="D39" s="65">
        <f>'[28]Додаток 4 до рішення'!D34</f>
        <v>0</v>
      </c>
      <c r="E39" s="65">
        <f>'[28]Додаток 4 до рішення'!E34</f>
        <v>0</v>
      </c>
      <c r="F39" s="65">
        <f>'[28]Додаток 4 до рішення'!F34</f>
        <v>0</v>
      </c>
      <c r="G39" s="65">
        <f>'[28]Додаток 4 до рішення'!G34</f>
        <v>0</v>
      </c>
      <c r="H39" s="42"/>
    </row>
    <row r="40" spans="1:8" s="30" customFormat="1" ht="14.25" x14ac:dyDescent="0.2">
      <c r="A40" s="28" t="s">
        <v>69</v>
      </c>
      <c r="B40" s="35" t="s">
        <v>70</v>
      </c>
      <c r="C40" s="19">
        <f>SUM(C41:C44)</f>
        <v>1519.3128610678068</v>
      </c>
      <c r="D40" s="19">
        <f t="shared" ref="D40:G40" si="6">SUM(D41:D44)</f>
        <v>0</v>
      </c>
      <c r="E40" s="19">
        <f t="shared" si="6"/>
        <v>0</v>
      </c>
      <c r="F40" s="19">
        <f t="shared" si="6"/>
        <v>0</v>
      </c>
      <c r="G40" s="19">
        <f t="shared" si="6"/>
        <v>740.72668127255531</v>
      </c>
      <c r="H40" s="27"/>
    </row>
    <row r="41" spans="1:8" x14ac:dyDescent="0.25">
      <c r="A41" s="36" t="s">
        <v>71</v>
      </c>
      <c r="B41" s="32" t="s">
        <v>72</v>
      </c>
      <c r="C41" s="62">
        <f>'[28]Додаток 4 до рішення'!N36+'[28]Додаток 6 до рішення'!C37+'[28]Додаток 7 до рішення'!N32</f>
        <v>148.95224128115748</v>
      </c>
      <c r="D41" s="62">
        <f>'[28]Додаток 4 до рішення'!D36+'[28]Додаток 6 до рішення'!D37+'[28]Додаток 7 до рішення'!D32</f>
        <v>0</v>
      </c>
      <c r="E41" s="62">
        <f>'[28]Додаток 4 до рішення'!E36+'[28]Додаток 6 до рішення'!E37+'[28]Додаток 7 до рішення'!E32</f>
        <v>0</v>
      </c>
      <c r="F41" s="62">
        <f>'[28]Додаток 4 до рішення'!F36+'[28]Додаток 6 до рішення'!F37+'[28]Додаток 7 до рішення'!F32</f>
        <v>0</v>
      </c>
      <c r="G41" s="62">
        <f>'[28]Додаток 4 до рішення'!G36+'[28]Додаток 6 до рішення'!G37+'[28]Додаток 7 до рішення'!G32</f>
        <v>72.620262869858365</v>
      </c>
      <c r="H41" s="27"/>
    </row>
    <row r="42" spans="1:8" x14ac:dyDescent="0.25">
      <c r="A42" s="36" t="s">
        <v>73</v>
      </c>
      <c r="B42" s="32" t="s">
        <v>74</v>
      </c>
      <c r="C42" s="62">
        <f>'[28]Додаток 4 до рішення'!N37+'[28]Додаток 6 до рішення'!C38+'[28]Додаток 7 до рішення'!N33</f>
        <v>542.84816822466303</v>
      </c>
      <c r="D42" s="62">
        <f>'[28]Додаток 4 до рішення'!D37+'[28]Додаток 6 до рішення'!D38+'[28]Додаток 7 до рішення'!D33</f>
        <v>0</v>
      </c>
      <c r="E42" s="62">
        <f>'[28]Додаток 4 до рішення'!E37+'[28]Додаток 6 до рішення'!E38+'[28]Додаток 7 до рішення'!E33</f>
        <v>0</v>
      </c>
      <c r="F42" s="62">
        <f>'[28]Додаток 4 до рішення'!F37+'[28]Додаток 6 до рішення'!F38+'[28]Додаток 7 до рішення'!F33</f>
        <v>0</v>
      </c>
      <c r="G42" s="62">
        <f>'[28]Додаток 4 до рішення'!G37+'[28]Додаток 6 до рішення'!G38+'[28]Додаток 7 до рішення'!G33</f>
        <v>264.6605135701505</v>
      </c>
      <c r="H42" s="27"/>
    </row>
    <row r="43" spans="1:8" x14ac:dyDescent="0.25">
      <c r="A43" s="36" t="s">
        <v>75</v>
      </c>
      <c r="B43" s="32" t="s">
        <v>76</v>
      </c>
      <c r="C43" s="62">
        <f>'[28]Додаток 4 до рішення'!N38+'[28]Додаток 6 до рішення'!C39+'[28]Додаток 7 до рішення'!N34</f>
        <v>0</v>
      </c>
      <c r="D43" s="62">
        <f>'[28]Додаток 4 до рішення'!D38+'[28]Додаток 6 до рішення'!D39+'[28]Додаток 7 до рішення'!D34</f>
        <v>0</v>
      </c>
      <c r="E43" s="62">
        <f>'[28]Додаток 4 до рішення'!E38+'[28]Додаток 6 до рішення'!E39+'[28]Додаток 7 до рішення'!E34</f>
        <v>0</v>
      </c>
      <c r="F43" s="62">
        <f>'[28]Додаток 4 до рішення'!F38+'[28]Додаток 6 до рішення'!F39+'[28]Додаток 7 до рішення'!F34</f>
        <v>0</v>
      </c>
      <c r="G43" s="62">
        <f>'[28]Додаток 4 до рішення'!G38+'[28]Додаток 6 до рішення'!G39+'[28]Додаток 7 до рішення'!G34</f>
        <v>0</v>
      </c>
      <c r="H43" s="27"/>
    </row>
    <row r="44" spans="1:8" ht="15.75" thickBot="1" x14ac:dyDescent="0.3">
      <c r="A44" s="44" t="s">
        <v>77</v>
      </c>
      <c r="B44" s="45" t="s">
        <v>78</v>
      </c>
      <c r="C44" s="66">
        <f>'[28]Додаток 4 до рішення'!N39+'[28]Додаток 6 до рішення'!C40+'[28]Додаток 7 до рішення'!N35</f>
        <v>827.51245156198615</v>
      </c>
      <c r="D44" s="66">
        <f>'[28]Додаток 4 до рішення'!D39+'[28]Додаток 6 до рішення'!D40+'[28]Додаток 7 до рішення'!D35</f>
        <v>0</v>
      </c>
      <c r="E44" s="66">
        <f>'[28]Додаток 4 до рішення'!E39+'[28]Додаток 6 до рішення'!E40+'[28]Додаток 7 до рішення'!E35</f>
        <v>0</v>
      </c>
      <c r="F44" s="66">
        <f>'[28]Додаток 4 до рішення'!F39+'[28]Додаток 6 до рішення'!F40+'[28]Додаток 7 до рішення'!F35</f>
        <v>0</v>
      </c>
      <c r="G44" s="66">
        <f>'[28]Додаток 4 до рішення'!G39+'[28]Додаток 6 до рішення'!G40+'[28]Додаток 7 до рішення'!G35</f>
        <v>403.44590483254643</v>
      </c>
      <c r="H44" s="27"/>
    </row>
    <row r="45" spans="1:8" ht="15.75" thickBot="1" x14ac:dyDescent="0.3">
      <c r="A45" s="26" t="s">
        <v>79</v>
      </c>
      <c r="B45" s="47" t="s">
        <v>80</v>
      </c>
      <c r="C45" s="51">
        <f>C14+C30+C35+C36+C37+C38+C39+C40</f>
        <v>22207.124150117463</v>
      </c>
      <c r="D45" s="51">
        <f t="shared" ref="D45:E45" si="7">D14+D30+D35+D36+D37+D38+D39+D40</f>
        <v>0</v>
      </c>
      <c r="E45" s="51">
        <f t="shared" si="7"/>
        <v>0</v>
      </c>
      <c r="F45" s="51">
        <v>0</v>
      </c>
      <c r="G45" s="51">
        <f>G14+G30+G35+G36+G37+G38+G39+G40+0.01</f>
        <v>10826.874302086217</v>
      </c>
      <c r="H45" s="27"/>
    </row>
    <row r="46" spans="1:8" ht="32.25" thickBot="1" x14ac:dyDescent="0.3">
      <c r="A46" s="26" t="s">
        <v>81</v>
      </c>
      <c r="B46" s="49" t="s">
        <v>82</v>
      </c>
      <c r="C46" s="50">
        <f>'[28]Додаток 4 до рішення'!N8</f>
        <v>2.1146381903240004</v>
      </c>
      <c r="D46" s="51">
        <f>'[28]Додаток 4 до рішення'!O8</f>
        <v>0</v>
      </c>
      <c r="E46" s="51">
        <f>'[28]Додаток 4 до рішення'!P8</f>
        <v>0</v>
      </c>
      <c r="F46" s="50">
        <f>'[28]Додаток 4 до рішення'!Q8</f>
        <v>0</v>
      </c>
      <c r="G46" s="50">
        <f>'[28]Додаток 4 до рішення'!R8</f>
        <v>2.1146381903240004</v>
      </c>
      <c r="H46" s="27"/>
    </row>
    <row r="47" spans="1:8" s="30" customFormat="1" ht="29.25" thickBot="1" x14ac:dyDescent="0.25">
      <c r="A47" s="26" t="s">
        <v>83</v>
      </c>
      <c r="B47" s="47" t="s">
        <v>84</v>
      </c>
      <c r="C47" s="50">
        <f>'[28]Додаток 7 до рішення'!N8</f>
        <v>1.9333639903240001</v>
      </c>
      <c r="D47" s="51">
        <f>'[28]Додаток 7 до рішення'!O8</f>
        <v>0</v>
      </c>
      <c r="E47" s="51">
        <f>'[28]Додаток 7 до рішення'!P8</f>
        <v>0</v>
      </c>
      <c r="F47" s="50">
        <v>0</v>
      </c>
      <c r="G47" s="50">
        <f>'[28]Додаток 7 до рішення'!R8</f>
        <v>1.9333639903240001</v>
      </c>
      <c r="H47" s="27"/>
    </row>
    <row r="48" spans="1:8" x14ac:dyDescent="0.25">
      <c r="C48" s="59"/>
    </row>
    <row r="49" spans="2:7" x14ac:dyDescent="0.25">
      <c r="B49" s="18" t="str">
        <f>'Додаток 1 до рішення'!B49</f>
        <v>Начальник управління економічного розвитку та торгівлі</v>
      </c>
      <c r="C49" s="18"/>
      <c r="D49" s="18"/>
      <c r="E49" s="18"/>
      <c r="F49" s="18" t="str">
        <f>'Додаток 1 до рішення'!F49</f>
        <v>Наталія Гєнчева</v>
      </c>
      <c r="G49" s="18"/>
    </row>
    <row r="50" spans="2:7" x14ac:dyDescent="0.25">
      <c r="C50" s="146"/>
      <c r="D50" s="56"/>
      <c r="E50" s="54"/>
      <c r="F50" s="57"/>
      <c r="G50" s="54"/>
    </row>
    <row r="51" spans="2:7" x14ac:dyDescent="0.25">
      <c r="C51" s="96"/>
      <c r="D51" s="54"/>
      <c r="E51" s="54"/>
      <c r="F51" s="54"/>
      <c r="G51" s="54"/>
    </row>
    <row r="52" spans="2:7" x14ac:dyDescent="0.25">
      <c r="C52" s="147"/>
    </row>
    <row r="53" spans="2:7" x14ac:dyDescent="0.25">
      <c r="C53" s="147"/>
    </row>
    <row r="54" spans="2:7" x14ac:dyDescent="0.25">
      <c r="C54" s="148"/>
    </row>
  </sheetData>
  <mergeCells count="8">
    <mergeCell ref="B8:G8"/>
    <mergeCell ref="B13:G13"/>
    <mergeCell ref="F1:G1"/>
    <mergeCell ref="B3:F3"/>
    <mergeCell ref="A5:A6"/>
    <mergeCell ref="B5:B6"/>
    <mergeCell ref="C5:C6"/>
    <mergeCell ref="D5:G5"/>
  </mergeCells>
  <pageMargins left="0.78740157480314965" right="0.35433070866141736" top="0.78740157480314965" bottom="0.47244094488188981" header="0.31496062992125984" footer="0.31496062992125984"/>
  <pageSetup paperSize="9" scale="7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67CB-F7A1-4FA7-B263-057FDA6A9EDE}">
  <sheetPr>
    <tabColor rgb="FFEC20C5"/>
    <pageSetUpPr fitToPage="1"/>
  </sheetPr>
  <dimension ref="A1:V48"/>
  <sheetViews>
    <sheetView zoomScaleNormal="100" workbookViewId="0">
      <selection activeCell="X5" sqref="X5"/>
    </sheetView>
  </sheetViews>
  <sheetFormatPr defaultColWidth="9.140625" defaultRowHeight="15" x14ac:dyDescent="0.25"/>
  <cols>
    <col min="1" max="1" width="7.85546875" style="3" customWidth="1"/>
    <col min="2" max="2" width="45.5703125" style="2" customWidth="1"/>
    <col min="3" max="3" width="11.85546875" style="2" customWidth="1"/>
    <col min="4" max="4" width="11.5703125" style="3" customWidth="1"/>
    <col min="5" max="5" width="13.7109375" style="2" customWidth="1"/>
    <col min="6" max="6" width="14.42578125" style="2" customWidth="1"/>
    <col min="7" max="7" width="14.7109375" style="2" customWidth="1"/>
    <col min="8" max="8" width="13.28515625" style="58" hidden="1" customWidth="1"/>
    <col min="9" max="13" width="12" style="2" hidden="1" customWidth="1"/>
    <col min="14" max="14" width="11.7109375" style="2" hidden="1" customWidth="1"/>
    <col min="15" max="18" width="12" style="2" hidden="1" customWidth="1"/>
    <col min="19" max="19" width="0" style="2" hidden="1" customWidth="1"/>
    <col min="20" max="16384" width="9.140625" style="2"/>
  </cols>
  <sheetData>
    <row r="1" spans="1:18" ht="81.599999999999994" customHeight="1" x14ac:dyDescent="0.25">
      <c r="A1" s="1"/>
      <c r="E1" s="165" t="s">
        <v>149</v>
      </c>
      <c r="F1" s="165"/>
      <c r="G1" s="165"/>
    </row>
    <row r="2" spans="1:18" ht="36" customHeight="1" x14ac:dyDescent="0.25">
      <c r="A2" s="1"/>
      <c r="E2" s="67"/>
      <c r="F2" s="67"/>
      <c r="G2" s="67"/>
    </row>
    <row r="3" spans="1:18" ht="31.15" customHeight="1" x14ac:dyDescent="0.25">
      <c r="A3" s="156" t="s">
        <v>140</v>
      </c>
      <c r="B3" s="156"/>
      <c r="C3" s="156"/>
      <c r="D3" s="156"/>
      <c r="E3" s="156"/>
      <c r="F3" s="156"/>
      <c r="G3" s="156"/>
    </row>
    <row r="4" spans="1:18" ht="15.75" thickBot="1" x14ac:dyDescent="0.3">
      <c r="G4" s="2" t="s">
        <v>0</v>
      </c>
      <c r="I4" s="68" t="s">
        <v>87</v>
      </c>
      <c r="J4" s="68"/>
      <c r="K4" s="68"/>
      <c r="L4" s="68"/>
      <c r="M4" s="68"/>
      <c r="N4" s="68" t="s">
        <v>88</v>
      </c>
      <c r="O4" s="68"/>
      <c r="P4" s="68"/>
      <c r="Q4" s="68"/>
      <c r="R4" s="68"/>
    </row>
    <row r="5" spans="1:18" ht="15.75" thickBot="1" x14ac:dyDescent="0.3">
      <c r="A5" s="157" t="s">
        <v>1</v>
      </c>
      <c r="B5" s="157" t="s">
        <v>2</v>
      </c>
      <c r="C5" s="157" t="s">
        <v>3</v>
      </c>
      <c r="D5" s="160" t="s">
        <v>4</v>
      </c>
      <c r="E5" s="161"/>
      <c r="F5" s="161"/>
      <c r="G5" s="162"/>
      <c r="H5" s="69"/>
      <c r="I5" s="157" t="s">
        <v>3</v>
      </c>
      <c r="J5" s="6"/>
      <c r="K5" s="6"/>
      <c r="L5" s="6"/>
      <c r="M5" s="6"/>
      <c r="N5" s="157" t="s">
        <v>3</v>
      </c>
      <c r="O5" s="6"/>
      <c r="P5" s="6"/>
      <c r="Q5" s="6"/>
      <c r="R5" s="6"/>
    </row>
    <row r="6" spans="1:18" ht="57.6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89</v>
      </c>
      <c r="G6" s="8" t="s">
        <v>90</v>
      </c>
      <c r="I6" s="159"/>
      <c r="J6" s="8" t="s">
        <v>5</v>
      </c>
      <c r="K6" s="8" t="s">
        <v>6</v>
      </c>
      <c r="L6" s="8" t="s">
        <v>7</v>
      </c>
      <c r="M6" s="8" t="s">
        <v>90</v>
      </c>
      <c r="N6" s="159"/>
      <c r="O6" s="8" t="s">
        <v>5</v>
      </c>
      <c r="P6" s="8" t="s">
        <v>6</v>
      </c>
      <c r="Q6" s="8" t="s">
        <v>7</v>
      </c>
      <c r="R6" s="8" t="s">
        <v>90</v>
      </c>
    </row>
    <row r="7" spans="1:18" ht="15.75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8" ht="29.25" thickBot="1" x14ac:dyDescent="0.3">
      <c r="A8" s="13" t="s">
        <v>11</v>
      </c>
      <c r="B8" s="70" t="s">
        <v>91</v>
      </c>
      <c r="C8" s="51" t="s">
        <v>92</v>
      </c>
      <c r="D8" s="51">
        <f>D40</f>
        <v>0</v>
      </c>
      <c r="E8" s="51">
        <f>E40</f>
        <v>0</v>
      </c>
      <c r="F8" s="51">
        <f>F40</f>
        <v>0</v>
      </c>
      <c r="G8" s="48">
        <f>G40</f>
        <v>7032.6347968970877</v>
      </c>
      <c r="H8" s="71">
        <f>I8+N8</f>
        <v>3.6683644464906671</v>
      </c>
      <c r="I8" s="72">
        <f>'[28]Д 8_Паливо'!E64/1000</f>
        <v>1.5537262561666665</v>
      </c>
      <c r="J8" s="72">
        <f>'[28]Д 8_Паливо'!E65/1000</f>
        <v>0</v>
      </c>
      <c r="K8" s="72">
        <f>'[28]Д 8_Паливо'!E66/1000</f>
        <v>0</v>
      </c>
      <c r="L8" s="72">
        <f>'[28]Д 8_Паливо'!E67/1000</f>
        <v>0</v>
      </c>
      <c r="M8" s="72">
        <f>I8</f>
        <v>1.5537262561666665</v>
      </c>
      <c r="N8" s="72">
        <f>'[28]Д 8_Паливо'!F64/1000</f>
        <v>2.1146381903240004</v>
      </c>
      <c r="O8" s="72">
        <f>'[28]Д 8_Паливо'!F65/1000</f>
        <v>0</v>
      </c>
      <c r="P8" s="72">
        <f>'[28]Д 8_Паливо'!F66/1000</f>
        <v>0</v>
      </c>
      <c r="Q8" s="72">
        <f>'[28]Д 8_Паливо'!F67/1000</f>
        <v>0</v>
      </c>
      <c r="R8" s="72">
        <f>'[28]Д 8_Паливо'!F68/1000</f>
        <v>2.1146381903240004</v>
      </c>
    </row>
    <row r="9" spans="1:18" ht="15.75" thickBot="1" x14ac:dyDescent="0.3">
      <c r="A9" s="26" t="s">
        <v>20</v>
      </c>
      <c r="B9" s="150" t="s">
        <v>93</v>
      </c>
      <c r="C9" s="163"/>
      <c r="D9" s="163"/>
      <c r="E9" s="163"/>
      <c r="F9" s="163"/>
      <c r="G9" s="164"/>
    </row>
    <row r="10" spans="1:18" s="30" customFormat="1" ht="42.75" x14ac:dyDescent="0.2">
      <c r="A10" s="28" t="s">
        <v>22</v>
      </c>
      <c r="B10" s="29" t="s">
        <v>94</v>
      </c>
      <c r="C10" s="21">
        <f>C11+C16+C17+C21</f>
        <v>22417.366775983814</v>
      </c>
      <c r="D10" s="21">
        <f>D11+D16+D17+D21</f>
        <v>0</v>
      </c>
      <c r="E10" s="21">
        <f>E11+E16+E17+E21</f>
        <v>0</v>
      </c>
      <c r="F10" s="21">
        <f>F11+F16+F17+F21</f>
        <v>0</v>
      </c>
      <c r="G10" s="21">
        <f>G11+G16+G17+G21</f>
        <v>6110.9977220036963</v>
      </c>
      <c r="H10" s="73">
        <f>I10+N10-C10</f>
        <v>0</v>
      </c>
      <c r="I10" s="19">
        <f>I11+I16+I17+I21</f>
        <v>9494.8176120518292</v>
      </c>
      <c r="J10" s="19">
        <f t="shared" ref="J10:R10" si="0">J11+J16+J17+J21</f>
        <v>0</v>
      </c>
      <c r="K10" s="19">
        <f t="shared" si="0"/>
        <v>0</v>
      </c>
      <c r="L10" s="19">
        <f t="shared" si="0"/>
        <v>0</v>
      </c>
      <c r="M10" s="19">
        <f>M11+M16+M17+M21</f>
        <v>9494.8176120518292</v>
      </c>
      <c r="N10" s="19">
        <f t="shared" si="0"/>
        <v>12922.549163931984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12922.549163931984</v>
      </c>
    </row>
    <row r="11" spans="1:18" x14ac:dyDescent="0.25">
      <c r="A11" s="31" t="s">
        <v>14</v>
      </c>
      <c r="B11" s="74" t="s">
        <v>24</v>
      </c>
      <c r="C11" s="33">
        <f>SUM(C12:C15)</f>
        <v>7019.6912275081932</v>
      </c>
      <c r="D11" s="33">
        <f>SUM(D12:D15)</f>
        <v>0</v>
      </c>
      <c r="E11" s="33">
        <v>0</v>
      </c>
      <c r="F11" s="33">
        <f t="shared" ref="F11:G11" si="1">SUM(F12:F15)</f>
        <v>0</v>
      </c>
      <c r="G11" s="33">
        <f t="shared" si="1"/>
        <v>1913.5751994934874</v>
      </c>
      <c r="H11" s="73">
        <f t="shared" ref="H11:H39" si="2">I11+N11-C11</f>
        <v>0</v>
      </c>
      <c r="I11" s="62">
        <f>SUM(I12:I15)</f>
        <v>2973.1720306023976</v>
      </c>
      <c r="J11" s="62">
        <f t="shared" ref="J11:R11" si="3">SUM(J12:J15)</f>
        <v>0</v>
      </c>
      <c r="K11" s="62">
        <f t="shared" si="3"/>
        <v>0</v>
      </c>
      <c r="L11" s="62">
        <f>SUM(L12:L15)</f>
        <v>0</v>
      </c>
      <c r="M11" s="62">
        <f>SUM(M12:M15)</f>
        <v>2973.1720306023976</v>
      </c>
      <c r="N11" s="62">
        <f t="shared" si="3"/>
        <v>4046.5191969057955</v>
      </c>
      <c r="O11" s="62">
        <f t="shared" si="3"/>
        <v>0</v>
      </c>
      <c r="P11" s="62">
        <f t="shared" si="3"/>
        <v>0</v>
      </c>
      <c r="Q11" s="62">
        <f t="shared" si="3"/>
        <v>0</v>
      </c>
      <c r="R11" s="62">
        <f t="shared" si="3"/>
        <v>4046.5191969057955</v>
      </c>
    </row>
    <row r="12" spans="1:18" ht="30" x14ac:dyDescent="0.25">
      <c r="A12" s="31" t="s">
        <v>25</v>
      </c>
      <c r="B12" s="74" t="s">
        <v>26</v>
      </c>
      <c r="C12" s="33">
        <f>[28]Виробництво_Транспортування_1ст!F11</f>
        <v>6472.1065188134553</v>
      </c>
      <c r="D12" s="33">
        <v>0</v>
      </c>
      <c r="E12" s="33">
        <v>0</v>
      </c>
      <c r="F12" s="33">
        <v>0</v>
      </c>
      <c r="G12" s="33">
        <f>'[28]Д 2_Т на В'!X14/'[28]Д 2_Т на В'!X$58*1000</f>
        <v>1764.303032923837</v>
      </c>
      <c r="H12" s="73">
        <f>I12+N12-C12</f>
        <v>0</v>
      </c>
      <c r="I12" s="75">
        <f>SUM(J12:M12)</f>
        <v>2741.2439460882479</v>
      </c>
      <c r="J12" s="76">
        <f>J$8*D12</f>
        <v>0</v>
      </c>
      <c r="K12" s="76">
        <f>K$8*E12</f>
        <v>0</v>
      </c>
      <c r="L12" s="76">
        <f t="shared" ref="K12:L27" si="4">L$8*F12</f>
        <v>0</v>
      </c>
      <c r="M12" s="76">
        <f>C12/$H$8*$M$8</f>
        <v>2741.2439460882479</v>
      </c>
      <c r="N12" s="75">
        <f>SUM(O12:R12)</f>
        <v>3730.8625727252074</v>
      </c>
      <c r="O12" s="76">
        <f>O$8*D12</f>
        <v>0</v>
      </c>
      <c r="P12" s="76">
        <f t="shared" ref="P12:Q27" si="5">P$8*E12</f>
        <v>0</v>
      </c>
      <c r="Q12" s="76">
        <f t="shared" si="5"/>
        <v>0</v>
      </c>
      <c r="R12" s="76">
        <f>C12/$H$8*$R$8</f>
        <v>3730.8625727252074</v>
      </c>
    </row>
    <row r="13" spans="1:18" ht="30" x14ac:dyDescent="0.25">
      <c r="A13" s="31" t="s">
        <v>27</v>
      </c>
      <c r="B13" s="74" t="s">
        <v>28</v>
      </c>
      <c r="C13" s="33">
        <f>[28]Виробництво_Транспортування_1ст!F15</f>
        <v>293.16220353473818</v>
      </c>
      <c r="D13" s="33">
        <v>0</v>
      </c>
      <c r="E13" s="33">
        <v>0</v>
      </c>
      <c r="F13" s="33">
        <v>0</v>
      </c>
      <c r="G13" s="33">
        <f>'[28]Д 2_Т на В'!X18/'[28]Д 2_Т на В'!X$58*1000</f>
        <v>79.916324512192674</v>
      </c>
      <c r="H13" s="73">
        <f t="shared" si="2"/>
        <v>0</v>
      </c>
      <c r="I13" s="75">
        <f t="shared" ref="I13:I39" si="6">SUM(J13:M13)</f>
        <v>124.16809169092951</v>
      </c>
      <c r="J13" s="76">
        <f t="shared" ref="J13:L40" si="7">J$8*D13</f>
        <v>0</v>
      </c>
      <c r="K13" s="76">
        <f t="shared" si="4"/>
        <v>0</v>
      </c>
      <c r="L13" s="76">
        <f>L$8*F13</f>
        <v>0</v>
      </c>
      <c r="M13" s="76">
        <f t="shared" ref="M13:M39" si="8">C13/$H$8*$M$8</f>
        <v>124.16809169092951</v>
      </c>
      <c r="N13" s="75">
        <f t="shared" ref="N13:N39" si="9">SUM(O13:R13)</f>
        <v>168.99411184380867</v>
      </c>
      <c r="O13" s="76">
        <f t="shared" ref="O13:Q40" si="10">O$8*D13</f>
        <v>0</v>
      </c>
      <c r="P13" s="76">
        <f t="shared" si="5"/>
        <v>0</v>
      </c>
      <c r="Q13" s="76">
        <f t="shared" si="5"/>
        <v>0</v>
      </c>
      <c r="R13" s="76">
        <f t="shared" ref="R13:R39" si="11">C13/$H$8*$R$8</f>
        <v>168.99411184380867</v>
      </c>
    </row>
    <row r="14" spans="1:18" ht="30" x14ac:dyDescent="0.25">
      <c r="A14" s="31" t="s">
        <v>29</v>
      </c>
      <c r="B14" s="74" t="s">
        <v>30</v>
      </c>
      <c r="C14" s="33">
        <f>[28]Виробництво_Транспортування_1ст!F16</f>
        <v>13.16</v>
      </c>
      <c r="D14" s="33">
        <v>0</v>
      </c>
      <c r="E14" s="33">
        <v>0</v>
      </c>
      <c r="F14" s="33">
        <v>0</v>
      </c>
      <c r="G14" s="33">
        <f>'[28]Д 2_Т на В'!X22/'[28]Д 2_Т на В'!X$58*1000</f>
        <v>3.5874298183730047</v>
      </c>
      <c r="H14" s="73">
        <f t="shared" si="2"/>
        <v>0</v>
      </c>
      <c r="I14" s="75">
        <f t="shared" si="6"/>
        <v>5.5738839009613521</v>
      </c>
      <c r="J14" s="76">
        <f t="shared" si="7"/>
        <v>0</v>
      </c>
      <c r="K14" s="76">
        <f>K$8*E14</f>
        <v>0</v>
      </c>
      <c r="L14" s="76">
        <f>L$8*F14</f>
        <v>0</v>
      </c>
      <c r="M14" s="76">
        <f t="shared" si="8"/>
        <v>5.5738839009613521</v>
      </c>
      <c r="N14" s="75">
        <f t="shared" si="9"/>
        <v>7.5861160990386471</v>
      </c>
      <c r="O14" s="76">
        <f t="shared" si="10"/>
        <v>0</v>
      </c>
      <c r="P14" s="76">
        <f t="shared" si="5"/>
        <v>0</v>
      </c>
      <c r="Q14" s="76">
        <f t="shared" si="5"/>
        <v>0</v>
      </c>
      <c r="R14" s="76">
        <f t="shared" si="11"/>
        <v>7.5861160990386471</v>
      </c>
    </row>
    <row r="15" spans="1:18" ht="30" x14ac:dyDescent="0.25">
      <c r="A15" s="31" t="s">
        <v>31</v>
      </c>
      <c r="B15" s="74" t="s">
        <v>32</v>
      </c>
      <c r="C15" s="33">
        <f>[28]Виробництво_Транспортування_1ст!F10-[28]Виробництво_Транспортування_1ст!F11-[28]Виробництво_Транспортування_1ст!F16-[28]Виробництво_Транспортування_1ст!F15</f>
        <v>241.26250515999971</v>
      </c>
      <c r="D15" s="33">
        <v>0</v>
      </c>
      <c r="E15" s="33">
        <v>0</v>
      </c>
      <c r="F15" s="33">
        <v>0</v>
      </c>
      <c r="G15" s="33">
        <f>'[28]Д 2_Т на В'!X23/'[28]Д 2_Т на В'!X$58*1000</f>
        <v>65.76841223908464</v>
      </c>
      <c r="H15" s="73">
        <f t="shared" si="2"/>
        <v>0</v>
      </c>
      <c r="I15" s="75">
        <f t="shared" si="6"/>
        <v>102.18610892225892</v>
      </c>
      <c r="J15" s="76">
        <f t="shared" si="7"/>
        <v>0</v>
      </c>
      <c r="K15" s="76">
        <f t="shared" si="4"/>
        <v>0</v>
      </c>
      <c r="L15" s="76">
        <f t="shared" si="4"/>
        <v>0</v>
      </c>
      <c r="M15" s="76">
        <f t="shared" si="8"/>
        <v>102.18610892225892</v>
      </c>
      <c r="N15" s="75">
        <f t="shared" si="9"/>
        <v>139.07639623774074</v>
      </c>
      <c r="O15" s="76">
        <f t="shared" si="10"/>
        <v>0</v>
      </c>
      <c r="P15" s="76">
        <f t="shared" si="5"/>
        <v>0</v>
      </c>
      <c r="Q15" s="76">
        <f t="shared" si="5"/>
        <v>0</v>
      </c>
      <c r="R15" s="76">
        <f t="shared" si="11"/>
        <v>139.07639623774074</v>
      </c>
    </row>
    <row r="16" spans="1:18" x14ac:dyDescent="0.25">
      <c r="A16" s="31" t="s">
        <v>16</v>
      </c>
      <c r="B16" s="74" t="s">
        <v>33</v>
      </c>
      <c r="C16" s="33">
        <f>[28]Виробництво_Транспортування_1ст!F35</f>
        <v>6740.6828999999998</v>
      </c>
      <c r="D16" s="33">
        <v>0</v>
      </c>
      <c r="E16" s="33">
        <v>0</v>
      </c>
      <c r="F16" s="33">
        <v>0</v>
      </c>
      <c r="G16" s="33">
        <f>'[28]Д 2_Т на В'!X24/'[28]Д 2_Т на В'!X$58*1000</f>
        <v>1837.5172364481016</v>
      </c>
      <c r="H16" s="73">
        <f t="shared" si="2"/>
        <v>0</v>
      </c>
      <c r="I16" s="75">
        <f t="shared" si="6"/>
        <v>2854.9987764282278</v>
      </c>
      <c r="J16" s="76">
        <f t="shared" si="7"/>
        <v>0</v>
      </c>
      <c r="K16" s="76">
        <f t="shared" si="4"/>
        <v>0</v>
      </c>
      <c r="L16" s="76">
        <f t="shared" si="4"/>
        <v>0</v>
      </c>
      <c r="M16" s="76">
        <f t="shared" si="8"/>
        <v>2854.9987764282278</v>
      </c>
      <c r="N16" s="75">
        <f t="shared" si="9"/>
        <v>3885.6841235717711</v>
      </c>
      <c r="O16" s="76">
        <f t="shared" si="10"/>
        <v>0</v>
      </c>
      <c r="P16" s="76">
        <f t="shared" si="5"/>
        <v>0</v>
      </c>
      <c r="Q16" s="76">
        <f t="shared" si="5"/>
        <v>0</v>
      </c>
      <c r="R16" s="76">
        <f t="shared" si="11"/>
        <v>3885.6841235717711</v>
      </c>
    </row>
    <row r="17" spans="1:18" x14ac:dyDescent="0.25">
      <c r="A17" s="31" t="s">
        <v>18</v>
      </c>
      <c r="B17" s="74" t="s">
        <v>34</v>
      </c>
      <c r="C17" s="33">
        <f>C18+C19+C20</f>
        <v>5310.4182320619975</v>
      </c>
      <c r="D17" s="33">
        <v>0</v>
      </c>
      <c r="E17" s="33">
        <v>0</v>
      </c>
      <c r="F17" s="33">
        <v>0</v>
      </c>
      <c r="G17" s="33">
        <f>'[28]Д 2_Т на В'!X25/'[28]Д 2_Т на В'!X$58*1000</f>
        <v>1447.6255861497618</v>
      </c>
      <c r="H17" s="73">
        <f t="shared" si="2"/>
        <v>0</v>
      </c>
      <c r="I17" s="75">
        <f t="shared" si="6"/>
        <v>2249.2138822995453</v>
      </c>
      <c r="J17" s="76">
        <f t="shared" si="7"/>
        <v>0</v>
      </c>
      <c r="K17" s="76">
        <f t="shared" si="4"/>
        <v>0</v>
      </c>
      <c r="L17" s="76">
        <f t="shared" si="4"/>
        <v>0</v>
      </c>
      <c r="M17" s="76">
        <f t="shared" si="8"/>
        <v>2249.2138822995453</v>
      </c>
      <c r="N17" s="75">
        <f t="shared" si="9"/>
        <v>3061.2043497624522</v>
      </c>
      <c r="O17" s="76">
        <f t="shared" si="10"/>
        <v>0</v>
      </c>
      <c r="P17" s="76">
        <f t="shared" si="5"/>
        <v>0</v>
      </c>
      <c r="Q17" s="76">
        <f t="shared" si="5"/>
        <v>0</v>
      </c>
      <c r="R17" s="76">
        <f t="shared" si="11"/>
        <v>3061.2043497624522</v>
      </c>
    </row>
    <row r="18" spans="1:18" x14ac:dyDescent="0.25">
      <c r="A18" s="31" t="s">
        <v>35</v>
      </c>
      <c r="B18" s="74" t="s">
        <v>36</v>
      </c>
      <c r="C18" s="33">
        <f>[28]Виробництво_Транспортування_1ст!F38</f>
        <v>1482.9502379999999</v>
      </c>
      <c r="D18" s="33">
        <v>0</v>
      </c>
      <c r="E18" s="33">
        <v>0</v>
      </c>
      <c r="F18" s="33">
        <v>0</v>
      </c>
      <c r="G18" s="33">
        <f>'[28]Д 2_Т на В'!X26/'[28]Д 2_Т на В'!X$58*1000</f>
        <v>404.25379201858237</v>
      </c>
      <c r="H18" s="73">
        <f t="shared" si="2"/>
        <v>0</v>
      </c>
      <c r="I18" s="75">
        <f t="shared" si="6"/>
        <v>628.09973081421015</v>
      </c>
      <c r="J18" s="76">
        <f t="shared" si="7"/>
        <v>0</v>
      </c>
      <c r="K18" s="76">
        <f t="shared" si="4"/>
        <v>0</v>
      </c>
      <c r="L18" s="76">
        <f t="shared" si="4"/>
        <v>0</v>
      </c>
      <c r="M18" s="76">
        <f t="shared" si="8"/>
        <v>628.09973081421015</v>
      </c>
      <c r="N18" s="75">
        <f t="shared" si="9"/>
        <v>854.85050718578975</v>
      </c>
      <c r="O18" s="76">
        <f t="shared" si="10"/>
        <v>0</v>
      </c>
      <c r="P18" s="76">
        <f t="shared" si="5"/>
        <v>0</v>
      </c>
      <c r="Q18" s="76">
        <f t="shared" si="5"/>
        <v>0</v>
      </c>
      <c r="R18" s="76">
        <f t="shared" si="11"/>
        <v>854.85050718578975</v>
      </c>
    </row>
    <row r="19" spans="1:18" x14ac:dyDescent="0.25">
      <c r="A19" s="31" t="s">
        <v>37</v>
      </c>
      <c r="B19" s="74" t="s">
        <v>38</v>
      </c>
      <c r="C19" s="33">
        <f>[28]Виробництво_Транспортування_1ст!F39+[28]Виробництво_Транспортування_1ст!F40</f>
        <v>1449.6221999999998</v>
      </c>
      <c r="D19" s="33">
        <v>0</v>
      </c>
      <c r="E19" s="33">
        <v>0</v>
      </c>
      <c r="F19" s="33">
        <v>0</v>
      </c>
      <c r="G19" s="33">
        <f>'[28]Д 2_Т на В'!X27/'[28]Д 2_Т на В'!X$58*1000</f>
        <v>395.16853386439777</v>
      </c>
      <c r="H19" s="73">
        <f t="shared" si="2"/>
        <v>0</v>
      </c>
      <c r="I19" s="75">
        <f t="shared" si="6"/>
        <v>613.9837266760012</v>
      </c>
      <c r="J19" s="76">
        <f t="shared" si="7"/>
        <v>0</v>
      </c>
      <c r="K19" s="76">
        <f t="shared" si="4"/>
        <v>0</v>
      </c>
      <c r="L19" s="76">
        <f t="shared" si="4"/>
        <v>0</v>
      </c>
      <c r="M19" s="76">
        <f t="shared" si="8"/>
        <v>613.9837266760012</v>
      </c>
      <c r="N19" s="75">
        <f t="shared" si="9"/>
        <v>835.63847332399848</v>
      </c>
      <c r="O19" s="76">
        <f t="shared" si="10"/>
        <v>0</v>
      </c>
      <c r="P19" s="76">
        <f t="shared" si="5"/>
        <v>0</v>
      </c>
      <c r="Q19" s="76">
        <f t="shared" si="5"/>
        <v>0</v>
      </c>
      <c r="R19" s="76">
        <f t="shared" si="11"/>
        <v>835.63847332399848</v>
      </c>
    </row>
    <row r="20" spans="1:18" x14ac:dyDescent="0.25">
      <c r="A20" s="31" t="s">
        <v>39</v>
      </c>
      <c r="B20" s="74" t="s">
        <v>40</v>
      </c>
      <c r="C20" s="33">
        <f>[28]Виробництво_Транспортування_1ст!F37-[28]Виробництво_Транспортування_1ст!F38-[28]Виробництво_Транспортування_1ст!F39-[28]Виробництво_Транспортування_1ст!F40</f>
        <v>2377.8457940619978</v>
      </c>
      <c r="D20" s="33">
        <v>0</v>
      </c>
      <c r="E20" s="33">
        <v>0</v>
      </c>
      <c r="F20" s="33">
        <v>0</v>
      </c>
      <c r="G20" s="33">
        <f>'[28]Д 2_Т на В'!X28/'[28]Д 2_Т на В'!X$58*1000</f>
        <v>648.20326026678163</v>
      </c>
      <c r="H20" s="73">
        <f t="shared" si="2"/>
        <v>0</v>
      </c>
      <c r="I20" s="75">
        <f t="shared" si="6"/>
        <v>1007.1304248093338</v>
      </c>
      <c r="J20" s="76">
        <f t="shared" si="7"/>
        <v>0</v>
      </c>
      <c r="K20" s="76">
        <f t="shared" si="4"/>
        <v>0</v>
      </c>
      <c r="L20" s="76">
        <f t="shared" si="4"/>
        <v>0</v>
      </c>
      <c r="M20" s="76">
        <f t="shared" si="8"/>
        <v>1007.1304248093338</v>
      </c>
      <c r="N20" s="75">
        <f t="shared" si="9"/>
        <v>1370.7153692526638</v>
      </c>
      <c r="O20" s="76">
        <f t="shared" si="10"/>
        <v>0</v>
      </c>
      <c r="P20" s="76">
        <f t="shared" si="5"/>
        <v>0</v>
      </c>
      <c r="Q20" s="76">
        <f t="shared" si="5"/>
        <v>0</v>
      </c>
      <c r="R20" s="76">
        <f t="shared" si="11"/>
        <v>1370.7153692526638</v>
      </c>
    </row>
    <row r="21" spans="1:18" s="30" customFormat="1" x14ac:dyDescent="0.25">
      <c r="A21" s="34" t="s">
        <v>41</v>
      </c>
      <c r="B21" s="29" t="s">
        <v>42</v>
      </c>
      <c r="C21" s="21">
        <f>C22+C23+C24+C25</f>
        <v>3346.5744164136227</v>
      </c>
      <c r="D21" s="77">
        <f t="shared" ref="D21:F21" si="12">D22+D23+D24+D25</f>
        <v>0</v>
      </c>
      <c r="E21" s="77">
        <f t="shared" si="12"/>
        <v>0</v>
      </c>
      <c r="F21" s="77">
        <f t="shared" si="12"/>
        <v>0</v>
      </c>
      <c r="G21" s="77">
        <f>G22+G23+G24+G25</f>
        <v>912.27969991234545</v>
      </c>
      <c r="H21" s="73">
        <f t="shared" si="2"/>
        <v>0</v>
      </c>
      <c r="I21" s="75">
        <f t="shared" si="6"/>
        <v>1417.4329227216585</v>
      </c>
      <c r="J21" s="76">
        <f t="shared" si="7"/>
        <v>0</v>
      </c>
      <c r="K21" s="76">
        <f t="shared" si="4"/>
        <v>0</v>
      </c>
      <c r="L21" s="76">
        <f t="shared" si="4"/>
        <v>0</v>
      </c>
      <c r="M21" s="76">
        <f>M22+M23+M24+M25</f>
        <v>1417.4329227216585</v>
      </c>
      <c r="N21" s="75">
        <f t="shared" si="9"/>
        <v>1929.1414936919639</v>
      </c>
      <c r="O21" s="76">
        <f t="shared" si="10"/>
        <v>0</v>
      </c>
      <c r="P21" s="76">
        <f t="shared" si="5"/>
        <v>0</v>
      </c>
      <c r="Q21" s="76">
        <f t="shared" si="5"/>
        <v>0</v>
      </c>
      <c r="R21" s="76">
        <f>R22+R23+R24+R25</f>
        <v>1929.1414936919639</v>
      </c>
    </row>
    <row r="22" spans="1:18" x14ac:dyDescent="0.25">
      <c r="A22" s="36" t="s">
        <v>43</v>
      </c>
      <c r="B22" s="74" t="s">
        <v>44</v>
      </c>
      <c r="C22" s="33">
        <f>[28]ЗВВ_1ст!G18</f>
        <v>2356.3874446166369</v>
      </c>
      <c r="D22" s="33">
        <v>0</v>
      </c>
      <c r="E22" s="33">
        <v>0</v>
      </c>
      <c r="F22" s="33">
        <v>0</v>
      </c>
      <c r="G22" s="33">
        <f>'[28]Д 2_Т на В'!X30/'[28]Д 2_Т на В'!$X$58*1000</f>
        <v>642.35369167610111</v>
      </c>
      <c r="H22" s="73">
        <f t="shared" si="2"/>
        <v>0</v>
      </c>
      <c r="I22" s="75">
        <f t="shared" si="6"/>
        <v>998.04179650274557</v>
      </c>
      <c r="J22" s="76">
        <f t="shared" si="7"/>
        <v>0</v>
      </c>
      <c r="K22" s="76">
        <f t="shared" si="4"/>
        <v>0</v>
      </c>
      <c r="L22" s="76">
        <f t="shared" si="4"/>
        <v>0</v>
      </c>
      <c r="M22" s="76">
        <f t="shared" si="8"/>
        <v>998.04179650274557</v>
      </c>
      <c r="N22" s="75">
        <f t="shared" si="9"/>
        <v>1358.345648113891</v>
      </c>
      <c r="O22" s="76">
        <f t="shared" si="10"/>
        <v>0</v>
      </c>
      <c r="P22" s="76">
        <f t="shared" si="5"/>
        <v>0</v>
      </c>
      <c r="Q22" s="76">
        <f t="shared" si="5"/>
        <v>0</v>
      </c>
      <c r="R22" s="76">
        <f t="shared" si="11"/>
        <v>1358.345648113891</v>
      </c>
    </row>
    <row r="23" spans="1:18" x14ac:dyDescent="0.25">
      <c r="A23" s="36" t="s">
        <v>45</v>
      </c>
      <c r="B23" s="74" t="s">
        <v>46</v>
      </c>
      <c r="C23" s="33">
        <f>[28]ЗВВ_1ст!G20</f>
        <v>518.40523781566014</v>
      </c>
      <c r="D23" s="33">
        <v>0</v>
      </c>
      <c r="E23" s="33">
        <v>0</v>
      </c>
      <c r="F23" s="33">
        <v>0</v>
      </c>
      <c r="G23" s="33">
        <f>'[28]Д 2_Т на В'!X31/'[28]Д 2_Т на В'!$X$58*1000</f>
        <v>141.31781216874225</v>
      </c>
      <c r="H23" s="73">
        <f t="shared" si="2"/>
        <v>0</v>
      </c>
      <c r="I23" s="75">
        <f t="shared" si="6"/>
        <v>219.56919523060404</v>
      </c>
      <c r="J23" s="76">
        <f t="shared" si="7"/>
        <v>0</v>
      </c>
      <c r="K23" s="76">
        <f t="shared" si="4"/>
        <v>0</v>
      </c>
      <c r="L23" s="76">
        <f t="shared" si="4"/>
        <v>0</v>
      </c>
      <c r="M23" s="76">
        <f t="shared" si="8"/>
        <v>219.56919523060404</v>
      </c>
      <c r="N23" s="75">
        <f t="shared" si="9"/>
        <v>298.83604258505602</v>
      </c>
      <c r="O23" s="76">
        <f t="shared" si="10"/>
        <v>0</v>
      </c>
      <c r="P23" s="76">
        <f t="shared" si="5"/>
        <v>0</v>
      </c>
      <c r="Q23" s="76">
        <f t="shared" si="5"/>
        <v>0</v>
      </c>
      <c r="R23" s="76">
        <f t="shared" si="11"/>
        <v>298.83604258505602</v>
      </c>
    </row>
    <row r="24" spans="1:18" x14ac:dyDescent="0.25">
      <c r="A24" s="36" t="s">
        <v>47</v>
      </c>
      <c r="B24" s="74" t="s">
        <v>38</v>
      </c>
      <c r="C24" s="33">
        <f>[28]ЗВВ_1ст!G32+[28]ЗВВ_1ст!G33</f>
        <v>6.4016016797085795</v>
      </c>
      <c r="D24" s="33">
        <v>0</v>
      </c>
      <c r="E24" s="33">
        <v>0</v>
      </c>
      <c r="F24" s="33">
        <v>0</v>
      </c>
      <c r="G24" s="33">
        <f>C24/C41</f>
        <v>1.7450833397517684</v>
      </c>
      <c r="H24" s="73">
        <f>I24+N24-C24</f>
        <v>0</v>
      </c>
      <c r="I24" s="75">
        <f t="shared" si="6"/>
        <v>2.7113818041713378</v>
      </c>
      <c r="J24" s="76">
        <f t="shared" si="7"/>
        <v>0</v>
      </c>
      <c r="K24" s="76">
        <f t="shared" si="4"/>
        <v>0</v>
      </c>
      <c r="L24" s="76">
        <f t="shared" si="4"/>
        <v>0</v>
      </c>
      <c r="M24" s="76">
        <f>C24/$H$8*$M$8</f>
        <v>2.7113818041713378</v>
      </c>
      <c r="N24" s="75">
        <f t="shared" si="9"/>
        <v>3.6902198755372417</v>
      </c>
      <c r="O24" s="76">
        <f t="shared" si="10"/>
        <v>0</v>
      </c>
      <c r="P24" s="76">
        <f t="shared" si="5"/>
        <v>0</v>
      </c>
      <c r="Q24" s="76">
        <f t="shared" si="5"/>
        <v>0</v>
      </c>
      <c r="R24" s="76">
        <f t="shared" si="11"/>
        <v>3.6902198755372417</v>
      </c>
    </row>
    <row r="25" spans="1:18" x14ac:dyDescent="0.25">
      <c r="A25" s="36" t="s">
        <v>48</v>
      </c>
      <c r="B25" s="74" t="s">
        <v>49</v>
      </c>
      <c r="C25" s="33">
        <f>[28]ЗВВ_1ст!G9+[28]ЗВВ_1ст!G21+[28]ЗВВ_1ст!G34</f>
        <v>465.38013230161698</v>
      </c>
      <c r="D25" s="33">
        <v>0</v>
      </c>
      <c r="E25" s="33">
        <v>0</v>
      </c>
      <c r="F25" s="33">
        <v>0</v>
      </c>
      <c r="G25" s="33">
        <f>C25/C41</f>
        <v>126.86311272775038</v>
      </c>
      <c r="H25" s="73">
        <f t="shared" si="2"/>
        <v>0</v>
      </c>
      <c r="I25" s="75">
        <f t="shared" si="6"/>
        <v>197.11054918413731</v>
      </c>
      <c r="J25" s="76">
        <f t="shared" si="7"/>
        <v>0</v>
      </c>
      <c r="K25" s="76">
        <f t="shared" si="4"/>
        <v>0</v>
      </c>
      <c r="L25" s="76">
        <f t="shared" si="4"/>
        <v>0</v>
      </c>
      <c r="M25" s="76">
        <f t="shared" si="8"/>
        <v>197.11054918413731</v>
      </c>
      <c r="N25" s="75">
        <f t="shared" si="9"/>
        <v>268.26958311747967</v>
      </c>
      <c r="O25" s="76">
        <f t="shared" si="10"/>
        <v>0</v>
      </c>
      <c r="P25" s="76">
        <f t="shared" si="5"/>
        <v>0</v>
      </c>
      <c r="Q25" s="76">
        <f t="shared" si="5"/>
        <v>0</v>
      </c>
      <c r="R25" s="76">
        <f t="shared" si="11"/>
        <v>268.26958311747967</v>
      </c>
    </row>
    <row r="26" spans="1:18" s="30" customFormat="1" x14ac:dyDescent="0.25">
      <c r="A26" s="28" t="s">
        <v>50</v>
      </c>
      <c r="B26" s="29" t="s">
        <v>51</v>
      </c>
      <c r="C26" s="21">
        <f>C27+C28+C29+C30</f>
        <v>1615.8977325964386</v>
      </c>
      <c r="D26" s="77">
        <f t="shared" ref="D26:E26" si="13">D27+D28+D29+D30</f>
        <v>0</v>
      </c>
      <c r="E26" s="77">
        <f t="shared" si="13"/>
        <v>0</v>
      </c>
      <c r="F26" s="77">
        <f>F27+F28+F29+F30</f>
        <v>0</v>
      </c>
      <c r="G26" s="77">
        <f t="shared" ref="G26" si="14">G27+G28+G29+G30</f>
        <v>440.49541864420917</v>
      </c>
      <c r="H26" s="73">
        <f t="shared" si="2"/>
        <v>0</v>
      </c>
      <c r="I26" s="75">
        <f t="shared" si="6"/>
        <v>684.4092976686353</v>
      </c>
      <c r="J26" s="76">
        <f t="shared" si="7"/>
        <v>0</v>
      </c>
      <c r="K26" s="76">
        <f t="shared" si="4"/>
        <v>0</v>
      </c>
      <c r="L26" s="76">
        <f t="shared" si="4"/>
        <v>0</v>
      </c>
      <c r="M26" s="76">
        <f t="shared" si="8"/>
        <v>684.4092976686353</v>
      </c>
      <c r="N26" s="75">
        <f t="shared" si="9"/>
        <v>931.48843492780316</v>
      </c>
      <c r="O26" s="76">
        <f t="shared" si="10"/>
        <v>0</v>
      </c>
      <c r="P26" s="76">
        <f t="shared" si="5"/>
        <v>0</v>
      </c>
      <c r="Q26" s="76">
        <f t="shared" si="5"/>
        <v>0</v>
      </c>
      <c r="R26" s="76">
        <f t="shared" si="11"/>
        <v>931.48843492780316</v>
      </c>
    </row>
    <row r="27" spans="1:18" x14ac:dyDescent="0.25">
      <c r="A27" s="36" t="s">
        <v>52</v>
      </c>
      <c r="B27" s="74" t="s">
        <v>53</v>
      </c>
      <c r="C27" s="33">
        <f>[28]Адміністративні_1ст!G20</f>
        <v>1115.197068836027</v>
      </c>
      <c r="D27" s="33">
        <v>0</v>
      </c>
      <c r="E27" s="33">
        <v>0</v>
      </c>
      <c r="F27" s="33">
        <v>0</v>
      </c>
      <c r="G27" s="33">
        <f>'[28]Д 2_Т на В'!X34/'[28]Д 2_Т на В'!$X$58*1000</f>
        <v>304.0038919532322</v>
      </c>
      <c r="H27" s="73">
        <f t="shared" si="2"/>
        <v>0</v>
      </c>
      <c r="I27" s="75">
        <f t="shared" si="6"/>
        <v>472.33882890459114</v>
      </c>
      <c r="J27" s="76">
        <f t="shared" si="7"/>
        <v>0</v>
      </c>
      <c r="K27" s="76">
        <f t="shared" si="4"/>
        <v>0</v>
      </c>
      <c r="L27" s="76">
        <f t="shared" si="4"/>
        <v>0</v>
      </c>
      <c r="M27" s="76">
        <f t="shared" si="8"/>
        <v>472.33882890459114</v>
      </c>
      <c r="N27" s="75">
        <f t="shared" si="9"/>
        <v>642.85823993143572</v>
      </c>
      <c r="O27" s="76">
        <f t="shared" si="10"/>
        <v>0</v>
      </c>
      <c r="P27" s="76">
        <f t="shared" si="5"/>
        <v>0</v>
      </c>
      <c r="Q27" s="76">
        <f t="shared" si="5"/>
        <v>0</v>
      </c>
      <c r="R27" s="76">
        <f t="shared" si="11"/>
        <v>642.85823993143572</v>
      </c>
    </row>
    <row r="28" spans="1:18" x14ac:dyDescent="0.25">
      <c r="A28" s="36" t="s">
        <v>54</v>
      </c>
      <c r="B28" s="74" t="s">
        <v>55</v>
      </c>
      <c r="C28" s="33">
        <f>[28]Адміністративні_1ст!G22</f>
        <v>245.34335514392595</v>
      </c>
      <c r="D28" s="33">
        <v>0</v>
      </c>
      <c r="E28" s="33">
        <v>0</v>
      </c>
      <c r="F28" s="33">
        <v>0</v>
      </c>
      <c r="G28" s="33">
        <f>'[28]Д 2_Т на В'!X35/'[28]Д 2_Т на В'!$X$58*1000</f>
        <v>66.880856229711085</v>
      </c>
      <c r="H28" s="73">
        <f t="shared" si="2"/>
        <v>0</v>
      </c>
      <c r="I28" s="75">
        <f t="shared" si="6"/>
        <v>103.91454235901006</v>
      </c>
      <c r="J28" s="76">
        <f t="shared" si="7"/>
        <v>0</v>
      </c>
      <c r="K28" s="76">
        <f t="shared" si="7"/>
        <v>0</v>
      </c>
      <c r="L28" s="76">
        <f t="shared" si="7"/>
        <v>0</v>
      </c>
      <c r="M28" s="76">
        <f t="shared" si="8"/>
        <v>103.91454235901006</v>
      </c>
      <c r="N28" s="75">
        <f t="shared" si="9"/>
        <v>141.42881278491586</v>
      </c>
      <c r="O28" s="76">
        <f t="shared" si="10"/>
        <v>0</v>
      </c>
      <c r="P28" s="76">
        <f t="shared" si="10"/>
        <v>0</v>
      </c>
      <c r="Q28" s="76">
        <f t="shared" si="10"/>
        <v>0</v>
      </c>
      <c r="R28" s="76">
        <f t="shared" si="11"/>
        <v>141.42881278491586</v>
      </c>
    </row>
    <row r="29" spans="1:18" x14ac:dyDescent="0.25">
      <c r="A29" s="36" t="s">
        <v>56</v>
      </c>
      <c r="B29" s="74" t="s">
        <v>38</v>
      </c>
      <c r="C29" s="33">
        <f>[28]Адміністративні_1ст!G35+[28]Адміністративні_1ст!G36</f>
        <v>13.666264307743051</v>
      </c>
      <c r="D29" s="33">
        <v>0</v>
      </c>
      <c r="E29" s="33">
        <v>0</v>
      </c>
      <c r="F29" s="33">
        <v>0</v>
      </c>
      <c r="G29" s="33">
        <f>C29/C41</f>
        <v>3.7254380002556333</v>
      </c>
      <c r="H29" s="73">
        <f t="shared" si="2"/>
        <v>0</v>
      </c>
      <c r="I29" s="75">
        <f t="shared" si="6"/>
        <v>5.7883108367182166</v>
      </c>
      <c r="J29" s="76">
        <f t="shared" si="7"/>
        <v>0</v>
      </c>
      <c r="K29" s="76">
        <f t="shared" si="7"/>
        <v>0</v>
      </c>
      <c r="L29" s="76">
        <f t="shared" si="7"/>
        <v>0</v>
      </c>
      <c r="M29" s="76">
        <f>C29/$H$8*$M$8</f>
        <v>5.7883108367182166</v>
      </c>
      <c r="N29" s="75">
        <f t="shared" si="9"/>
        <v>7.8779534710248331</v>
      </c>
      <c r="O29" s="76">
        <f t="shared" si="10"/>
        <v>0</v>
      </c>
      <c r="P29" s="76">
        <f t="shared" si="10"/>
        <v>0</v>
      </c>
      <c r="Q29" s="76">
        <f t="shared" si="10"/>
        <v>0</v>
      </c>
      <c r="R29" s="76">
        <f t="shared" si="11"/>
        <v>7.8779534710248331</v>
      </c>
    </row>
    <row r="30" spans="1:18" x14ac:dyDescent="0.25">
      <c r="A30" s="36" t="s">
        <v>57</v>
      </c>
      <c r="B30" s="74" t="s">
        <v>58</v>
      </c>
      <c r="C30" s="33">
        <f>[28]Адміністративні_1ст!G9+[28]Адміністративні_1ст!G23+[28]Адміністративні_1ст!G37</f>
        <v>241.69104430874273</v>
      </c>
      <c r="D30" s="33">
        <v>0</v>
      </c>
      <c r="E30" s="33">
        <v>0</v>
      </c>
      <c r="F30" s="33">
        <v>0</v>
      </c>
      <c r="G30" s="33">
        <f>C30/C41</f>
        <v>65.885232461010247</v>
      </c>
      <c r="H30" s="73">
        <f t="shared" si="2"/>
        <v>0</v>
      </c>
      <c r="I30" s="75">
        <f t="shared" si="6"/>
        <v>102.36761556831595</v>
      </c>
      <c r="J30" s="76">
        <f t="shared" si="7"/>
        <v>0</v>
      </c>
      <c r="K30" s="76">
        <f t="shared" si="7"/>
        <v>0</v>
      </c>
      <c r="L30" s="76">
        <f t="shared" si="7"/>
        <v>0</v>
      </c>
      <c r="M30" s="76">
        <f t="shared" si="8"/>
        <v>102.36761556831595</v>
      </c>
      <c r="N30" s="75">
        <f t="shared" si="9"/>
        <v>139.32342874042675</v>
      </c>
      <c r="O30" s="76">
        <f t="shared" si="10"/>
        <v>0</v>
      </c>
      <c r="P30" s="76">
        <f t="shared" si="10"/>
        <v>0</v>
      </c>
      <c r="Q30" s="76">
        <f t="shared" si="10"/>
        <v>0</v>
      </c>
      <c r="R30" s="76">
        <f t="shared" si="11"/>
        <v>139.32342874042675</v>
      </c>
    </row>
    <row r="31" spans="1:18" s="30" customFormat="1" x14ac:dyDescent="0.25">
      <c r="A31" s="28" t="s">
        <v>59</v>
      </c>
      <c r="B31" s="29" t="s">
        <v>60</v>
      </c>
      <c r="C31" s="21">
        <v>0</v>
      </c>
      <c r="D31" s="21">
        <v>0</v>
      </c>
      <c r="E31" s="21">
        <v>0</v>
      </c>
      <c r="F31" s="33">
        <v>0</v>
      </c>
      <c r="G31" s="21">
        <v>0</v>
      </c>
      <c r="H31" s="73">
        <f t="shared" si="2"/>
        <v>0</v>
      </c>
      <c r="I31" s="75">
        <f t="shared" si="6"/>
        <v>0</v>
      </c>
      <c r="J31" s="76">
        <f t="shared" si="7"/>
        <v>0</v>
      </c>
      <c r="K31" s="76">
        <f t="shared" si="7"/>
        <v>0</v>
      </c>
      <c r="L31" s="76">
        <f t="shared" si="7"/>
        <v>0</v>
      </c>
      <c r="M31" s="76">
        <f t="shared" si="8"/>
        <v>0</v>
      </c>
      <c r="N31" s="75">
        <f t="shared" si="9"/>
        <v>0</v>
      </c>
      <c r="O31" s="76">
        <f t="shared" si="10"/>
        <v>0</v>
      </c>
      <c r="P31" s="76">
        <f t="shared" si="10"/>
        <v>0</v>
      </c>
      <c r="Q31" s="76">
        <f t="shared" si="10"/>
        <v>0</v>
      </c>
      <c r="R31" s="76">
        <f t="shared" si="11"/>
        <v>0</v>
      </c>
    </row>
    <row r="32" spans="1:18" s="30" customFormat="1" x14ac:dyDescent="0.25">
      <c r="A32" s="28" t="s">
        <v>61</v>
      </c>
      <c r="B32" s="29" t="s">
        <v>64</v>
      </c>
      <c r="C32" s="21">
        <f>'[28]Д 2_Т на В'!H42</f>
        <v>0</v>
      </c>
      <c r="D32" s="21">
        <f>C32/$C$41</f>
        <v>0</v>
      </c>
      <c r="E32" s="21">
        <f t="shared" ref="E32:E34" si="15">C32/$C$41</f>
        <v>0</v>
      </c>
      <c r="F32" s="33">
        <v>0</v>
      </c>
      <c r="G32" s="21">
        <f t="shared" ref="G32:G34" si="16">C32/$C$41</f>
        <v>0</v>
      </c>
      <c r="H32" s="73">
        <f t="shared" si="2"/>
        <v>0</v>
      </c>
      <c r="I32" s="75">
        <f t="shared" si="6"/>
        <v>0</v>
      </c>
      <c r="J32" s="76">
        <f t="shared" si="7"/>
        <v>0</v>
      </c>
      <c r="K32" s="76">
        <f t="shared" si="7"/>
        <v>0</v>
      </c>
      <c r="L32" s="76">
        <f t="shared" si="7"/>
        <v>0</v>
      </c>
      <c r="M32" s="76">
        <f t="shared" si="8"/>
        <v>0</v>
      </c>
      <c r="N32" s="75">
        <f t="shared" si="9"/>
        <v>0</v>
      </c>
      <c r="O32" s="76">
        <f t="shared" si="10"/>
        <v>0</v>
      </c>
      <c r="P32" s="76">
        <f t="shared" si="10"/>
        <v>0</v>
      </c>
      <c r="Q32" s="76">
        <f t="shared" si="10"/>
        <v>0</v>
      </c>
      <c r="R32" s="76">
        <f t="shared" si="11"/>
        <v>0</v>
      </c>
    </row>
    <row r="33" spans="1:22" s="30" customFormat="1" x14ac:dyDescent="0.25">
      <c r="A33" s="28" t="s">
        <v>63</v>
      </c>
      <c r="B33" s="29" t="s">
        <v>66</v>
      </c>
      <c r="C33" s="21">
        <v>0</v>
      </c>
      <c r="D33" s="21">
        <f t="shared" ref="D33:D34" si="17">C33/$C$41</f>
        <v>0</v>
      </c>
      <c r="E33" s="21">
        <f t="shared" si="15"/>
        <v>0</v>
      </c>
      <c r="F33" s="33">
        <v>0</v>
      </c>
      <c r="G33" s="21">
        <f t="shared" si="16"/>
        <v>0</v>
      </c>
      <c r="H33" s="73">
        <f t="shared" si="2"/>
        <v>0</v>
      </c>
      <c r="I33" s="75">
        <f t="shared" si="6"/>
        <v>0</v>
      </c>
      <c r="J33" s="76">
        <f t="shared" si="7"/>
        <v>0</v>
      </c>
      <c r="K33" s="76">
        <f t="shared" si="7"/>
        <v>0</v>
      </c>
      <c r="L33" s="76">
        <f t="shared" si="7"/>
        <v>0</v>
      </c>
      <c r="M33" s="76">
        <f t="shared" si="8"/>
        <v>0</v>
      </c>
      <c r="N33" s="75">
        <f t="shared" si="9"/>
        <v>0</v>
      </c>
      <c r="O33" s="76">
        <f t="shared" si="10"/>
        <v>0</v>
      </c>
      <c r="P33" s="76">
        <f t="shared" si="10"/>
        <v>0</v>
      </c>
      <c r="Q33" s="76">
        <f t="shared" si="10"/>
        <v>0</v>
      </c>
      <c r="R33" s="76">
        <f t="shared" si="11"/>
        <v>0</v>
      </c>
    </row>
    <row r="34" spans="1:22" s="30" customFormat="1" x14ac:dyDescent="0.25">
      <c r="A34" s="28" t="s">
        <v>65</v>
      </c>
      <c r="B34" s="29" t="s">
        <v>68</v>
      </c>
      <c r="C34" s="78">
        <f>'[28]Д 2_Т на В'!H44</f>
        <v>0</v>
      </c>
      <c r="D34" s="79">
        <f t="shared" si="17"/>
        <v>0</v>
      </c>
      <c r="E34" s="79">
        <f t="shared" si="15"/>
        <v>0</v>
      </c>
      <c r="F34" s="33">
        <v>0</v>
      </c>
      <c r="G34" s="79">
        <f t="shared" si="16"/>
        <v>0</v>
      </c>
      <c r="H34" s="73">
        <f t="shared" si="2"/>
        <v>0</v>
      </c>
      <c r="I34" s="75">
        <f t="shared" si="6"/>
        <v>0</v>
      </c>
      <c r="J34" s="76">
        <f t="shared" si="7"/>
        <v>0</v>
      </c>
      <c r="K34" s="76">
        <f t="shared" si="7"/>
        <v>0</v>
      </c>
      <c r="L34" s="76">
        <f t="shared" si="7"/>
        <v>0</v>
      </c>
      <c r="M34" s="76">
        <f t="shared" si="8"/>
        <v>0</v>
      </c>
      <c r="N34" s="75">
        <f t="shared" si="9"/>
        <v>0</v>
      </c>
      <c r="O34" s="76">
        <f t="shared" si="10"/>
        <v>0</v>
      </c>
      <c r="P34" s="76">
        <f t="shared" si="10"/>
        <v>0</v>
      </c>
      <c r="Q34" s="76">
        <f t="shared" si="10"/>
        <v>0</v>
      </c>
      <c r="R34" s="76">
        <f t="shared" si="11"/>
        <v>0</v>
      </c>
    </row>
    <row r="35" spans="1:22" s="30" customFormat="1" ht="29.25" x14ac:dyDescent="0.25">
      <c r="A35" s="28" t="s">
        <v>67</v>
      </c>
      <c r="B35" s="29" t="s">
        <v>70</v>
      </c>
      <c r="C35" s="21">
        <f>SUM(C36:C39)</f>
        <v>1765.0029455101337</v>
      </c>
      <c r="D35" s="21">
        <v>0</v>
      </c>
      <c r="E35" s="21">
        <v>0</v>
      </c>
      <c r="F35" s="21">
        <f>F36+F37+F38+F39</f>
        <v>0</v>
      </c>
      <c r="G35" s="21">
        <f>'[28]Д 2_Т на В'!X45/'[28]Д 2_Т на В'!X$58*1000</f>
        <v>481.14165624918212</v>
      </c>
      <c r="H35" s="73">
        <f t="shared" si="2"/>
        <v>0</v>
      </c>
      <c r="I35" s="75">
        <f t="shared" si="6"/>
        <v>747.5624242498709</v>
      </c>
      <c r="J35" s="76">
        <f t="shared" si="7"/>
        <v>0</v>
      </c>
      <c r="K35" s="76">
        <f t="shared" si="7"/>
        <v>0</v>
      </c>
      <c r="L35" s="76">
        <f t="shared" si="7"/>
        <v>0</v>
      </c>
      <c r="M35" s="76">
        <f t="shared" si="8"/>
        <v>747.5624242498709</v>
      </c>
      <c r="N35" s="75">
        <f t="shared" si="9"/>
        <v>1017.4405212602627</v>
      </c>
      <c r="O35" s="76">
        <f t="shared" si="10"/>
        <v>0</v>
      </c>
      <c r="P35" s="76">
        <f t="shared" si="10"/>
        <v>0</v>
      </c>
      <c r="Q35" s="76">
        <f t="shared" si="10"/>
        <v>0</v>
      </c>
      <c r="R35" s="76">
        <f t="shared" si="11"/>
        <v>1017.4405212602627</v>
      </c>
    </row>
    <row r="36" spans="1:22" x14ac:dyDescent="0.25">
      <c r="A36" s="36" t="s">
        <v>95</v>
      </c>
      <c r="B36" s="74" t="s">
        <v>72</v>
      </c>
      <c r="C36" s="33">
        <f>'[28]Д 2_Т на В'!H46</f>
        <v>173.0395044617778</v>
      </c>
      <c r="D36" s="33">
        <v>0</v>
      </c>
      <c r="E36" s="33">
        <v>0</v>
      </c>
      <c r="F36" s="33">
        <v>0</v>
      </c>
      <c r="G36" s="33">
        <f>'[28]Д 2_Т на В'!X46/'[28]Д 2_Т на В'!X$58*1000</f>
        <v>47.170750612664918</v>
      </c>
      <c r="H36" s="73">
        <f t="shared" si="2"/>
        <v>0</v>
      </c>
      <c r="I36" s="75">
        <f t="shared" si="6"/>
        <v>73.290433749987329</v>
      </c>
      <c r="J36" s="76">
        <f t="shared" si="7"/>
        <v>0</v>
      </c>
      <c r="K36" s="76">
        <f t="shared" si="7"/>
        <v>0</v>
      </c>
      <c r="L36" s="76">
        <f t="shared" si="7"/>
        <v>0</v>
      </c>
      <c r="M36" s="76">
        <f t="shared" si="8"/>
        <v>73.290433749987329</v>
      </c>
      <c r="N36" s="75">
        <f t="shared" si="9"/>
        <v>99.749070711790438</v>
      </c>
      <c r="O36" s="76">
        <f t="shared" si="10"/>
        <v>0</v>
      </c>
      <c r="P36" s="76">
        <f t="shared" si="10"/>
        <v>0</v>
      </c>
      <c r="Q36" s="76">
        <f t="shared" si="10"/>
        <v>0</v>
      </c>
      <c r="R36" s="76">
        <f t="shared" si="11"/>
        <v>99.749070711790438</v>
      </c>
    </row>
    <row r="37" spans="1:22" x14ac:dyDescent="0.25">
      <c r="A37" s="36" t="s">
        <v>96</v>
      </c>
      <c r="B37" s="74" t="s">
        <v>74</v>
      </c>
      <c r="C37" s="33">
        <f>'[28]Д 2_Т на В'!H47</f>
        <v>630.63286070514584</v>
      </c>
      <c r="D37" s="33">
        <v>0</v>
      </c>
      <c r="E37" s="33">
        <v>0</v>
      </c>
      <c r="F37" s="33">
        <v>0</v>
      </c>
      <c r="G37" s="33">
        <f>'[28]Д 2_Т на В'!X47/'[28]Д 2_Т на В'!X$58*1000</f>
        <v>171.91118001060104</v>
      </c>
      <c r="H37" s="73">
        <f t="shared" si="2"/>
        <v>0</v>
      </c>
      <c r="I37" s="75">
        <f t="shared" si="6"/>
        <v>267.10291411106499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8"/>
        <v>267.10291411106499</v>
      </c>
      <c r="N37" s="75">
        <f t="shared" si="9"/>
        <v>363.5299465940808</v>
      </c>
      <c r="O37" s="76">
        <f t="shared" si="10"/>
        <v>0</v>
      </c>
      <c r="P37" s="76">
        <f t="shared" si="10"/>
        <v>0</v>
      </c>
      <c r="Q37" s="76">
        <f t="shared" si="10"/>
        <v>0</v>
      </c>
      <c r="R37" s="76">
        <f t="shared" si="11"/>
        <v>363.5299465940808</v>
      </c>
    </row>
    <row r="38" spans="1:22" x14ac:dyDescent="0.25">
      <c r="A38" s="36" t="s">
        <v>97</v>
      </c>
      <c r="B38" s="74" t="s">
        <v>76</v>
      </c>
      <c r="C38" s="33">
        <f>'[28]Д 2_Т на В'!H48</f>
        <v>0</v>
      </c>
      <c r="D38" s="33">
        <v>0</v>
      </c>
      <c r="E38" s="33">
        <v>0</v>
      </c>
      <c r="F38" s="33">
        <f>'[28]Д 2_Т на В'!W48/'[28]Д 2_Т на В'!W$58*1000</f>
        <v>0</v>
      </c>
      <c r="G38" s="33">
        <f>'[28]Д 2_Т на В'!X48/'[28]Д 2_Т на В'!X$58*1000</f>
        <v>0</v>
      </c>
      <c r="H38" s="73">
        <f t="shared" si="2"/>
        <v>0</v>
      </c>
      <c r="I38" s="75">
        <f t="shared" si="6"/>
        <v>0</v>
      </c>
      <c r="J38" s="76">
        <f t="shared" si="7"/>
        <v>0</v>
      </c>
      <c r="K38" s="76">
        <f t="shared" si="7"/>
        <v>0</v>
      </c>
      <c r="L38" s="76">
        <f t="shared" si="7"/>
        <v>0</v>
      </c>
      <c r="M38" s="76">
        <f t="shared" si="8"/>
        <v>0</v>
      </c>
      <c r="N38" s="75">
        <f t="shared" si="9"/>
        <v>0</v>
      </c>
      <c r="O38" s="76">
        <f t="shared" si="10"/>
        <v>0</v>
      </c>
      <c r="P38" s="76">
        <f t="shared" si="10"/>
        <v>0</v>
      </c>
      <c r="Q38" s="76">
        <f t="shared" si="10"/>
        <v>0</v>
      </c>
      <c r="R38" s="76">
        <f t="shared" si="11"/>
        <v>0</v>
      </c>
    </row>
    <row r="39" spans="1:22" x14ac:dyDescent="0.25">
      <c r="A39" s="36" t="s">
        <v>98</v>
      </c>
      <c r="B39" s="74" t="s">
        <v>78</v>
      </c>
      <c r="C39" s="33">
        <f>'[28]Д 2_Т на В'!H50</f>
        <v>961.33058034321004</v>
      </c>
      <c r="D39" s="33">
        <v>0</v>
      </c>
      <c r="E39" s="33">
        <v>0</v>
      </c>
      <c r="F39" s="33">
        <v>0</v>
      </c>
      <c r="G39" s="33">
        <f>'[28]Д 2_Т на В'!X50/'[28]Д 2_Т на В'!X$58*1000</f>
        <v>262.0597256259162</v>
      </c>
      <c r="H39" s="73">
        <f t="shared" si="2"/>
        <v>0</v>
      </c>
      <c r="I39" s="75">
        <f t="shared" si="6"/>
        <v>407.1690763888185</v>
      </c>
      <c r="J39" s="76">
        <f t="shared" si="7"/>
        <v>0</v>
      </c>
      <c r="K39" s="76">
        <f t="shared" si="7"/>
        <v>0</v>
      </c>
      <c r="L39" s="76">
        <f t="shared" si="7"/>
        <v>0</v>
      </c>
      <c r="M39" s="76">
        <f t="shared" si="8"/>
        <v>407.1690763888185</v>
      </c>
      <c r="N39" s="75">
        <f t="shared" si="9"/>
        <v>554.16150395439138</v>
      </c>
      <c r="O39" s="76">
        <f t="shared" si="10"/>
        <v>0</v>
      </c>
      <c r="P39" s="76">
        <f t="shared" si="10"/>
        <v>0</v>
      </c>
      <c r="Q39" s="76">
        <f t="shared" si="10"/>
        <v>0</v>
      </c>
      <c r="R39" s="76">
        <f t="shared" si="11"/>
        <v>554.16150395439138</v>
      </c>
    </row>
    <row r="40" spans="1:22" ht="28.9" customHeight="1" x14ac:dyDescent="0.25">
      <c r="A40" s="80" t="s">
        <v>69</v>
      </c>
      <c r="B40" s="81" t="s">
        <v>99</v>
      </c>
      <c r="C40" s="78">
        <f>C10+C26+C31+C32+C33+C34+C35</f>
        <v>25798.267454090383</v>
      </c>
      <c r="D40" s="21">
        <f>D10+D26+D31+D32+D33+D34+D35</f>
        <v>0</v>
      </c>
      <c r="E40" s="21">
        <f t="shared" ref="E40" si="18">E10+E26+E31+E32+E33+E34+E35</f>
        <v>0</v>
      </c>
      <c r="F40" s="33">
        <v>0</v>
      </c>
      <c r="G40" s="21">
        <f>G10+G26+G31+G32+G33+G34+G35</f>
        <v>7032.6347968970877</v>
      </c>
      <c r="H40" s="73">
        <f>I40+N40-C40</f>
        <v>0</v>
      </c>
      <c r="I40" s="75">
        <f>I10+I26+I35</f>
        <v>10926.789333970335</v>
      </c>
      <c r="J40" s="76">
        <f t="shared" si="7"/>
        <v>0</v>
      </c>
      <c r="K40" s="76">
        <f t="shared" si="7"/>
        <v>0</v>
      </c>
      <c r="L40" s="76">
        <f t="shared" si="7"/>
        <v>0</v>
      </c>
      <c r="M40" s="76">
        <f>M10+M26+M35</f>
        <v>10926.789333970335</v>
      </c>
      <c r="N40" s="75">
        <f>N10+N26+N31+N32+N33+N34+N35</f>
        <v>14871.478120120051</v>
      </c>
      <c r="O40" s="76">
        <f t="shared" si="10"/>
        <v>0</v>
      </c>
      <c r="P40" s="76">
        <f t="shared" si="10"/>
        <v>0</v>
      </c>
      <c r="Q40" s="76">
        <f t="shared" si="10"/>
        <v>0</v>
      </c>
      <c r="R40" s="76">
        <f>R10+R26+R35</f>
        <v>14871.478120120051</v>
      </c>
      <c r="T40" s="18"/>
      <c r="V40" s="18"/>
    </row>
    <row r="41" spans="1:22" s="30" customFormat="1" ht="45.75" customHeight="1" thickBot="1" x14ac:dyDescent="0.25">
      <c r="A41" s="82" t="s">
        <v>79</v>
      </c>
      <c r="B41" s="49" t="s">
        <v>82</v>
      </c>
      <c r="C41" s="83">
        <f>G41+F41+E41+D41</f>
        <v>3.6683644464906662</v>
      </c>
      <c r="D41" s="25">
        <f>[28]ТЕ_1ст_вих!F23-[28]ТЕ_1ст_вих!F24</f>
        <v>0</v>
      </c>
      <c r="E41" s="25">
        <f>[28]ТЕ_1ст_вих!G23-[28]ТЕ_1ст_вих!G24</f>
        <v>0</v>
      </c>
      <c r="F41" s="25">
        <f>[28]ТЕ_1ст_вих!H23-[28]ТЕ_1ст_вих!H24</f>
        <v>0</v>
      </c>
      <c r="G41" s="84">
        <f>[28]ТЕ_1ст_вих!I23-[28]ТЕ_1ст_вих!I24</f>
        <v>3.6683644464906662</v>
      </c>
      <c r="H41" s="85"/>
    </row>
    <row r="42" spans="1:22" s="87" customFormat="1" ht="41.45" customHeight="1" x14ac:dyDescent="0.25">
      <c r="A42" s="86"/>
      <c r="B42" s="87" t="str">
        <f>'Додаток 1 до рішення'!B49</f>
        <v>Начальник управління економічного розвитку та торгівлі</v>
      </c>
      <c r="F42" s="87" t="str">
        <f>'Додаток 1 до рішення'!F49</f>
        <v>Наталія Гєнчева</v>
      </c>
      <c r="H42" s="88"/>
    </row>
    <row r="43" spans="1:22" x14ac:dyDescent="0.25">
      <c r="C43" s="54"/>
      <c r="D43" s="54"/>
      <c r="E43" s="54"/>
      <c r="F43" s="54"/>
      <c r="G43" s="54"/>
    </row>
    <row r="44" spans="1:22" x14ac:dyDescent="0.25">
      <c r="C44" s="144"/>
      <c r="D44" s="56"/>
      <c r="E44" s="56"/>
      <c r="F44" s="56"/>
      <c r="G44" s="56"/>
    </row>
    <row r="45" spans="1:22" x14ac:dyDescent="0.25">
      <c r="C45" s="54"/>
      <c r="D45" s="54"/>
      <c r="E45" s="54"/>
      <c r="F45" s="54"/>
      <c r="G45" s="54"/>
    </row>
    <row r="46" spans="1:22" x14ac:dyDescent="0.25">
      <c r="D46" s="145"/>
      <c r="E46" s="145"/>
      <c r="F46" s="145"/>
      <c r="G46" s="145"/>
    </row>
    <row r="47" spans="1:22" x14ac:dyDescent="0.25">
      <c r="C47" s="18"/>
    </row>
    <row r="48" spans="1:22" x14ac:dyDescent="0.25">
      <c r="F48" s="19"/>
    </row>
  </sheetData>
  <mergeCells count="9">
    <mergeCell ref="I5:I6"/>
    <mergeCell ref="N5:N6"/>
    <mergeCell ref="B9:G9"/>
    <mergeCell ref="E1:G1"/>
    <mergeCell ref="A3:G3"/>
    <mergeCell ref="A5:A6"/>
    <mergeCell ref="B5:B6"/>
    <mergeCell ref="C5:C6"/>
    <mergeCell ref="D5:G5"/>
  </mergeCells>
  <pageMargins left="0.78740157480314965" right="0.43307086614173229" top="0.78740157480314965" bottom="0.74803149606299213" header="0.31496062992125984" footer="0.31496062992125984"/>
  <pageSetup paperSize="9" scale="7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5A48-969B-488F-87B3-F1315BD30873}">
  <sheetPr>
    <tabColor rgb="FFEC20C5"/>
    <pageSetUpPr fitToPage="1"/>
  </sheetPr>
  <dimension ref="A1:H46"/>
  <sheetViews>
    <sheetView zoomScaleNormal="100" workbookViewId="0">
      <selection activeCell="F1" sqref="F1:G1"/>
    </sheetView>
  </sheetViews>
  <sheetFormatPr defaultColWidth="9.140625" defaultRowHeight="15" x14ac:dyDescent="0.25"/>
  <cols>
    <col min="1" max="1" width="7.85546875" style="3" customWidth="1"/>
    <col min="2" max="2" width="46" style="7" customWidth="1"/>
    <col min="3" max="3" width="12.7109375" style="2" customWidth="1"/>
    <col min="4" max="4" width="11.140625" style="3" customWidth="1"/>
    <col min="5" max="5" width="11.7109375" style="2" customWidth="1"/>
    <col min="6" max="6" width="13.85546875" style="2" customWidth="1"/>
    <col min="7" max="7" width="11.7109375" style="2" customWidth="1"/>
    <col min="8" max="8" width="17.5703125" style="2" customWidth="1"/>
    <col min="9" max="16384" width="9.140625" style="2"/>
  </cols>
  <sheetData>
    <row r="1" spans="1:8" ht="85.15" customHeight="1" x14ac:dyDescent="0.25">
      <c r="A1" s="1"/>
      <c r="F1" s="165" t="s">
        <v>146</v>
      </c>
      <c r="G1" s="165"/>
    </row>
    <row r="2" spans="1:8" ht="35.25" customHeight="1" x14ac:dyDescent="0.25">
      <c r="A2" s="1"/>
      <c r="F2" s="4"/>
      <c r="G2" s="4"/>
    </row>
    <row r="3" spans="1:8" ht="45.75" customHeight="1" x14ac:dyDescent="0.25">
      <c r="A3" s="156" t="s">
        <v>141</v>
      </c>
      <c r="B3" s="156"/>
      <c r="C3" s="156"/>
      <c r="D3" s="156"/>
      <c r="E3" s="156"/>
      <c r="F3" s="156"/>
      <c r="G3" s="156"/>
    </row>
    <row r="4" spans="1:8" ht="15.75" thickBot="1" x14ac:dyDescent="0.3">
      <c r="G4" s="2" t="s">
        <v>0</v>
      </c>
    </row>
    <row r="5" spans="1:8" ht="30" customHeight="1" thickBot="1" x14ac:dyDescent="0.3">
      <c r="A5" s="157" t="s">
        <v>1</v>
      </c>
      <c r="B5" s="157" t="s">
        <v>2</v>
      </c>
      <c r="C5" s="157" t="s">
        <v>3</v>
      </c>
      <c r="D5" s="160" t="s">
        <v>4</v>
      </c>
      <c r="E5" s="161"/>
      <c r="F5" s="161"/>
      <c r="G5" s="162"/>
      <c r="H5" s="7"/>
    </row>
    <row r="6" spans="1:8" ht="75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7</v>
      </c>
      <c r="G6" s="8" t="s">
        <v>90</v>
      </c>
    </row>
    <row r="7" spans="1:8" ht="15.75" thickBot="1" x14ac:dyDescent="0.3">
      <c r="A7" s="9">
        <v>1</v>
      </c>
      <c r="B7" s="89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8" ht="70.5" customHeight="1" thickBot="1" x14ac:dyDescent="0.3">
      <c r="A8" s="13" t="s">
        <v>11</v>
      </c>
      <c r="B8" s="90" t="s">
        <v>100</v>
      </c>
      <c r="C8" s="51">
        <f>(C31+C32+C33+C34+C35+C36)</f>
        <v>6461.620461390773</v>
      </c>
      <c r="D8" s="51">
        <f>(D31+D32+D33+D34+D35+D36)</f>
        <v>0</v>
      </c>
      <c r="E8" s="51">
        <f t="shared" ref="E8:G8" si="0">(E31+E32+E33+E34+E35+E36)</f>
        <v>0</v>
      </c>
      <c r="F8" s="51">
        <f t="shared" si="0"/>
        <v>0</v>
      </c>
      <c r="G8" s="48">
        <f t="shared" si="0"/>
        <v>4395.2476937873398</v>
      </c>
    </row>
    <row r="9" spans="1:8" ht="34.5" customHeight="1" thickBot="1" x14ac:dyDescent="0.3">
      <c r="A9" s="26" t="s">
        <v>20</v>
      </c>
      <c r="B9" s="166" t="s">
        <v>101</v>
      </c>
      <c r="C9" s="167"/>
      <c r="D9" s="167"/>
      <c r="E9" s="167"/>
      <c r="F9" s="167"/>
      <c r="G9" s="168"/>
    </row>
    <row r="10" spans="1:8" s="30" customFormat="1" ht="14.25" x14ac:dyDescent="0.2">
      <c r="A10" s="28" t="s">
        <v>22</v>
      </c>
      <c r="B10" s="29" t="s">
        <v>23</v>
      </c>
      <c r="C10" s="21">
        <f>C11+C15+C16+C20</f>
        <v>5066.7595652194705</v>
      </c>
      <c r="D10" s="77">
        <f>D11+D15+D16+D20</f>
        <v>0</v>
      </c>
      <c r="E10" s="77">
        <f t="shared" ref="E10:G10" si="1">E11+E15+E16+E20</f>
        <v>0</v>
      </c>
      <c r="F10" s="77">
        <f t="shared" si="1"/>
        <v>0</v>
      </c>
      <c r="G10" s="77">
        <f t="shared" si="1"/>
        <v>3446.4517727512252</v>
      </c>
    </row>
    <row r="11" spans="1:8" x14ac:dyDescent="0.25">
      <c r="A11" s="31" t="s">
        <v>14</v>
      </c>
      <c r="B11" s="74" t="s">
        <v>102</v>
      </c>
      <c r="C11" s="33">
        <f>SUM(C12:C14)</f>
        <v>519.62697180840519</v>
      </c>
      <c r="D11" s="33">
        <v>0</v>
      </c>
      <c r="E11" s="33">
        <f t="shared" ref="E11:G11" si="2">SUM(E12:E14)</f>
        <v>0</v>
      </c>
      <c r="F11" s="33">
        <v>0</v>
      </c>
      <c r="G11" s="33">
        <f t="shared" si="2"/>
        <v>353.45456501464275</v>
      </c>
    </row>
    <row r="12" spans="1:8" ht="30" x14ac:dyDescent="0.25">
      <c r="A12" s="31" t="s">
        <v>25</v>
      </c>
      <c r="B12" s="74" t="s">
        <v>28</v>
      </c>
      <c r="C12" s="33">
        <f>[28]Виробництво_Транспортування_1ст!K102</f>
        <v>483.46946266722506</v>
      </c>
      <c r="D12" s="33">
        <v>0</v>
      </c>
      <c r="E12" s="33">
        <v>0</v>
      </c>
      <c r="F12" s="33">
        <v>0</v>
      </c>
      <c r="G12" s="33">
        <f>C12/$C$41</f>
        <v>328.85992817154028</v>
      </c>
    </row>
    <row r="13" spans="1:8" ht="30" x14ac:dyDescent="0.25">
      <c r="A13" s="31" t="s">
        <v>27</v>
      </c>
      <c r="B13" s="74" t="s">
        <v>30</v>
      </c>
      <c r="C13" s="33">
        <f>[28]Виробництво_Транспортування_1ст!K103</f>
        <v>4.2417391800000006</v>
      </c>
      <c r="D13" s="33">
        <v>0</v>
      </c>
      <c r="E13" s="33">
        <v>0</v>
      </c>
      <c r="F13" s="33">
        <v>0</v>
      </c>
      <c r="G13" s="33">
        <f t="shared" ref="G13:G29" si="3">C13/$C$41</f>
        <v>2.8852660814636657</v>
      </c>
    </row>
    <row r="14" spans="1:8" ht="30" x14ac:dyDescent="0.25">
      <c r="A14" s="31" t="s">
        <v>29</v>
      </c>
      <c r="B14" s="74" t="s">
        <v>32</v>
      </c>
      <c r="C14" s="33">
        <f>[28]Виробництво_Транспортування_1ст!K101-[28]Виробництво_Транспортування_1ст!K102-[28]Виробництво_Транспортування_1ст!K103-[28]Виробництво_Транспортування_1ст!K122</f>
        <v>31.915769961180104</v>
      </c>
      <c r="D14" s="33">
        <v>0</v>
      </c>
      <c r="E14" s="33">
        <v>0</v>
      </c>
      <c r="F14" s="33">
        <v>0</v>
      </c>
      <c r="G14" s="33">
        <f t="shared" si="3"/>
        <v>21.70937076163883</v>
      </c>
    </row>
    <row r="15" spans="1:8" x14ac:dyDescent="0.25">
      <c r="A15" s="31" t="s">
        <v>16</v>
      </c>
      <c r="B15" s="74" t="s">
        <v>33</v>
      </c>
      <c r="C15" s="33">
        <f>[28]Виробництво_Транспортування_1ст!K123</f>
        <v>2636.5664791233403</v>
      </c>
      <c r="D15" s="33">
        <v>0</v>
      </c>
      <c r="E15" s="33">
        <v>0</v>
      </c>
      <c r="F15" s="33">
        <v>0</v>
      </c>
      <c r="G15" s="33">
        <f t="shared" si="3"/>
        <v>1793.4143309911508</v>
      </c>
    </row>
    <row r="16" spans="1:8" ht="14.45" customHeight="1" x14ac:dyDescent="0.25">
      <c r="A16" s="31" t="s">
        <v>18</v>
      </c>
      <c r="B16" s="74" t="s">
        <v>34</v>
      </c>
      <c r="C16" s="33">
        <f>C17+C18+C19</f>
        <v>1154.7650304819804</v>
      </c>
      <c r="D16" s="33">
        <v>0</v>
      </c>
      <c r="E16" s="33">
        <v>0</v>
      </c>
      <c r="F16" s="33">
        <v>0</v>
      </c>
      <c r="G16" s="33">
        <f t="shared" si="3"/>
        <v>785.48072691966252</v>
      </c>
    </row>
    <row r="17" spans="1:7" x14ac:dyDescent="0.25">
      <c r="A17" s="31" t="s">
        <v>35</v>
      </c>
      <c r="B17" s="74" t="s">
        <v>55</v>
      </c>
      <c r="C17" s="33">
        <f>[28]Виробництво_Транспортування_1ст!K126</f>
        <v>580.04462540713484</v>
      </c>
      <c r="D17" s="33">
        <v>0</v>
      </c>
      <c r="E17" s="33">
        <v>0</v>
      </c>
      <c r="F17" s="33">
        <v>0</v>
      </c>
      <c r="G17" s="33">
        <f t="shared" si="3"/>
        <v>394.55115281805314</v>
      </c>
    </row>
    <row r="18" spans="1:7" x14ac:dyDescent="0.25">
      <c r="A18" s="31" t="s">
        <v>37</v>
      </c>
      <c r="B18" s="74" t="s">
        <v>38</v>
      </c>
      <c r="C18" s="33">
        <f>[28]Виробництво_Транспортування_1ст!K127+[28]Виробництво_Транспортування_1ст!K128</f>
        <v>18.145495110120002</v>
      </c>
      <c r="D18" s="33">
        <v>0</v>
      </c>
      <c r="E18" s="33">
        <v>0</v>
      </c>
      <c r="F18" s="33">
        <v>0</v>
      </c>
      <c r="G18" s="33">
        <f>C18/$C$41</f>
        <v>12.342715888673295</v>
      </c>
    </row>
    <row r="19" spans="1:7" ht="15.6" customHeight="1" x14ac:dyDescent="0.25">
      <c r="A19" s="31" t="s">
        <v>39</v>
      </c>
      <c r="B19" s="74" t="s">
        <v>40</v>
      </c>
      <c r="C19" s="33">
        <f>[28]Виробництво_Транспортування_1ст!K125-[28]Виробництво_Транспортування_1ст!K126-[28]Виробництво_Транспортування_1ст!K127-[28]Виробництво_Транспортування_1ст!K128</f>
        <v>556.57490996472552</v>
      </c>
      <c r="D19" s="33">
        <v>0</v>
      </c>
      <c r="E19" s="33">
        <v>0</v>
      </c>
      <c r="F19" s="33">
        <v>0</v>
      </c>
      <c r="G19" s="33">
        <f t="shared" si="3"/>
        <v>378.58685821293608</v>
      </c>
    </row>
    <row r="20" spans="1:7" s="30" customFormat="1" ht="14.25" x14ac:dyDescent="0.2">
      <c r="A20" s="34" t="s">
        <v>41</v>
      </c>
      <c r="B20" s="29" t="s">
        <v>42</v>
      </c>
      <c r="C20" s="21">
        <f>C21+C22+C23+C24</f>
        <v>755.80108380574575</v>
      </c>
      <c r="D20" s="77">
        <f t="shared" ref="D20:F20" si="4">D21+D22+D23+D24</f>
        <v>0</v>
      </c>
      <c r="E20" s="77">
        <f t="shared" si="4"/>
        <v>0</v>
      </c>
      <c r="F20" s="77">
        <f t="shared" si="4"/>
        <v>0</v>
      </c>
      <c r="G20" s="21">
        <f t="shared" si="3"/>
        <v>514.10214982576917</v>
      </c>
    </row>
    <row r="21" spans="1:7" x14ac:dyDescent="0.25">
      <c r="A21" s="36" t="s">
        <v>43</v>
      </c>
      <c r="B21" s="74" t="s">
        <v>44</v>
      </c>
      <c r="C21" s="33">
        <f>[28]ЗВВ_1ст!I18</f>
        <v>532.17408696265682</v>
      </c>
      <c r="D21" s="33">
        <v>0</v>
      </c>
      <c r="E21" s="33">
        <v>0</v>
      </c>
      <c r="F21" s="33">
        <v>0</v>
      </c>
      <c r="G21" s="33">
        <f t="shared" si="3"/>
        <v>361.98921654283527</v>
      </c>
    </row>
    <row r="22" spans="1:7" x14ac:dyDescent="0.25">
      <c r="A22" s="36" t="s">
        <v>45</v>
      </c>
      <c r="B22" s="74" t="s">
        <v>46</v>
      </c>
      <c r="C22" s="33">
        <f>[28]ЗВВ_1ст!I20</f>
        <v>117.0782991317845</v>
      </c>
      <c r="D22" s="33">
        <v>0</v>
      </c>
      <c r="E22" s="33">
        <v>0</v>
      </c>
      <c r="F22" s="33">
        <v>0</v>
      </c>
      <c r="G22" s="33">
        <f t="shared" si="3"/>
        <v>79.637627639423769</v>
      </c>
    </row>
    <row r="23" spans="1:7" x14ac:dyDescent="0.25">
      <c r="A23" s="36" t="s">
        <v>47</v>
      </c>
      <c r="B23" s="74" t="s">
        <v>38</v>
      </c>
      <c r="C23" s="33">
        <f>[28]ЗВВ_1ст!I32+[28]ЗВВ_1ст!I33</f>
        <v>1.4457582248541365</v>
      </c>
      <c r="D23" s="33">
        <v>0</v>
      </c>
      <c r="E23" s="33">
        <v>0</v>
      </c>
      <c r="F23" s="33">
        <v>0</v>
      </c>
      <c r="G23" s="33">
        <f>C23/$C$41</f>
        <v>0.98341670507161139</v>
      </c>
    </row>
    <row r="24" spans="1:7" x14ac:dyDescent="0.25">
      <c r="A24" s="36" t="s">
        <v>48</v>
      </c>
      <c r="B24" s="74" t="s">
        <v>49</v>
      </c>
      <c r="C24" s="33">
        <f>[28]ЗВВ_1ст!I21+[28]ЗВВ_1ст!I9+[28]ЗВВ_1ст!I34</f>
        <v>105.10293948645023</v>
      </c>
      <c r="D24" s="33">
        <v>0</v>
      </c>
      <c r="E24" s="33">
        <v>0</v>
      </c>
      <c r="F24" s="33">
        <v>0</v>
      </c>
      <c r="G24" s="33">
        <f t="shared" si="3"/>
        <v>71.49188893843845</v>
      </c>
    </row>
    <row r="25" spans="1:7" s="30" customFormat="1" ht="14.25" x14ac:dyDescent="0.2">
      <c r="A25" s="28" t="s">
        <v>50</v>
      </c>
      <c r="B25" s="29" t="s">
        <v>51</v>
      </c>
      <c r="C25" s="21">
        <f>C26+C27+C28+C29</f>
        <v>364.93951893782963</v>
      </c>
      <c r="D25" s="77">
        <f t="shared" ref="D25:E25" si="5">D26+D27+D28+D29</f>
        <v>0</v>
      </c>
      <c r="E25" s="77">
        <f t="shared" si="5"/>
        <v>0</v>
      </c>
      <c r="F25" s="77">
        <f>F26+F27+F28+F29</f>
        <v>0</v>
      </c>
      <c r="G25" s="21">
        <f t="shared" si="3"/>
        <v>248.23487986759872</v>
      </c>
    </row>
    <row r="26" spans="1:7" x14ac:dyDescent="0.25">
      <c r="A26" s="36" t="s">
        <v>52</v>
      </c>
      <c r="B26" s="74" t="s">
        <v>53</v>
      </c>
      <c r="C26" s="33">
        <f>[28]Адміністративні_1ст!I20</f>
        <v>251.85967751063006</v>
      </c>
      <c r="D26" s="33">
        <v>0</v>
      </c>
      <c r="E26" s="33">
        <v>0</v>
      </c>
      <c r="F26" s="33">
        <v>0</v>
      </c>
      <c r="G26" s="33">
        <f t="shared" si="3"/>
        <v>171.31703623743269</v>
      </c>
    </row>
    <row r="27" spans="1:7" x14ac:dyDescent="0.25">
      <c r="A27" s="36" t="s">
        <v>54</v>
      </c>
      <c r="B27" s="74" t="s">
        <v>55</v>
      </c>
      <c r="C27" s="33">
        <f>[28]Адміністративні_1ст!I22</f>
        <v>55.409129052338614</v>
      </c>
      <c r="D27" s="33">
        <v>0</v>
      </c>
      <c r="E27" s="33">
        <v>0</v>
      </c>
      <c r="F27" s="33">
        <v>0</v>
      </c>
      <c r="G27" s="33">
        <f t="shared" si="3"/>
        <v>37.689747972235189</v>
      </c>
    </row>
    <row r="28" spans="1:7" x14ac:dyDescent="0.25">
      <c r="A28" s="36" t="s">
        <v>56</v>
      </c>
      <c r="B28" s="74" t="s">
        <v>38</v>
      </c>
      <c r="C28" s="33">
        <f>[28]Адміністративні_1ст!I35+[28]Адміністративні_1ст!I36</f>
        <v>3.0864328982820259</v>
      </c>
      <c r="D28" s="33">
        <v>0</v>
      </c>
      <c r="E28" s="33">
        <v>0</v>
      </c>
      <c r="F28" s="33">
        <v>0</v>
      </c>
      <c r="G28" s="33">
        <f t="shared" si="3"/>
        <v>2.0994171909755952</v>
      </c>
    </row>
    <row r="29" spans="1:7" x14ac:dyDescent="0.25">
      <c r="A29" s="36" t="s">
        <v>57</v>
      </c>
      <c r="B29" s="74" t="s">
        <v>58</v>
      </c>
      <c r="C29" s="33">
        <f>[28]Адміністративні_1ст!I9+[28]Адміністративні_1ст!I23+[28]Адміністративні_1ст!I37</f>
        <v>54.584279476578942</v>
      </c>
      <c r="D29" s="33">
        <v>0</v>
      </c>
      <c r="E29" s="33">
        <v>0</v>
      </c>
      <c r="F29" s="33">
        <v>0</v>
      </c>
      <c r="G29" s="33">
        <f t="shared" si="3"/>
        <v>37.128678466955265</v>
      </c>
    </row>
    <row r="30" spans="1:7" s="30" customFormat="1" ht="14.25" x14ac:dyDescent="0.2">
      <c r="A30" s="28" t="s">
        <v>59</v>
      </c>
      <c r="B30" s="29" t="s">
        <v>60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s="30" customFormat="1" ht="28.5" x14ac:dyDescent="0.2">
      <c r="A31" s="28" t="s">
        <v>61</v>
      </c>
      <c r="B31" s="29" t="s">
        <v>103</v>
      </c>
      <c r="C31" s="21">
        <f>C10+C25+C30</f>
        <v>5431.6990841572997</v>
      </c>
      <c r="D31" s="21">
        <f>D10+D25+D30</f>
        <v>0</v>
      </c>
      <c r="E31" s="21">
        <f t="shared" ref="E31:G31" si="6">E10+E25+E30</f>
        <v>0</v>
      </c>
      <c r="F31" s="21">
        <f t="shared" si="6"/>
        <v>0</v>
      </c>
      <c r="G31" s="21">
        <f t="shared" si="6"/>
        <v>3694.6866526188242</v>
      </c>
    </row>
    <row r="32" spans="1:7" s="30" customFormat="1" ht="42.75" x14ac:dyDescent="0.2">
      <c r="A32" s="28">
        <v>5</v>
      </c>
      <c r="B32" s="29" t="s">
        <v>62</v>
      </c>
      <c r="C32" s="21">
        <f>[28]Виробництво_Транспортування_1ст!K122</f>
        <v>587.84598719347287</v>
      </c>
      <c r="D32" s="21">
        <v>0</v>
      </c>
      <c r="E32" s="21">
        <v>0</v>
      </c>
      <c r="F32" s="21">
        <v>0</v>
      </c>
      <c r="G32" s="21">
        <f>C32/$C$41</f>
        <v>399.85770364453464</v>
      </c>
    </row>
    <row r="33" spans="1:7" s="30" customFormat="1" ht="14.25" x14ac:dyDescent="0.2">
      <c r="A33" s="28">
        <v>6</v>
      </c>
      <c r="B33" s="29" t="s">
        <v>64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s="30" customFormat="1" ht="14.25" x14ac:dyDescent="0.2">
      <c r="A34" s="28">
        <v>7</v>
      </c>
      <c r="B34" s="29" t="s">
        <v>66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s="30" customFormat="1" ht="14.25" x14ac:dyDescent="0.2">
      <c r="A35" s="28">
        <v>8</v>
      </c>
      <c r="B35" s="29" t="s">
        <v>68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s="30" customFormat="1" ht="28.5" x14ac:dyDescent="0.2">
      <c r="A36" s="28">
        <v>9</v>
      </c>
      <c r="B36" s="29" t="s">
        <v>70</v>
      </c>
      <c r="C36" s="21">
        <f>SUM(C37:C40)</f>
        <v>442.07539004000085</v>
      </c>
      <c r="D36" s="21">
        <f t="shared" ref="D36:F36" si="7">SUM(D37:D40)</f>
        <v>0</v>
      </c>
      <c r="E36" s="21">
        <f t="shared" si="7"/>
        <v>0</v>
      </c>
      <c r="F36" s="21">
        <f t="shared" si="7"/>
        <v>0</v>
      </c>
      <c r="G36" s="21">
        <f>C36/C41</f>
        <v>300.70333752398108</v>
      </c>
    </row>
    <row r="37" spans="1:7" x14ac:dyDescent="0.25">
      <c r="A37" s="36" t="s">
        <v>104</v>
      </c>
      <c r="B37" s="74" t="s">
        <v>72</v>
      </c>
      <c r="C37" s="33">
        <f>'[28]Д 3_Т на Т з ЦТП'!G40</f>
        <v>43.340724513725569</v>
      </c>
      <c r="D37" s="33">
        <v>0</v>
      </c>
      <c r="E37" s="33">
        <v>0</v>
      </c>
      <c r="F37" s="33">
        <v>0</v>
      </c>
      <c r="G37" s="33">
        <f>C37/$C$41</f>
        <v>29.480719365096178</v>
      </c>
    </row>
    <row r="38" spans="1:7" x14ac:dyDescent="0.25">
      <c r="A38" s="36" t="s">
        <v>105</v>
      </c>
      <c r="B38" s="74" t="s">
        <v>74</v>
      </c>
      <c r="C38" s="33">
        <f>'[28]Д 3_Т на Т з ЦТП'!G41</f>
        <v>157.95286267224432</v>
      </c>
      <c r="D38" s="33">
        <v>0</v>
      </c>
      <c r="E38" s="33">
        <v>0</v>
      </c>
      <c r="F38" s="33">
        <v>0</v>
      </c>
      <c r="G38" s="33">
        <f t="shared" ref="G38:G40" si="8">C38/$C$41</f>
        <v>107.44084390835053</v>
      </c>
    </row>
    <row r="39" spans="1:7" x14ac:dyDescent="0.25">
      <c r="A39" s="36" t="s">
        <v>106</v>
      </c>
      <c r="B39" s="74" t="s">
        <v>76</v>
      </c>
      <c r="C39" s="33">
        <f>'[28]Д 3_Т на Т з ЦТП'!G42</f>
        <v>0</v>
      </c>
      <c r="D39" s="33">
        <v>0</v>
      </c>
      <c r="E39" s="33">
        <v>0</v>
      </c>
      <c r="F39" s="33">
        <v>0</v>
      </c>
      <c r="G39" s="33">
        <f t="shared" si="8"/>
        <v>0</v>
      </c>
    </row>
    <row r="40" spans="1:7" x14ac:dyDescent="0.25">
      <c r="A40" s="36" t="s">
        <v>107</v>
      </c>
      <c r="B40" s="74" t="s">
        <v>78</v>
      </c>
      <c r="C40" s="33">
        <f>'[28]Д 3_Т на Т з ЦТП'!G44</f>
        <v>240.78180285403096</v>
      </c>
      <c r="D40" s="33">
        <v>0</v>
      </c>
      <c r="E40" s="33">
        <v>0</v>
      </c>
      <c r="F40" s="33">
        <v>0</v>
      </c>
      <c r="G40" s="33">
        <f t="shared" si="8"/>
        <v>163.78177425053434</v>
      </c>
    </row>
    <row r="41" spans="1:7" s="30" customFormat="1" ht="29.25" thickBot="1" x14ac:dyDescent="0.25">
      <c r="A41" s="82" t="s">
        <v>81</v>
      </c>
      <c r="B41" s="91" t="s">
        <v>108</v>
      </c>
      <c r="C41" s="83">
        <f>'[28]Д 3_Т на Т з ЦТП'!G56/1000</f>
        <v>1.4701379561666668</v>
      </c>
      <c r="D41" s="25">
        <f>'[28]Д 3_Т на Т з ЦТП'!G57/1000</f>
        <v>0</v>
      </c>
      <c r="E41" s="25">
        <f>'[28]Д 3_Т на Т з ЦТП'!G58</f>
        <v>0</v>
      </c>
      <c r="F41" s="25">
        <f>'[28]Д 3_Т на Т з ЦТП'!G59/1000</f>
        <v>0</v>
      </c>
      <c r="G41" s="84">
        <f>'[28]Д 3_Т на Т з ЦТП'!G60/1000</f>
        <v>1.4701379561666668</v>
      </c>
    </row>
    <row r="43" spans="1:7" ht="28.9" customHeight="1" x14ac:dyDescent="0.25">
      <c r="B43" s="7" t="str">
        <f>'Додаток 3 до рішення'!B42</f>
        <v>Начальник управління економічного розвитку та торгівлі</v>
      </c>
      <c r="C43" s="7"/>
      <c r="D43" s="7"/>
      <c r="E43" s="7"/>
      <c r="F43" s="2" t="str">
        <f>'Додаток 3 до рішення'!F42</f>
        <v>Наталія Гєнчева</v>
      </c>
      <c r="G43" s="7"/>
    </row>
    <row r="44" spans="1:7" x14ac:dyDescent="0.25">
      <c r="C44" s="92">
        <f>'[28]Д 3_Т на Т з ЦТП'!K45</f>
        <v>6461.6204613907739</v>
      </c>
      <c r="D44" s="56"/>
      <c r="E44" s="54"/>
      <c r="F44" s="169"/>
      <c r="G44" s="169"/>
    </row>
    <row r="46" spans="1:7" x14ac:dyDescent="0.25">
      <c r="C46" s="93"/>
      <c r="D46" s="94"/>
    </row>
  </sheetData>
  <mergeCells count="8">
    <mergeCell ref="B9:G9"/>
    <mergeCell ref="F44:G44"/>
    <mergeCell ref="F1:G1"/>
    <mergeCell ref="A3:G3"/>
    <mergeCell ref="A5:A6"/>
    <mergeCell ref="B5:B6"/>
    <mergeCell ref="C5:C6"/>
    <mergeCell ref="D5:G5"/>
  </mergeCells>
  <pageMargins left="0.78740157480314965" right="0.31496062992125984" top="0.59055118110236227" bottom="0.31496062992125984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2CAE-9048-48E3-A12E-778C4D2D519C}">
  <sheetPr>
    <tabColor rgb="FFEC20C5"/>
    <pageSetUpPr fitToPage="1"/>
  </sheetPr>
  <dimension ref="A1:J44"/>
  <sheetViews>
    <sheetView zoomScaleNormal="100" workbookViewId="0">
      <selection activeCell="N3" sqref="N3"/>
    </sheetView>
  </sheetViews>
  <sheetFormatPr defaultColWidth="9.140625" defaultRowHeight="15" x14ac:dyDescent="0.25"/>
  <cols>
    <col min="1" max="1" width="6.28515625" style="3" customWidth="1"/>
    <col min="2" max="2" width="50" style="2" customWidth="1"/>
    <col min="3" max="3" width="12.7109375" style="2" customWidth="1"/>
    <col min="4" max="4" width="12.7109375" style="3" customWidth="1"/>
    <col min="5" max="7" width="12.7109375" style="2" customWidth="1"/>
    <col min="8" max="8" width="17.5703125" style="2" customWidth="1"/>
    <col min="9" max="16384" width="9.140625" style="2"/>
  </cols>
  <sheetData>
    <row r="1" spans="1:10" ht="96.75" customHeight="1" x14ac:dyDescent="0.25">
      <c r="A1" s="1"/>
      <c r="F1" s="155" t="s">
        <v>150</v>
      </c>
      <c r="G1" s="155"/>
    </row>
    <row r="2" spans="1:10" ht="35.25" customHeight="1" x14ac:dyDescent="0.25">
      <c r="A2" s="1"/>
      <c r="F2" s="4"/>
      <c r="G2" s="4"/>
    </row>
    <row r="3" spans="1:10" ht="45.75" customHeight="1" x14ac:dyDescent="0.25">
      <c r="A3" s="156" t="s">
        <v>142</v>
      </c>
      <c r="B3" s="156"/>
      <c r="C3" s="156"/>
      <c r="D3" s="156"/>
      <c r="E3" s="156"/>
      <c r="F3" s="156"/>
      <c r="G3" s="156"/>
    </row>
    <row r="4" spans="1:10" ht="15.75" thickBot="1" x14ac:dyDescent="0.3">
      <c r="G4" s="2" t="s">
        <v>0</v>
      </c>
    </row>
    <row r="5" spans="1:10" ht="30" customHeight="1" thickBot="1" x14ac:dyDescent="0.3">
      <c r="A5" s="157" t="s">
        <v>1</v>
      </c>
      <c r="B5" s="157" t="s">
        <v>2</v>
      </c>
      <c r="C5" s="157" t="s">
        <v>3</v>
      </c>
      <c r="D5" s="160" t="s">
        <v>4</v>
      </c>
      <c r="E5" s="161"/>
      <c r="F5" s="161"/>
      <c r="G5" s="162"/>
      <c r="H5" s="7"/>
      <c r="I5" s="7"/>
      <c r="J5" s="7"/>
    </row>
    <row r="6" spans="1:10" ht="75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7</v>
      </c>
      <c r="G6" s="8" t="s">
        <v>8</v>
      </c>
      <c r="I6" s="7"/>
      <c r="J6" s="7"/>
    </row>
    <row r="7" spans="1:10" ht="15.75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0" ht="58.15" customHeight="1" thickBot="1" x14ac:dyDescent="0.3">
      <c r="A8" s="13" t="s">
        <v>11</v>
      </c>
      <c r="B8" s="70" t="s">
        <v>109</v>
      </c>
      <c r="C8" s="48">
        <f>(C31+C32+C33+C34+C35+C36)</f>
        <v>6841.063897846343</v>
      </c>
      <c r="D8" s="51">
        <f>(D31+D32+D33+D34+D35+D36)</f>
        <v>0</v>
      </c>
      <c r="E8" s="51">
        <f>(E31+E32+E33+E34+E35+E36)</f>
        <v>0</v>
      </c>
      <c r="F8" s="51">
        <f>(F31+F32+F33+F34+F35+F36)</f>
        <v>0</v>
      </c>
      <c r="G8" s="48">
        <f>(G31+G32+G33+G34+G35+G36)</f>
        <v>3538.4252174366261</v>
      </c>
      <c r="H8" s="18"/>
    </row>
    <row r="9" spans="1:10" ht="29.45" customHeight="1" thickBot="1" x14ac:dyDescent="0.3">
      <c r="A9" s="26" t="s">
        <v>20</v>
      </c>
      <c r="B9" s="166" t="s">
        <v>110</v>
      </c>
      <c r="C9" s="167"/>
      <c r="D9" s="167"/>
      <c r="E9" s="167"/>
      <c r="F9" s="167"/>
      <c r="G9" s="168"/>
    </row>
    <row r="10" spans="1:10" s="30" customFormat="1" ht="14.25" x14ac:dyDescent="0.2">
      <c r="A10" s="28" t="s">
        <v>22</v>
      </c>
      <c r="B10" s="35" t="s">
        <v>23</v>
      </c>
      <c r="C10" s="21">
        <f>C11+C15+C16+C20</f>
        <v>4755.7611280226074</v>
      </c>
      <c r="D10" s="77">
        <f>D11+D15+D16+D20</f>
        <v>0</v>
      </c>
      <c r="E10" s="77">
        <f>E11+E15+E16+E20</f>
        <v>0</v>
      </c>
      <c r="F10" s="77">
        <f>F11+F15+F16+F20</f>
        <v>0</v>
      </c>
      <c r="G10" s="77">
        <f>G11+G15+G16+G20</f>
        <v>2459.8374397288844</v>
      </c>
      <c r="J10" s="27"/>
    </row>
    <row r="11" spans="1:10" x14ac:dyDescent="0.25">
      <c r="A11" s="31" t="s">
        <v>14</v>
      </c>
      <c r="B11" s="32" t="s">
        <v>102</v>
      </c>
      <c r="C11" s="33">
        <f>SUM(C12:C14)</f>
        <v>835.12982883676773</v>
      </c>
      <c r="D11" s="33">
        <f t="shared" ref="D11:F11" si="0">SUM(D12:D14)</f>
        <v>0</v>
      </c>
      <c r="E11" s="33">
        <f t="shared" si="0"/>
        <v>0</v>
      </c>
      <c r="F11" s="33">
        <f t="shared" si="0"/>
        <v>0</v>
      </c>
      <c r="G11" s="33">
        <f>G12+G13+G14</f>
        <v>431.95685500318734</v>
      </c>
    </row>
    <row r="12" spans="1:10" x14ac:dyDescent="0.25">
      <c r="A12" s="31" t="s">
        <v>25</v>
      </c>
      <c r="B12" s="32" t="s">
        <v>28</v>
      </c>
      <c r="C12" s="33">
        <f>'[28]Д 3.1_Т на Т без ЦТП'!G13</f>
        <v>787.57951797794794</v>
      </c>
      <c r="D12" s="33">
        <v>0</v>
      </c>
      <c r="E12" s="33">
        <v>0</v>
      </c>
      <c r="F12" s="33">
        <v>0</v>
      </c>
      <c r="G12" s="33">
        <f>C12/$C$41</f>
        <v>407.3622566260596</v>
      </c>
    </row>
    <row r="13" spans="1:10" x14ac:dyDescent="0.25">
      <c r="A13" s="31" t="s">
        <v>27</v>
      </c>
      <c r="B13" s="32" t="s">
        <v>30</v>
      </c>
      <c r="C13" s="33">
        <f>'[28]Д 3.1_Т на Т без ЦТП'!G15</f>
        <v>5.5782608199999997</v>
      </c>
      <c r="D13" s="33">
        <v>0</v>
      </c>
      <c r="E13" s="33">
        <v>0</v>
      </c>
      <c r="F13" s="33">
        <v>0</v>
      </c>
      <c r="G13" s="33">
        <f t="shared" ref="G13:G19" si="1">C13/$C$41</f>
        <v>2.8852615689119019</v>
      </c>
    </row>
    <row r="14" spans="1:10" x14ac:dyDescent="0.25">
      <c r="A14" s="31" t="s">
        <v>29</v>
      </c>
      <c r="B14" s="32" t="s">
        <v>32</v>
      </c>
      <c r="C14" s="33">
        <f>'[28]Д 3.1_Т на Т без ЦТП'!G16-'[28]Д 3.1_Т на Т без ЦТП'!G17</f>
        <v>41.972050038819816</v>
      </c>
      <c r="D14" s="33">
        <v>0</v>
      </c>
      <c r="E14" s="33">
        <v>0</v>
      </c>
      <c r="F14" s="33">
        <v>0</v>
      </c>
      <c r="G14" s="33">
        <f t="shared" si="1"/>
        <v>21.709336808215813</v>
      </c>
    </row>
    <row r="15" spans="1:10" x14ac:dyDescent="0.25">
      <c r="A15" s="31" t="s">
        <v>16</v>
      </c>
      <c r="B15" s="32" t="s">
        <v>33</v>
      </c>
      <c r="C15" s="33">
        <f>'[28]Д 3.1_Т на Т без ЦТП'!G18</f>
        <v>1974.7234508766601</v>
      </c>
      <c r="D15" s="33">
        <v>0</v>
      </c>
      <c r="E15" s="33">
        <v>0</v>
      </c>
      <c r="F15" s="33">
        <v>0</v>
      </c>
      <c r="G15" s="33">
        <f t="shared" si="1"/>
        <v>1021.3924852017798</v>
      </c>
    </row>
    <row r="16" spans="1:10" x14ac:dyDescent="0.25">
      <c r="A16" s="31" t="s">
        <v>18</v>
      </c>
      <c r="B16" s="32" t="s">
        <v>34</v>
      </c>
      <c r="C16" s="33">
        <f>'[28]Д 3.1_Т на Т без ЦТП'!G19</f>
        <v>1236.7199196111799</v>
      </c>
      <c r="D16" s="33">
        <v>0</v>
      </c>
      <c r="E16" s="33">
        <v>0</v>
      </c>
      <c r="F16" s="33">
        <v>0</v>
      </c>
      <c r="G16" s="33">
        <f>G17+G18+G19</f>
        <v>639.67257371123685</v>
      </c>
    </row>
    <row r="17" spans="1:7" x14ac:dyDescent="0.25">
      <c r="A17" s="31" t="s">
        <v>35</v>
      </c>
      <c r="B17" s="32" t="s">
        <v>36</v>
      </c>
      <c r="C17" s="33">
        <f>'[28]Д 3.1_Т на Т без ЦТП'!G20</f>
        <v>434.43915919286525</v>
      </c>
      <c r="D17" s="33">
        <v>0</v>
      </c>
      <c r="E17" s="33">
        <v>0</v>
      </c>
      <c r="F17" s="33">
        <v>0</v>
      </c>
      <c r="G17" s="33">
        <f t="shared" si="1"/>
        <v>224.70634674439157</v>
      </c>
    </row>
    <row r="18" spans="1:7" x14ac:dyDescent="0.25">
      <c r="A18" s="31" t="s">
        <v>37</v>
      </c>
      <c r="B18" s="32" t="s">
        <v>38</v>
      </c>
      <c r="C18" s="33">
        <f>'[28]Д 3.1_Т на Т без ЦТП'!G21</f>
        <v>18.322984889880001</v>
      </c>
      <c r="D18" s="33">
        <v>0</v>
      </c>
      <c r="E18" s="33">
        <v>0</v>
      </c>
      <c r="F18" s="33">
        <v>0</v>
      </c>
      <c r="G18" s="33">
        <f t="shared" si="1"/>
        <v>9.4772556960727137</v>
      </c>
    </row>
    <row r="19" spans="1:7" x14ac:dyDescent="0.25">
      <c r="A19" s="31" t="s">
        <v>39</v>
      </c>
      <c r="B19" s="32" t="s">
        <v>40</v>
      </c>
      <c r="C19" s="33">
        <f>'[28]Д 3.1_Т на Т без ЦТП'!G22</f>
        <v>783.95777552843469</v>
      </c>
      <c r="D19" s="33">
        <v>0</v>
      </c>
      <c r="E19" s="33">
        <v>0</v>
      </c>
      <c r="F19" s="33">
        <v>0</v>
      </c>
      <c r="G19" s="33">
        <f t="shared" si="1"/>
        <v>405.48897127077259</v>
      </c>
    </row>
    <row r="20" spans="1:7" s="30" customFormat="1" ht="14.25" x14ac:dyDescent="0.2">
      <c r="A20" s="34" t="s">
        <v>41</v>
      </c>
      <c r="B20" s="35" t="s">
        <v>42</v>
      </c>
      <c r="C20" s="21">
        <f>C21+C22+C23+C24</f>
        <v>709.18792869799984</v>
      </c>
      <c r="D20" s="77">
        <f t="shared" ref="D20:F20" si="2">D21+D22+D23+D24</f>
        <v>0</v>
      </c>
      <c r="E20" s="77">
        <f t="shared" si="2"/>
        <v>0</v>
      </c>
      <c r="F20" s="77">
        <f t="shared" si="2"/>
        <v>0</v>
      </c>
      <c r="G20" s="77">
        <f>C20/C41</f>
        <v>366.81552581268028</v>
      </c>
    </row>
    <row r="21" spans="1:7" x14ac:dyDescent="0.25">
      <c r="A21" s="36" t="s">
        <v>43</v>
      </c>
      <c r="B21" s="32" t="s">
        <v>44</v>
      </c>
      <c r="C21" s="33">
        <f>'[28]Д 3.1_Т на Т без ЦТП'!G24</f>
        <v>499.35286747590476</v>
      </c>
      <c r="D21" s="33">
        <v>0</v>
      </c>
      <c r="E21" s="33">
        <v>0</v>
      </c>
      <c r="F21" s="33">
        <v>0</v>
      </c>
      <c r="G21" s="33">
        <f t="shared" ref="G21:G24" si="3">C21/$C$41</f>
        <v>258.28187034362907</v>
      </c>
    </row>
    <row r="22" spans="1:7" x14ac:dyDescent="0.25">
      <c r="A22" s="36" t="s">
        <v>45</v>
      </c>
      <c r="B22" s="32" t="s">
        <v>46</v>
      </c>
      <c r="C22" s="33">
        <f>'[28]Д 3.1_Т на Т без ЦТП'!G25</f>
        <v>109.85763084469906</v>
      </c>
      <c r="D22" s="33">
        <v>0</v>
      </c>
      <c r="E22" s="33">
        <v>0</v>
      </c>
      <c r="F22" s="33">
        <v>0</v>
      </c>
      <c r="G22" s="33">
        <f t="shared" si="3"/>
        <v>56.822011475598408</v>
      </c>
    </row>
    <row r="23" spans="1:7" x14ac:dyDescent="0.25">
      <c r="A23" s="36" t="s">
        <v>47</v>
      </c>
      <c r="B23" s="32" t="s">
        <v>38</v>
      </c>
      <c r="C23" s="33">
        <f>[28]ЗВВ_1ст!J32+[28]ЗВВ_1ст!J33</f>
        <v>1.3565927634286457</v>
      </c>
      <c r="D23" s="33">
        <v>0</v>
      </c>
      <c r="E23" s="33">
        <v>0</v>
      </c>
      <c r="F23" s="33">
        <v>0</v>
      </c>
      <c r="G23" s="33">
        <f t="shared" si="3"/>
        <v>0.70167478561618546</v>
      </c>
    </row>
    <row r="24" spans="1:7" x14ac:dyDescent="0.25">
      <c r="A24" s="36" t="s">
        <v>48</v>
      </c>
      <c r="B24" s="32" t="s">
        <v>49</v>
      </c>
      <c r="C24" s="33">
        <f>'[28]Д 3.1_Т на Т без ЦТП'!G26-C23</f>
        <v>98.620837613967254</v>
      </c>
      <c r="D24" s="33">
        <v>0</v>
      </c>
      <c r="E24" s="33">
        <v>0</v>
      </c>
      <c r="F24" s="33">
        <v>0</v>
      </c>
      <c r="G24" s="33">
        <f t="shared" si="3"/>
        <v>51.009969207836555</v>
      </c>
    </row>
    <row r="25" spans="1:7" s="30" customFormat="1" ht="14.25" x14ac:dyDescent="0.2">
      <c r="A25" s="28" t="s">
        <v>50</v>
      </c>
      <c r="B25" s="35" t="s">
        <v>51</v>
      </c>
      <c r="C25" s="21">
        <f>C26+C27+C28+C29</f>
        <v>342.43229744042395</v>
      </c>
      <c r="D25" s="77">
        <f t="shared" ref="D25:F25" si="4">D26+D27+D28+D29</f>
        <v>0</v>
      </c>
      <c r="E25" s="77">
        <f t="shared" si="4"/>
        <v>0</v>
      </c>
      <c r="F25" s="77">
        <f t="shared" si="4"/>
        <v>0</v>
      </c>
      <c r="G25" s="77">
        <f>SUM(G26:G29)</f>
        <v>177.11734528739095</v>
      </c>
    </row>
    <row r="26" spans="1:7" x14ac:dyDescent="0.25">
      <c r="A26" s="36" t="s">
        <v>52</v>
      </c>
      <c r="B26" s="32" t="s">
        <v>53</v>
      </c>
      <c r="C26" s="33">
        <f>'[28]Д 3.1_Т на Т без ЦТП'!G28</f>
        <v>236.32652405962591</v>
      </c>
      <c r="D26" s="33">
        <v>0</v>
      </c>
      <c r="E26" s="33">
        <v>0</v>
      </c>
      <c r="F26" s="33">
        <v>0</v>
      </c>
      <c r="G26" s="33">
        <f t="shared" ref="G26:G29" si="5">C26/$C$41</f>
        <v>122.23591896941323</v>
      </c>
    </row>
    <row r="27" spans="1:7" x14ac:dyDescent="0.25">
      <c r="A27" s="36" t="s">
        <v>54</v>
      </c>
      <c r="B27" s="32" t="s">
        <v>55</v>
      </c>
      <c r="C27" s="33">
        <f>'[28]Д 3.1_Т на Т без ЦТП'!G29</f>
        <v>51.991835293117703</v>
      </c>
      <c r="D27" s="33">
        <v>0</v>
      </c>
      <c r="E27" s="33">
        <v>0</v>
      </c>
      <c r="F27" s="33">
        <v>0</v>
      </c>
      <c r="G27" s="33">
        <f t="shared" si="5"/>
        <v>26.891902173270914</v>
      </c>
    </row>
    <row r="28" spans="1:7" x14ac:dyDescent="0.25">
      <c r="A28" s="36" t="s">
        <v>56</v>
      </c>
      <c r="B28" s="32" t="s">
        <v>38</v>
      </c>
      <c r="C28" s="33">
        <f>[28]Адміністративні_1ст!J35+[28]Адміністративні_1ст!J36</f>
        <v>2.8960807295700701</v>
      </c>
      <c r="D28" s="33">
        <v>0</v>
      </c>
      <c r="E28" s="33">
        <v>0</v>
      </c>
      <c r="F28" s="33">
        <v>0</v>
      </c>
      <c r="G28" s="33">
        <f t="shared" si="5"/>
        <v>1.4979490380829605</v>
      </c>
    </row>
    <row r="29" spans="1:7" x14ac:dyDescent="0.25">
      <c r="A29" s="36" t="s">
        <v>57</v>
      </c>
      <c r="B29" s="32" t="s">
        <v>58</v>
      </c>
      <c r="C29" s="33">
        <f>'[28]Д 3.1_Т на Т без ЦТП'!G30-C28</f>
        <v>51.217857358110209</v>
      </c>
      <c r="D29" s="33">
        <v>0</v>
      </c>
      <c r="E29" s="33">
        <v>0</v>
      </c>
      <c r="F29" s="33">
        <v>0</v>
      </c>
      <c r="G29" s="33">
        <f t="shared" si="5"/>
        <v>26.491575106623838</v>
      </c>
    </row>
    <row r="30" spans="1:7" s="30" customFormat="1" ht="14.25" x14ac:dyDescent="0.2">
      <c r="A30" s="28" t="s">
        <v>59</v>
      </c>
      <c r="B30" s="35" t="s">
        <v>60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s="30" customFormat="1" ht="28.5" x14ac:dyDescent="0.2">
      <c r="A31" s="28" t="s">
        <v>61</v>
      </c>
      <c r="B31" s="29" t="s">
        <v>103</v>
      </c>
      <c r="C31" s="21">
        <f>C10+C25+C30</f>
        <v>5098.1934254630314</v>
      </c>
      <c r="D31" s="21">
        <f t="shared" ref="D31:F31" si="6">D10+D25+D30</f>
        <v>0</v>
      </c>
      <c r="E31" s="21">
        <f t="shared" si="6"/>
        <v>0</v>
      </c>
      <c r="F31" s="21">
        <f t="shared" si="6"/>
        <v>0</v>
      </c>
      <c r="G31" s="21">
        <f>G10+G25+G30</f>
        <v>2636.9547850162753</v>
      </c>
    </row>
    <row r="32" spans="1:7" s="30" customFormat="1" ht="44.45" customHeight="1" x14ac:dyDescent="0.2">
      <c r="A32" s="28">
        <v>5</v>
      </c>
      <c r="B32" s="37" t="s">
        <v>62</v>
      </c>
      <c r="C32" s="21">
        <f>'[28]Д 3.1_Т на Т без ЦТП'!G17</f>
        <v>1274.8352466996819</v>
      </c>
      <c r="D32" s="21">
        <v>0</v>
      </c>
      <c r="E32" s="21">
        <v>0</v>
      </c>
      <c r="F32" s="21">
        <v>0</v>
      </c>
      <c r="G32" s="21">
        <f>'[28]Д 3.1_Т на Т без ЦТП'!K17/G41</f>
        <v>659.38708545308134</v>
      </c>
    </row>
    <row r="33" spans="1:7" s="30" customFormat="1" ht="14.25" x14ac:dyDescent="0.2">
      <c r="A33" s="28">
        <v>6</v>
      </c>
      <c r="B33" s="35" t="s">
        <v>64</v>
      </c>
      <c r="C33" s="21">
        <v>0</v>
      </c>
      <c r="D33" s="21">
        <f t="shared" ref="D33:D35" si="7">C33/$C$41</f>
        <v>0</v>
      </c>
      <c r="E33" s="21">
        <f t="shared" ref="E33:F35" si="8">C33/$C$41</f>
        <v>0</v>
      </c>
      <c r="F33" s="21">
        <f t="shared" si="8"/>
        <v>0</v>
      </c>
      <c r="G33" s="21">
        <f t="shared" ref="G33:G35" si="9">C33/$C$41</f>
        <v>0</v>
      </c>
    </row>
    <row r="34" spans="1:7" s="30" customFormat="1" ht="14.25" x14ac:dyDescent="0.2">
      <c r="A34" s="28">
        <v>7</v>
      </c>
      <c r="B34" s="35" t="s">
        <v>66</v>
      </c>
      <c r="C34" s="21">
        <v>0</v>
      </c>
      <c r="D34" s="21">
        <f t="shared" si="7"/>
        <v>0</v>
      </c>
      <c r="E34" s="21">
        <f t="shared" si="8"/>
        <v>0</v>
      </c>
      <c r="F34" s="21">
        <f t="shared" si="8"/>
        <v>0</v>
      </c>
      <c r="G34" s="21">
        <f t="shared" si="9"/>
        <v>0</v>
      </c>
    </row>
    <row r="35" spans="1:7" s="30" customFormat="1" ht="14.25" x14ac:dyDescent="0.2">
      <c r="A35" s="28">
        <v>8</v>
      </c>
      <c r="B35" s="35" t="s">
        <v>68</v>
      </c>
      <c r="C35" s="21">
        <v>0</v>
      </c>
      <c r="D35" s="21">
        <f t="shared" si="7"/>
        <v>0</v>
      </c>
      <c r="E35" s="21">
        <f t="shared" si="8"/>
        <v>0</v>
      </c>
      <c r="F35" s="21">
        <f t="shared" si="8"/>
        <v>0</v>
      </c>
      <c r="G35" s="21">
        <f t="shared" si="9"/>
        <v>0</v>
      </c>
    </row>
    <row r="36" spans="1:7" s="30" customFormat="1" ht="14.25" x14ac:dyDescent="0.2">
      <c r="A36" s="28">
        <v>9</v>
      </c>
      <c r="B36" s="35" t="s">
        <v>70</v>
      </c>
      <c r="C36" s="21">
        <f>SUM(C37:C40)</f>
        <v>468.03522568362962</v>
      </c>
      <c r="D36" s="41">
        <v>0</v>
      </c>
      <c r="E36" s="41">
        <v>0</v>
      </c>
      <c r="F36" s="41">
        <v>0</v>
      </c>
      <c r="G36" s="41">
        <f>C36/C41</f>
        <v>242.08334696726951</v>
      </c>
    </row>
    <row r="37" spans="1:7" x14ac:dyDescent="0.25">
      <c r="A37" s="36" t="s">
        <v>104</v>
      </c>
      <c r="B37" s="32" t="s">
        <v>72</v>
      </c>
      <c r="C37" s="33">
        <f>'[28]Д 3.1_Т на Т без ЦТП'!G40</f>
        <v>45.885806439571532</v>
      </c>
      <c r="D37" s="41">
        <v>0</v>
      </c>
      <c r="E37" s="41">
        <v>0</v>
      </c>
      <c r="F37" s="41">
        <v>0</v>
      </c>
      <c r="G37" s="95">
        <f>'[28]Д 3.1_Т на Т без ЦТП'!K40/'Додаток 5 до рішення'!$G$41</f>
        <v>23.733661467379363</v>
      </c>
    </row>
    <row r="38" spans="1:7" x14ac:dyDescent="0.25">
      <c r="A38" s="36" t="s">
        <v>105</v>
      </c>
      <c r="B38" s="32" t="s">
        <v>74</v>
      </c>
      <c r="C38" s="33">
        <f>'[28]Д 3.1_Т на Т без ЦТП'!G41</f>
        <v>167.2282723575496</v>
      </c>
      <c r="D38" s="41">
        <v>0</v>
      </c>
      <c r="E38" s="41">
        <v>0</v>
      </c>
      <c r="F38" s="41">
        <v>0</v>
      </c>
      <c r="G38" s="95">
        <f>'[28]Д 3.1_Т на Т без ЦТП'!K41/'Додаток 5 до рішення'!$G$41</f>
        <v>86.496010681115905</v>
      </c>
    </row>
    <row r="39" spans="1:7" x14ac:dyDescent="0.25">
      <c r="A39" s="36" t="s">
        <v>106</v>
      </c>
      <c r="B39" s="32" t="s">
        <v>76</v>
      </c>
      <c r="C39" s="33">
        <f>'[28]Д 3.1_Т на Т без ЦТП'!G42</f>
        <v>0</v>
      </c>
      <c r="D39" s="41">
        <v>0</v>
      </c>
      <c r="E39" s="41">
        <v>0</v>
      </c>
      <c r="F39" s="41">
        <v>0</v>
      </c>
      <c r="G39" s="95">
        <f t="shared" ref="G39:G40" si="10">C39/$C$41</f>
        <v>0</v>
      </c>
    </row>
    <row r="40" spans="1:7" x14ac:dyDescent="0.25">
      <c r="A40" s="36" t="s">
        <v>107</v>
      </c>
      <c r="B40" s="32" t="s">
        <v>78</v>
      </c>
      <c r="C40" s="33">
        <f>'[28]Д 3.1_Т на Т без ЦТП'!G44</f>
        <v>254.92114688650852</v>
      </c>
      <c r="D40" s="41">
        <v>0</v>
      </c>
      <c r="E40" s="41">
        <v>0</v>
      </c>
      <c r="F40" s="41">
        <v>0</v>
      </c>
      <c r="G40" s="95">
        <f t="shared" si="10"/>
        <v>131.85367481877427</v>
      </c>
    </row>
    <row r="41" spans="1:7" s="30" customFormat="1" ht="29.25" thickBot="1" x14ac:dyDescent="0.25">
      <c r="A41" s="82" t="s">
        <v>81</v>
      </c>
      <c r="B41" s="91" t="s">
        <v>111</v>
      </c>
      <c r="C41" s="83">
        <f>'[28]Д 3.1_Т на Т без ЦТП'!G56/1000</f>
        <v>1.9333639903240001</v>
      </c>
      <c r="D41" s="25">
        <f>'[28]Д 3.1_Т на Т без ЦТП'!G57/1000</f>
        <v>0</v>
      </c>
      <c r="E41" s="25">
        <f>'[28]Д 3.1_Т на Т без ЦТП'!G58/1000</f>
        <v>0</v>
      </c>
      <c r="F41" s="25">
        <v>0</v>
      </c>
      <c r="G41" s="84">
        <f>'[28]Д 3.1_Т на Т без ЦТП'!G60/1000</f>
        <v>1.9333639903240001</v>
      </c>
    </row>
    <row r="43" spans="1:7" x14ac:dyDescent="0.25">
      <c r="B43" s="2" t="str">
        <f>'Додаток 3 до рішення'!B42</f>
        <v>Начальник управління економічного розвитку та торгівлі</v>
      </c>
      <c r="C43" s="92">
        <f>C10+C25+C32+C36</f>
        <v>6841.063897846343</v>
      </c>
      <c r="D43" s="54"/>
      <c r="E43" s="54"/>
      <c r="F43" s="54" t="str">
        <f>'Додаток 3 до рішення'!F42</f>
        <v>Наталія Гєнчева</v>
      </c>
      <c r="G43" s="54"/>
    </row>
    <row r="44" spans="1:7" x14ac:dyDescent="0.25">
      <c r="C44" s="96"/>
      <c r="D44" s="56"/>
      <c r="E44" s="54"/>
      <c r="F44" s="57"/>
      <c r="G44" s="54"/>
    </row>
  </sheetData>
  <mergeCells count="7">
    <mergeCell ref="B9:G9"/>
    <mergeCell ref="F1:G1"/>
    <mergeCell ref="A3:G3"/>
    <mergeCell ref="A5:A6"/>
    <mergeCell ref="B5:B6"/>
    <mergeCell ref="C5:C6"/>
    <mergeCell ref="D5:G5"/>
  </mergeCells>
  <pageMargins left="0.78740157480314965" right="0.19685039370078741" top="0.78740157480314965" bottom="0.31496062992125984" header="0.31496062992125984" footer="0.31496062992125984"/>
  <pageSetup paperSize="9" scale="7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AD78-5058-49D1-A00D-1CC00E17D966}">
  <sheetPr>
    <tabColor rgb="FFEC20C5"/>
    <pageSetUpPr fitToPage="1"/>
  </sheetPr>
  <dimension ref="A1:R39"/>
  <sheetViews>
    <sheetView zoomScaleNormal="100" workbookViewId="0">
      <selection activeCell="AC3" sqref="AC3"/>
    </sheetView>
  </sheetViews>
  <sheetFormatPr defaultColWidth="9.140625" defaultRowHeight="15" x14ac:dyDescent="0.25"/>
  <cols>
    <col min="1" max="1" width="7.85546875" style="3" customWidth="1"/>
    <col min="2" max="2" width="40.42578125" style="2" customWidth="1"/>
    <col min="3" max="3" width="12.7109375" style="2" customWidth="1"/>
    <col min="4" max="4" width="11.7109375" style="3" customWidth="1"/>
    <col min="5" max="7" width="11.7109375" style="2" customWidth="1"/>
    <col min="8" max="8" width="13.28515625" style="58" hidden="1" customWidth="1"/>
    <col min="9" max="13" width="12" style="2" hidden="1" customWidth="1"/>
    <col min="14" max="14" width="11.7109375" style="2" hidden="1" customWidth="1"/>
    <col min="15" max="18" width="12" style="2" hidden="1" customWidth="1"/>
    <col min="19" max="19" width="0" style="2" hidden="1" customWidth="1"/>
    <col min="20" max="16384" width="9.140625" style="2"/>
  </cols>
  <sheetData>
    <row r="1" spans="1:18" ht="85.15" customHeight="1" x14ac:dyDescent="0.25">
      <c r="A1" s="1"/>
      <c r="E1" s="155" t="s">
        <v>151</v>
      </c>
      <c r="F1" s="155"/>
      <c r="G1" s="155"/>
    </row>
    <row r="2" spans="1:18" ht="35.25" customHeight="1" x14ac:dyDescent="0.25">
      <c r="A2" s="1"/>
      <c r="E2" s="4"/>
      <c r="F2" s="4"/>
      <c r="G2" s="4"/>
    </row>
    <row r="3" spans="1:18" ht="54.75" customHeight="1" x14ac:dyDescent="0.25">
      <c r="A3" s="2"/>
      <c r="B3" s="156" t="s">
        <v>143</v>
      </c>
      <c r="C3" s="156"/>
      <c r="D3" s="156"/>
      <c r="E3" s="156"/>
      <c r="F3" s="156"/>
      <c r="G3" s="5"/>
    </row>
    <row r="4" spans="1:18" ht="15.75" thickBot="1" x14ac:dyDescent="0.3">
      <c r="G4" s="2" t="s">
        <v>0</v>
      </c>
      <c r="I4" s="68" t="s">
        <v>87</v>
      </c>
      <c r="J4" s="68"/>
      <c r="K4" s="68"/>
      <c r="L4" s="68"/>
      <c r="M4" s="68"/>
      <c r="N4" s="68" t="s">
        <v>88</v>
      </c>
      <c r="O4" s="68"/>
      <c r="P4" s="68"/>
      <c r="Q4" s="68"/>
      <c r="R4" s="68"/>
    </row>
    <row r="5" spans="1:18" ht="30" customHeight="1" thickBot="1" x14ac:dyDescent="0.3">
      <c r="A5" s="157" t="s">
        <v>1</v>
      </c>
      <c r="B5" s="157" t="s">
        <v>2</v>
      </c>
      <c r="C5" s="157" t="s">
        <v>112</v>
      </c>
      <c r="D5" s="160" t="s">
        <v>4</v>
      </c>
      <c r="E5" s="161"/>
      <c r="F5" s="161"/>
      <c r="G5" s="162"/>
      <c r="H5" s="69"/>
      <c r="I5" s="157" t="s">
        <v>3</v>
      </c>
      <c r="J5" s="6"/>
      <c r="K5" s="6"/>
      <c r="L5" s="6"/>
      <c r="M5" s="6"/>
      <c r="N5" s="157" t="s">
        <v>3</v>
      </c>
      <c r="O5" s="6"/>
      <c r="P5" s="6"/>
      <c r="Q5" s="6"/>
      <c r="R5" s="6"/>
    </row>
    <row r="6" spans="1:18" ht="47.45" customHeight="1" thickBot="1" x14ac:dyDescent="0.3">
      <c r="A6" s="158"/>
      <c r="B6" s="159"/>
      <c r="C6" s="159"/>
      <c r="D6" s="8" t="s">
        <v>5</v>
      </c>
      <c r="E6" s="8" t="s">
        <v>6</v>
      </c>
      <c r="F6" s="8" t="s">
        <v>7</v>
      </c>
      <c r="G6" s="8" t="s">
        <v>90</v>
      </c>
      <c r="I6" s="159"/>
      <c r="J6" s="8" t="s">
        <v>5</v>
      </c>
      <c r="K6" s="8" t="s">
        <v>6</v>
      </c>
      <c r="L6" s="8" t="s">
        <v>7</v>
      </c>
      <c r="M6" s="8" t="s">
        <v>90</v>
      </c>
      <c r="N6" s="159"/>
      <c r="O6" s="8" t="s">
        <v>5</v>
      </c>
      <c r="P6" s="8" t="s">
        <v>6</v>
      </c>
      <c r="Q6" s="8" t="s">
        <v>7</v>
      </c>
      <c r="R6" s="8" t="s">
        <v>90</v>
      </c>
    </row>
    <row r="7" spans="1:18" ht="15.75" thickBot="1" x14ac:dyDescent="0.3">
      <c r="A7" s="9">
        <v>1</v>
      </c>
      <c r="B7" s="10">
        <v>2</v>
      </c>
      <c r="C7" s="11">
        <v>3</v>
      </c>
      <c r="D7" s="9">
        <v>4</v>
      </c>
      <c r="E7" s="11">
        <v>5</v>
      </c>
      <c r="F7" s="10">
        <v>6</v>
      </c>
      <c r="G7" s="12">
        <v>7</v>
      </c>
    </row>
    <row r="8" spans="1:18" ht="31.9" customHeight="1" thickBot="1" x14ac:dyDescent="0.3">
      <c r="A8" s="13" t="s">
        <v>11</v>
      </c>
      <c r="B8" s="70" t="s">
        <v>113</v>
      </c>
      <c r="C8" s="51">
        <f>(C10+C22+C31)</f>
        <v>870.66442630576819</v>
      </c>
      <c r="D8" s="51">
        <f t="shared" ref="D8:F8" si="0">(D10+D22+D31)</f>
        <v>0</v>
      </c>
      <c r="E8" s="51">
        <f t="shared" si="0"/>
        <v>0</v>
      </c>
      <c r="F8" s="51">
        <f t="shared" si="0"/>
        <v>0</v>
      </c>
      <c r="G8" s="51">
        <f>(G10+G22+G31)</f>
        <v>255.81428775250328</v>
      </c>
      <c r="H8" s="71">
        <f>I8+N8</f>
        <v>3.4035019464906666</v>
      </c>
      <c r="I8" s="97">
        <f>'[28]Додаток 5 до рішення'!C41</f>
        <v>1.4701379561666668</v>
      </c>
      <c r="J8" s="97">
        <f>'[28]Додаток 5 до рішення'!D41</f>
        <v>0</v>
      </c>
      <c r="K8" s="97">
        <f>'[28]Додаток 5 до рішення'!E41</f>
        <v>0</v>
      </c>
      <c r="L8" s="97">
        <f>'[28]Додаток 5 до рішення'!F41</f>
        <v>0</v>
      </c>
      <c r="M8" s="97">
        <f>I8</f>
        <v>1.4701379561666668</v>
      </c>
      <c r="N8" s="97">
        <f>'[28]Додаток 6 до рішення'!C41</f>
        <v>1.9333639903240001</v>
      </c>
      <c r="O8" s="97">
        <f>'[28]Додаток 6 до рішення'!D41</f>
        <v>0</v>
      </c>
      <c r="P8" s="97">
        <f>'[28]Додаток 6 до рішення'!E41</f>
        <v>0</v>
      </c>
      <c r="Q8" s="97">
        <f>'[28]Додаток 6 до рішення'!F41</f>
        <v>0</v>
      </c>
      <c r="R8" s="97">
        <f>'[28]Додаток 6 до рішення'!G41</f>
        <v>1.9333639903240001</v>
      </c>
    </row>
    <row r="9" spans="1:18" ht="18.75" customHeight="1" thickBot="1" x14ac:dyDescent="0.3">
      <c r="A9" s="26" t="s">
        <v>20</v>
      </c>
      <c r="B9" s="150" t="s">
        <v>114</v>
      </c>
      <c r="C9" s="163"/>
      <c r="D9" s="163"/>
      <c r="E9" s="163"/>
      <c r="F9" s="163"/>
      <c r="G9" s="164"/>
    </row>
    <row r="10" spans="1:18" s="30" customFormat="1" ht="14.25" x14ac:dyDescent="0.2">
      <c r="A10" s="28" t="s">
        <v>22</v>
      </c>
      <c r="B10" s="35" t="s">
        <v>23</v>
      </c>
      <c r="C10" s="19">
        <f>C11+C12+C13+C17</f>
        <v>756.5625799496587</v>
      </c>
      <c r="D10" s="63">
        <f>D11+D12+D13+D17</f>
        <v>0</v>
      </c>
      <c r="E10" s="63">
        <f t="shared" ref="E10:F10" si="1">E11+E12+E13+E17</f>
        <v>0</v>
      </c>
      <c r="F10" s="63">
        <f t="shared" si="1"/>
        <v>0</v>
      </c>
      <c r="G10" s="63">
        <f>G11+G12+G13+G17</f>
        <v>222.2894512311787</v>
      </c>
      <c r="H10" s="73">
        <f>I10+N10-C10</f>
        <v>0</v>
      </c>
      <c r="I10" s="63">
        <f>I11+I12+I13+I17</f>
        <v>326.79615951041495</v>
      </c>
      <c r="J10" s="63">
        <f t="shared" ref="J10:M10" si="2">J11+J12+J13+J17</f>
        <v>0</v>
      </c>
      <c r="K10" s="63">
        <f t="shared" si="2"/>
        <v>0</v>
      </c>
      <c r="L10" s="63">
        <f t="shared" si="2"/>
        <v>0</v>
      </c>
      <c r="M10" s="63">
        <f t="shared" si="2"/>
        <v>326.79615951041495</v>
      </c>
      <c r="N10" s="63">
        <f>N11+N12+N13+N17</f>
        <v>429.76642043924386</v>
      </c>
      <c r="O10" s="63">
        <f t="shared" ref="O10:R10" si="3">O11+O12+O13+O17</f>
        <v>0</v>
      </c>
      <c r="P10" s="63">
        <f t="shared" si="3"/>
        <v>0</v>
      </c>
      <c r="Q10" s="63">
        <f t="shared" si="3"/>
        <v>0</v>
      </c>
      <c r="R10" s="63">
        <f t="shared" si="3"/>
        <v>429.76642043924386</v>
      </c>
    </row>
    <row r="11" spans="1:18" x14ac:dyDescent="0.25">
      <c r="A11" s="31" t="s">
        <v>14</v>
      </c>
      <c r="B11" s="32" t="s">
        <v>102</v>
      </c>
      <c r="C11" s="62">
        <f>[28]Постачання_1ст!F10</f>
        <v>3.8440599999999998</v>
      </c>
      <c r="D11" s="62">
        <v>0</v>
      </c>
      <c r="E11" s="62">
        <v>0</v>
      </c>
      <c r="F11" s="62">
        <v>0</v>
      </c>
      <c r="G11" s="62">
        <f>C11/$C$36</f>
        <v>1.1294425742766476</v>
      </c>
      <c r="H11" s="73">
        <f t="shared" ref="H11:H34" si="4">I11+N11-C11</f>
        <v>0</v>
      </c>
      <c r="I11" s="75">
        <f>SUM(J11:M11)</f>
        <v>1.6604363977546894</v>
      </c>
      <c r="J11" s="76">
        <f>J$8*D11</f>
        <v>0</v>
      </c>
      <c r="K11" s="76">
        <f t="shared" ref="K11:L26" si="5">K$8*E11</f>
        <v>0</v>
      </c>
      <c r="L11" s="76">
        <f t="shared" si="5"/>
        <v>0</v>
      </c>
      <c r="M11" s="76">
        <f>C11/$H$8*$M$8</f>
        <v>1.6604363977546894</v>
      </c>
      <c r="N11" s="75">
        <f>SUM(O11:R11)</f>
        <v>2.1836236022453104</v>
      </c>
      <c r="O11" s="76">
        <f>O$8*D11</f>
        <v>0</v>
      </c>
      <c r="P11" s="76">
        <f t="shared" ref="P11:Q26" si="6">P$8*E11</f>
        <v>0</v>
      </c>
      <c r="Q11" s="76">
        <f t="shared" si="6"/>
        <v>0</v>
      </c>
      <c r="R11" s="76">
        <f>C11/$H$8*$R$8</f>
        <v>2.1836236022453104</v>
      </c>
    </row>
    <row r="12" spans="1:18" x14ac:dyDescent="0.25">
      <c r="A12" s="31" t="s">
        <v>16</v>
      </c>
      <c r="B12" s="32" t="s">
        <v>33</v>
      </c>
      <c r="C12" s="62">
        <f>[28]Постачання_1ст!F21</f>
        <v>441.72397000000001</v>
      </c>
      <c r="D12" s="62">
        <v>0</v>
      </c>
      <c r="E12" s="62">
        <v>0</v>
      </c>
      <c r="F12" s="62">
        <v>0</v>
      </c>
      <c r="G12" s="62">
        <f t="shared" ref="G12:G35" si="7">C12/$C$36</f>
        <v>129.785138056248</v>
      </c>
      <c r="H12" s="73">
        <f t="shared" si="4"/>
        <v>0</v>
      </c>
      <c r="I12" s="75">
        <f>SUM(J12:M12)</f>
        <v>190.80205760282112</v>
      </c>
      <c r="J12" s="76">
        <f>J$8*D12</f>
        <v>0</v>
      </c>
      <c r="K12" s="76">
        <f t="shared" si="5"/>
        <v>0</v>
      </c>
      <c r="L12" s="76">
        <f t="shared" si="5"/>
        <v>0</v>
      </c>
      <c r="M12" s="76">
        <f t="shared" ref="M12:M34" si="8">C12/$H$8*$M$8</f>
        <v>190.80205760282112</v>
      </c>
      <c r="N12" s="75">
        <f>SUM(O12:R12)</f>
        <v>250.92191239717889</v>
      </c>
      <c r="O12" s="76">
        <f>O$8*D12</f>
        <v>0</v>
      </c>
      <c r="P12" s="76">
        <f t="shared" si="6"/>
        <v>0</v>
      </c>
      <c r="Q12" s="76">
        <f t="shared" si="6"/>
        <v>0</v>
      </c>
      <c r="R12" s="76">
        <f t="shared" ref="R12:R35" si="9">C12/$H$8*$R$8</f>
        <v>250.92191239717889</v>
      </c>
    </row>
    <row r="13" spans="1:18" x14ac:dyDescent="0.25">
      <c r="A13" s="31" t="s">
        <v>18</v>
      </c>
      <c r="B13" s="32" t="s">
        <v>34</v>
      </c>
      <c r="C13" s="62">
        <f>C14+C15+C16</f>
        <v>198.05117886702641</v>
      </c>
      <c r="D13" s="62">
        <v>0</v>
      </c>
      <c r="E13" s="62">
        <v>0</v>
      </c>
      <c r="F13" s="62">
        <v>0</v>
      </c>
      <c r="G13" s="62">
        <f>C13/$C$36</f>
        <v>58.190411517535921</v>
      </c>
      <c r="H13" s="73">
        <f t="shared" si="4"/>
        <v>0</v>
      </c>
      <c r="I13" s="75">
        <f t="shared" ref="I13:I34" si="10">SUM(J13:M13)</f>
        <v>85.547932656887525</v>
      </c>
      <c r="J13" s="76">
        <f t="shared" ref="J13:L35" si="11">J$8*D13</f>
        <v>0</v>
      </c>
      <c r="K13" s="76">
        <f t="shared" si="5"/>
        <v>0</v>
      </c>
      <c r="L13" s="76">
        <f t="shared" si="5"/>
        <v>0</v>
      </c>
      <c r="M13" s="76">
        <f t="shared" si="8"/>
        <v>85.547932656887525</v>
      </c>
      <c r="N13" s="75">
        <f t="shared" ref="N13:N35" si="12">SUM(O13:R13)</f>
        <v>112.5032462101389</v>
      </c>
      <c r="O13" s="76">
        <f t="shared" ref="O13:Q35" si="13">O$8*D13</f>
        <v>0</v>
      </c>
      <c r="P13" s="76">
        <f t="shared" si="6"/>
        <v>0</v>
      </c>
      <c r="Q13" s="76">
        <f t="shared" si="6"/>
        <v>0</v>
      </c>
      <c r="R13" s="76">
        <f t="shared" si="9"/>
        <v>112.5032462101389</v>
      </c>
    </row>
    <row r="14" spans="1:18" x14ac:dyDescent="0.25">
      <c r="A14" s="31" t="s">
        <v>35</v>
      </c>
      <c r="B14" s="32" t="s">
        <v>36</v>
      </c>
      <c r="C14" s="62">
        <f>[28]Постачання_1ст!F24</f>
        <v>97.1792734</v>
      </c>
      <c r="D14" s="62">
        <v>0</v>
      </c>
      <c r="E14" s="62">
        <v>0</v>
      </c>
      <c r="F14" s="62">
        <v>0</v>
      </c>
      <c r="G14" s="62">
        <f t="shared" si="7"/>
        <v>28.552730372374562</v>
      </c>
      <c r="H14" s="73">
        <f t="shared" si="4"/>
        <v>0</v>
      </c>
      <c r="I14" s="75">
        <f t="shared" si="10"/>
        <v>41.976452672620646</v>
      </c>
      <c r="J14" s="76">
        <f t="shared" si="11"/>
        <v>0</v>
      </c>
      <c r="K14" s="76">
        <f t="shared" si="5"/>
        <v>0</v>
      </c>
      <c r="L14" s="76">
        <f t="shared" si="5"/>
        <v>0</v>
      </c>
      <c r="M14" s="76">
        <f t="shared" si="8"/>
        <v>41.976452672620646</v>
      </c>
      <c r="N14" s="75">
        <f t="shared" si="12"/>
        <v>55.202820727379354</v>
      </c>
      <c r="O14" s="76">
        <f t="shared" si="13"/>
        <v>0</v>
      </c>
      <c r="P14" s="76">
        <f t="shared" si="6"/>
        <v>0</v>
      </c>
      <c r="Q14" s="76">
        <f t="shared" si="6"/>
        <v>0</v>
      </c>
      <c r="R14" s="76">
        <f t="shared" si="9"/>
        <v>55.202820727379354</v>
      </c>
    </row>
    <row r="15" spans="1:18" x14ac:dyDescent="0.25">
      <c r="A15" s="31" t="s">
        <v>37</v>
      </c>
      <c r="B15" s="32" t="s">
        <v>38</v>
      </c>
      <c r="C15" s="62">
        <f>[28]Постачання_1ст!F26+[28]Постачання_1ст!F25</f>
        <v>0</v>
      </c>
      <c r="D15" s="62">
        <v>0</v>
      </c>
      <c r="E15" s="62">
        <v>0</v>
      </c>
      <c r="F15" s="62">
        <v>0</v>
      </c>
      <c r="G15" s="62">
        <f t="shared" si="7"/>
        <v>0</v>
      </c>
      <c r="H15" s="73">
        <f t="shared" si="4"/>
        <v>0</v>
      </c>
      <c r="I15" s="75">
        <f t="shared" si="10"/>
        <v>0</v>
      </c>
      <c r="J15" s="76">
        <f t="shared" si="11"/>
        <v>0</v>
      </c>
      <c r="K15" s="76">
        <f t="shared" si="5"/>
        <v>0</v>
      </c>
      <c r="L15" s="76">
        <f t="shared" si="5"/>
        <v>0</v>
      </c>
      <c r="M15" s="76">
        <f t="shared" si="8"/>
        <v>0</v>
      </c>
      <c r="N15" s="75">
        <f t="shared" si="12"/>
        <v>0</v>
      </c>
      <c r="O15" s="76">
        <f t="shared" si="13"/>
        <v>0</v>
      </c>
      <c r="P15" s="76">
        <f t="shared" si="6"/>
        <v>0</v>
      </c>
      <c r="Q15" s="76">
        <f t="shared" si="6"/>
        <v>0</v>
      </c>
      <c r="R15" s="76">
        <f t="shared" si="9"/>
        <v>0</v>
      </c>
    </row>
    <row r="16" spans="1:18" x14ac:dyDescent="0.25">
      <c r="A16" s="31" t="s">
        <v>39</v>
      </c>
      <c r="B16" s="32" t="s">
        <v>40</v>
      </c>
      <c r="C16" s="62">
        <f>[28]Постачання_1ст!F23-[28]Постачання_1ст!F24-[28]Постачання_1ст!F25-[28]Постачання_1ст!F26</f>
        <v>100.87190546702641</v>
      </c>
      <c r="D16" s="62">
        <v>0</v>
      </c>
      <c r="E16" s="62">
        <v>0</v>
      </c>
      <c r="F16" s="62">
        <v>0</v>
      </c>
      <c r="G16" s="62">
        <f t="shared" si="7"/>
        <v>29.637681145161356</v>
      </c>
      <c r="H16" s="73">
        <f t="shared" si="4"/>
        <v>0</v>
      </c>
      <c r="I16" s="75">
        <f t="shared" si="10"/>
        <v>43.571479984266873</v>
      </c>
      <c r="J16" s="76">
        <f t="shared" si="11"/>
        <v>0</v>
      </c>
      <c r="K16" s="76">
        <f t="shared" si="5"/>
        <v>0</v>
      </c>
      <c r="L16" s="76">
        <f t="shared" si="5"/>
        <v>0</v>
      </c>
      <c r="M16" s="76">
        <f>C16/$H$8*$M$8</f>
        <v>43.571479984266873</v>
      </c>
      <c r="N16" s="75">
        <f t="shared" si="12"/>
        <v>57.300425482759536</v>
      </c>
      <c r="O16" s="76">
        <f t="shared" si="13"/>
        <v>0</v>
      </c>
      <c r="P16" s="76">
        <f t="shared" si="6"/>
        <v>0</v>
      </c>
      <c r="Q16" s="76">
        <f t="shared" si="6"/>
        <v>0</v>
      </c>
      <c r="R16" s="76">
        <f t="shared" si="9"/>
        <v>57.300425482759536</v>
      </c>
    </row>
    <row r="17" spans="1:18" s="30" customFormat="1" x14ac:dyDescent="0.25">
      <c r="A17" s="34" t="s">
        <v>41</v>
      </c>
      <c r="B17" s="35" t="s">
        <v>42</v>
      </c>
      <c r="C17" s="19">
        <f>C18+C19+C20+C21</f>
        <v>112.94337108263237</v>
      </c>
      <c r="D17" s="63">
        <f t="shared" ref="D17:F17" si="14">D18+D19+D20+D21</f>
        <v>0</v>
      </c>
      <c r="E17" s="63">
        <f t="shared" si="14"/>
        <v>0</v>
      </c>
      <c r="F17" s="63">
        <f t="shared" si="14"/>
        <v>0</v>
      </c>
      <c r="G17" s="19">
        <f>SUM(G18:G21)</f>
        <v>33.184459083118114</v>
      </c>
      <c r="H17" s="73">
        <f t="shared" si="4"/>
        <v>0</v>
      </c>
      <c r="I17" s="75">
        <f t="shared" si="10"/>
        <v>48.785732852951632</v>
      </c>
      <c r="J17" s="76">
        <f t="shared" si="11"/>
        <v>0</v>
      </c>
      <c r="K17" s="76">
        <f t="shared" si="5"/>
        <v>0</v>
      </c>
      <c r="L17" s="76">
        <f t="shared" si="5"/>
        <v>0</v>
      </c>
      <c r="M17" s="76">
        <f t="shared" si="8"/>
        <v>48.785732852951632</v>
      </c>
      <c r="N17" s="75">
        <f t="shared" si="12"/>
        <v>64.157638229680728</v>
      </c>
      <c r="O17" s="76">
        <f t="shared" si="13"/>
        <v>0</v>
      </c>
      <c r="P17" s="76">
        <f t="shared" si="6"/>
        <v>0</v>
      </c>
      <c r="Q17" s="76">
        <f>Q$8*F17</f>
        <v>0</v>
      </c>
      <c r="R17" s="76">
        <f t="shared" si="9"/>
        <v>64.157638229680728</v>
      </c>
    </row>
    <row r="18" spans="1:18" x14ac:dyDescent="0.25">
      <c r="A18" s="36" t="s">
        <v>43</v>
      </c>
      <c r="B18" s="32" t="s">
        <v>44</v>
      </c>
      <c r="C18" s="62">
        <f>[28]ЗВВ_1ст!K18</f>
        <v>79.525600944801781</v>
      </c>
      <c r="D18" s="62">
        <v>0</v>
      </c>
      <c r="E18" s="62">
        <v>0</v>
      </c>
      <c r="F18" s="62">
        <v>0</v>
      </c>
      <c r="G18" s="62">
        <f t="shared" si="7"/>
        <v>23.365816207862089</v>
      </c>
      <c r="H18" s="73">
        <f t="shared" si="4"/>
        <v>0</v>
      </c>
      <c r="I18" s="75">
        <f t="shared" si="10"/>
        <v>34.350973283992346</v>
      </c>
      <c r="J18" s="76">
        <f t="shared" si="11"/>
        <v>0</v>
      </c>
      <c r="K18" s="76">
        <f t="shared" si="5"/>
        <v>0</v>
      </c>
      <c r="L18" s="76">
        <f t="shared" si="5"/>
        <v>0</v>
      </c>
      <c r="M18" s="76">
        <f t="shared" si="8"/>
        <v>34.350973283992346</v>
      </c>
      <c r="N18" s="75">
        <f t="shared" si="12"/>
        <v>45.174627660809442</v>
      </c>
      <c r="O18" s="76">
        <f t="shared" si="13"/>
        <v>0</v>
      </c>
      <c r="P18" s="76">
        <f t="shared" si="6"/>
        <v>0</v>
      </c>
      <c r="Q18" s="76">
        <f t="shared" si="6"/>
        <v>0</v>
      </c>
      <c r="R18" s="76">
        <f t="shared" si="9"/>
        <v>45.174627660809442</v>
      </c>
    </row>
    <row r="19" spans="1:18" x14ac:dyDescent="0.25">
      <c r="A19" s="36" t="s">
        <v>45</v>
      </c>
      <c r="B19" s="32" t="s">
        <v>46</v>
      </c>
      <c r="C19" s="62">
        <f>[28]ЗВВ_1ст!K20</f>
        <v>17.495632207856392</v>
      </c>
      <c r="D19" s="62">
        <v>0</v>
      </c>
      <c r="E19" s="62">
        <v>0</v>
      </c>
      <c r="F19" s="62">
        <v>0</v>
      </c>
      <c r="G19" s="62">
        <f t="shared" si="7"/>
        <v>5.1404795657296596</v>
      </c>
      <c r="H19" s="73">
        <f t="shared" si="4"/>
        <v>0</v>
      </c>
      <c r="I19" s="75">
        <f t="shared" si="10"/>
        <v>7.5572141224783165</v>
      </c>
      <c r="J19" s="76">
        <f t="shared" si="11"/>
        <v>0</v>
      </c>
      <c r="K19" s="76">
        <f t="shared" si="5"/>
        <v>0</v>
      </c>
      <c r="L19" s="76">
        <f t="shared" si="5"/>
        <v>0</v>
      </c>
      <c r="M19" s="76">
        <f t="shared" si="8"/>
        <v>7.5572141224783165</v>
      </c>
      <c r="N19" s="75">
        <f t="shared" si="12"/>
        <v>9.9384180853780784</v>
      </c>
      <c r="O19" s="76">
        <f t="shared" si="13"/>
        <v>0</v>
      </c>
      <c r="P19" s="76">
        <f t="shared" si="6"/>
        <v>0</v>
      </c>
      <c r="Q19" s="76">
        <f>Q$8*F19</f>
        <v>0</v>
      </c>
      <c r="R19" s="76">
        <f t="shared" si="9"/>
        <v>9.9384180853780784</v>
      </c>
    </row>
    <row r="20" spans="1:18" x14ac:dyDescent="0.25">
      <c r="A20" s="36" t="s">
        <v>47</v>
      </c>
      <c r="B20" s="32" t="s">
        <v>38</v>
      </c>
      <c r="C20" s="62">
        <f>[28]ЗВВ_1ст!K32+[28]ЗВВ_1ст!K33</f>
        <v>0.21604733200863829</v>
      </c>
      <c r="D20" s="62">
        <v>0</v>
      </c>
      <c r="E20" s="62">
        <v>0</v>
      </c>
      <c r="F20" s="62">
        <v>0</v>
      </c>
      <c r="G20" s="62">
        <f t="shared" si="7"/>
        <v>6.3477951652533532E-2</v>
      </c>
      <c r="H20" s="73">
        <f t="shared" si="4"/>
        <v>0</v>
      </c>
      <c r="I20" s="75">
        <f t="shared" si="10"/>
        <v>9.3321346104102129E-2</v>
      </c>
      <c r="J20" s="76">
        <f t="shared" si="11"/>
        <v>0</v>
      </c>
      <c r="K20" s="76">
        <f t="shared" si="5"/>
        <v>0</v>
      </c>
      <c r="L20" s="76">
        <f t="shared" si="5"/>
        <v>0</v>
      </c>
      <c r="M20" s="76">
        <f t="shared" si="8"/>
        <v>9.3321346104102129E-2</v>
      </c>
      <c r="N20" s="75">
        <f t="shared" si="12"/>
        <v>0.12272598590453618</v>
      </c>
      <c r="O20" s="76">
        <f t="shared" si="13"/>
        <v>0</v>
      </c>
      <c r="P20" s="76">
        <f t="shared" si="6"/>
        <v>0</v>
      </c>
      <c r="Q20" s="76">
        <f t="shared" si="6"/>
        <v>0</v>
      </c>
      <c r="R20" s="76">
        <f t="shared" si="9"/>
        <v>0.12272598590453618</v>
      </c>
    </row>
    <row r="21" spans="1:18" x14ac:dyDescent="0.25">
      <c r="A21" s="36" t="s">
        <v>48</v>
      </c>
      <c r="B21" s="32" t="s">
        <v>49</v>
      </c>
      <c r="C21" s="62">
        <f>[28]ЗВВ_1ст!K21+[28]ЗВВ_1ст!K34+[28]ЗВВ_1ст!K9</f>
        <v>15.706090597965559</v>
      </c>
      <c r="D21" s="62">
        <v>0</v>
      </c>
      <c r="E21" s="62">
        <v>0</v>
      </c>
      <c r="F21" s="62">
        <v>0</v>
      </c>
      <c r="G21" s="62">
        <f>C21/$C$36</f>
        <v>4.6146853578738298</v>
      </c>
      <c r="H21" s="73">
        <f t="shared" si="4"/>
        <v>0</v>
      </c>
      <c r="I21" s="75">
        <f t="shared" si="10"/>
        <v>6.7842241003768757</v>
      </c>
      <c r="J21" s="76">
        <f t="shared" si="11"/>
        <v>0</v>
      </c>
      <c r="K21" s="76">
        <f t="shared" si="5"/>
        <v>0</v>
      </c>
      <c r="L21" s="76">
        <f t="shared" si="5"/>
        <v>0</v>
      </c>
      <c r="M21" s="76">
        <f t="shared" si="8"/>
        <v>6.7842241003768757</v>
      </c>
      <c r="N21" s="75">
        <f t="shared" si="12"/>
        <v>8.9218664975886846</v>
      </c>
      <c r="O21" s="76">
        <f t="shared" si="13"/>
        <v>0</v>
      </c>
      <c r="P21" s="76">
        <f t="shared" si="6"/>
        <v>0</v>
      </c>
      <c r="Q21" s="76">
        <f t="shared" si="6"/>
        <v>0</v>
      </c>
      <c r="R21" s="76">
        <f t="shared" si="9"/>
        <v>8.9218664975886846</v>
      </c>
    </row>
    <row r="22" spans="1:18" s="30" customFormat="1" x14ac:dyDescent="0.25">
      <c r="A22" s="28" t="s">
        <v>50</v>
      </c>
      <c r="B22" s="35" t="s">
        <v>51</v>
      </c>
      <c r="C22" s="19">
        <f>C23+C24+C25+C26</f>
        <v>54.534851025307951</v>
      </c>
      <c r="D22" s="63">
        <f t="shared" ref="D22:F22" si="15">D23+D24+D25+D26</f>
        <v>0</v>
      </c>
      <c r="E22" s="63">
        <f t="shared" si="15"/>
        <v>0</v>
      </c>
      <c r="F22" s="63">
        <f t="shared" si="15"/>
        <v>0</v>
      </c>
      <c r="G22" s="19">
        <f t="shared" si="7"/>
        <v>16.023158465220963</v>
      </c>
      <c r="H22" s="73">
        <f t="shared" si="4"/>
        <v>0</v>
      </c>
      <c r="I22" s="75">
        <f t="shared" si="10"/>
        <v>23.55625343739457</v>
      </c>
      <c r="J22" s="76">
        <f t="shared" si="11"/>
        <v>0</v>
      </c>
      <c r="K22" s="76">
        <f t="shared" si="5"/>
        <v>0</v>
      </c>
      <c r="L22" s="76">
        <f t="shared" si="5"/>
        <v>0</v>
      </c>
      <c r="M22" s="76">
        <f t="shared" si="8"/>
        <v>23.55625343739457</v>
      </c>
      <c r="N22" s="75">
        <f t="shared" si="12"/>
        <v>30.978597587913381</v>
      </c>
      <c r="O22" s="76">
        <f t="shared" si="13"/>
        <v>0</v>
      </c>
      <c r="P22" s="76">
        <f t="shared" si="6"/>
        <v>0</v>
      </c>
      <c r="Q22" s="76">
        <f t="shared" si="6"/>
        <v>0</v>
      </c>
      <c r="R22" s="76">
        <f t="shared" si="9"/>
        <v>30.978597587913381</v>
      </c>
    </row>
    <row r="23" spans="1:18" x14ac:dyDescent="0.25">
      <c r="A23" s="36" t="s">
        <v>52</v>
      </c>
      <c r="B23" s="32" t="s">
        <v>53</v>
      </c>
      <c r="C23" s="62">
        <f>[28]Адміністративні_1ст!K20</f>
        <v>37.636729593717156</v>
      </c>
      <c r="D23" s="62">
        <v>0</v>
      </c>
      <c r="E23" s="62">
        <v>0</v>
      </c>
      <c r="F23" s="62">
        <v>0</v>
      </c>
      <c r="G23" s="62">
        <f t="shared" si="7"/>
        <v>11.058236541490507</v>
      </c>
      <c r="H23" s="73">
        <f t="shared" si="4"/>
        <v>0</v>
      </c>
      <c r="I23" s="75">
        <f t="shared" si="10"/>
        <v>16.257133267914401</v>
      </c>
      <c r="J23" s="76">
        <f t="shared" si="11"/>
        <v>0</v>
      </c>
      <c r="K23" s="76">
        <f t="shared" si="5"/>
        <v>0</v>
      </c>
      <c r="L23" s="76">
        <f t="shared" si="5"/>
        <v>0</v>
      </c>
      <c r="M23" s="76">
        <f t="shared" si="8"/>
        <v>16.257133267914401</v>
      </c>
      <c r="N23" s="75">
        <f t="shared" si="12"/>
        <v>21.379596325802755</v>
      </c>
      <c r="O23" s="76">
        <f t="shared" si="13"/>
        <v>0</v>
      </c>
      <c r="P23" s="76">
        <f t="shared" si="6"/>
        <v>0</v>
      </c>
      <c r="Q23" s="76">
        <f t="shared" si="6"/>
        <v>0</v>
      </c>
      <c r="R23" s="76">
        <f t="shared" si="9"/>
        <v>21.379596325802755</v>
      </c>
    </row>
    <row r="24" spans="1:18" x14ac:dyDescent="0.25">
      <c r="A24" s="36" t="s">
        <v>54</v>
      </c>
      <c r="B24" s="32" t="s">
        <v>55</v>
      </c>
      <c r="C24" s="62">
        <f>[28]Адміністративні_1ст!K22</f>
        <v>8.2800805106177737</v>
      </c>
      <c r="D24" s="62">
        <v>0</v>
      </c>
      <c r="E24" s="62">
        <v>0</v>
      </c>
      <c r="F24" s="62">
        <v>0</v>
      </c>
      <c r="G24" s="62">
        <f t="shared" si="7"/>
        <v>2.4328120391279113</v>
      </c>
      <c r="H24" s="73">
        <f t="shared" si="4"/>
        <v>0</v>
      </c>
      <c r="I24" s="75">
        <f t="shared" si="10"/>
        <v>3.5765693189411687</v>
      </c>
      <c r="J24" s="76">
        <f t="shared" si="11"/>
        <v>0</v>
      </c>
      <c r="K24" s="76">
        <f t="shared" si="5"/>
        <v>0</v>
      </c>
      <c r="L24" s="76">
        <f t="shared" si="5"/>
        <v>0</v>
      </c>
      <c r="M24" s="76">
        <f t="shared" si="8"/>
        <v>3.5765693189411687</v>
      </c>
      <c r="N24" s="75">
        <f t="shared" si="12"/>
        <v>4.7035111916766059</v>
      </c>
      <c r="O24" s="76">
        <f t="shared" si="13"/>
        <v>0</v>
      </c>
      <c r="P24" s="76">
        <f t="shared" si="6"/>
        <v>0</v>
      </c>
      <c r="Q24" s="76">
        <f t="shared" si="6"/>
        <v>0</v>
      </c>
      <c r="R24" s="76">
        <f t="shared" si="9"/>
        <v>4.7035111916766059</v>
      </c>
    </row>
    <row r="25" spans="1:18" x14ac:dyDescent="0.25">
      <c r="A25" s="36" t="s">
        <v>56</v>
      </c>
      <c r="B25" s="32" t="s">
        <v>38</v>
      </c>
      <c r="C25" s="62">
        <f>[28]Адміністративні_1ст!K35+[28]Адміністративні_1ст!K36</f>
        <v>0.46122206440485308</v>
      </c>
      <c r="D25" s="62">
        <v>0</v>
      </c>
      <c r="E25" s="62">
        <v>0</v>
      </c>
      <c r="F25" s="62">
        <v>0</v>
      </c>
      <c r="G25" s="62">
        <f t="shared" si="7"/>
        <v>0.13551397109686297</v>
      </c>
      <c r="H25" s="73">
        <f t="shared" si="4"/>
        <v>0</v>
      </c>
      <c r="I25" s="75">
        <f t="shared" si="10"/>
        <v>0.19922423250037088</v>
      </c>
      <c r="J25" s="76">
        <f t="shared" si="11"/>
        <v>0</v>
      </c>
      <c r="K25" s="76">
        <f t="shared" si="5"/>
        <v>0</v>
      </c>
      <c r="L25" s="76">
        <f t="shared" si="5"/>
        <v>0</v>
      </c>
      <c r="M25" s="76">
        <f t="shared" si="8"/>
        <v>0.19922423250037088</v>
      </c>
      <c r="N25" s="75">
        <f t="shared" si="12"/>
        <v>0.26199783190448223</v>
      </c>
      <c r="O25" s="76">
        <f t="shared" si="13"/>
        <v>0</v>
      </c>
      <c r="P25" s="76">
        <f t="shared" si="6"/>
        <v>0</v>
      </c>
      <c r="Q25" s="76">
        <f t="shared" si="6"/>
        <v>0</v>
      </c>
      <c r="R25" s="76">
        <f t="shared" si="9"/>
        <v>0.26199783190448223</v>
      </c>
    </row>
    <row r="26" spans="1:18" x14ac:dyDescent="0.25">
      <c r="A26" s="36" t="s">
        <v>57</v>
      </c>
      <c r="B26" s="32" t="s">
        <v>58</v>
      </c>
      <c r="C26" s="62">
        <f>[28]Адміністративні_1ст!K9+[28]Адміністративні_1ст!K23+[28]Адміністративні_1ст!K37</f>
        <v>8.1568188565681741</v>
      </c>
      <c r="D26" s="62">
        <v>0</v>
      </c>
      <c r="E26" s="62">
        <v>0</v>
      </c>
      <c r="F26" s="62">
        <v>0</v>
      </c>
      <c r="G26" s="62">
        <f>C26/$C$36-0.01</f>
        <v>2.3865959135056847</v>
      </c>
      <c r="H26" s="73">
        <f t="shared" si="4"/>
        <v>0</v>
      </c>
      <c r="I26" s="75">
        <f t="shared" si="10"/>
        <v>3.5233266180386327</v>
      </c>
      <c r="J26" s="76">
        <f t="shared" si="11"/>
        <v>0</v>
      </c>
      <c r="K26" s="76">
        <f t="shared" si="5"/>
        <v>0</v>
      </c>
      <c r="L26" s="76">
        <f t="shared" si="5"/>
        <v>0</v>
      </c>
      <c r="M26" s="76">
        <f t="shared" si="8"/>
        <v>3.5233266180386327</v>
      </c>
      <c r="N26" s="75">
        <f t="shared" si="12"/>
        <v>4.6334922385295423</v>
      </c>
      <c r="O26" s="76">
        <f t="shared" si="13"/>
        <v>0</v>
      </c>
      <c r="P26" s="76">
        <f t="shared" si="6"/>
        <v>0</v>
      </c>
      <c r="Q26" s="76">
        <f t="shared" si="6"/>
        <v>0</v>
      </c>
      <c r="R26" s="76">
        <f t="shared" si="9"/>
        <v>4.6334922385295423</v>
      </c>
    </row>
    <row r="27" spans="1:18" s="30" customFormat="1" x14ac:dyDescent="0.25">
      <c r="A27" s="28" t="s">
        <v>59</v>
      </c>
      <c r="B27" s="35" t="s">
        <v>60</v>
      </c>
      <c r="C27" s="19">
        <v>0</v>
      </c>
      <c r="D27" s="19">
        <v>0</v>
      </c>
      <c r="E27" s="19">
        <v>0</v>
      </c>
      <c r="F27" s="19">
        <v>0</v>
      </c>
      <c r="G27" s="19">
        <f t="shared" si="7"/>
        <v>0</v>
      </c>
      <c r="H27" s="73">
        <f>I27+N27-C27</f>
        <v>0</v>
      </c>
      <c r="I27" s="75">
        <f t="shared" si="10"/>
        <v>0</v>
      </c>
      <c r="J27" s="76">
        <f t="shared" si="11"/>
        <v>0</v>
      </c>
      <c r="K27" s="76">
        <f t="shared" si="11"/>
        <v>0</v>
      </c>
      <c r="L27" s="76">
        <f t="shared" si="11"/>
        <v>0</v>
      </c>
      <c r="M27" s="76">
        <f t="shared" si="8"/>
        <v>0</v>
      </c>
      <c r="N27" s="75">
        <f t="shared" si="12"/>
        <v>0</v>
      </c>
      <c r="O27" s="76">
        <f t="shared" si="13"/>
        <v>0</v>
      </c>
      <c r="P27" s="76">
        <f t="shared" si="13"/>
        <v>0</v>
      </c>
      <c r="Q27" s="76">
        <f t="shared" si="13"/>
        <v>0</v>
      </c>
      <c r="R27" s="76">
        <f t="shared" si="9"/>
        <v>0</v>
      </c>
    </row>
    <row r="28" spans="1:18" s="30" customFormat="1" x14ac:dyDescent="0.25">
      <c r="A28" s="28" t="s">
        <v>61</v>
      </c>
      <c r="B28" s="35" t="s">
        <v>64</v>
      </c>
      <c r="C28" s="19">
        <v>0</v>
      </c>
      <c r="D28" s="19">
        <v>0</v>
      </c>
      <c r="E28" s="19">
        <v>0</v>
      </c>
      <c r="F28" s="19">
        <v>0</v>
      </c>
      <c r="G28" s="19">
        <f t="shared" si="7"/>
        <v>0</v>
      </c>
      <c r="H28" s="73">
        <f t="shared" si="4"/>
        <v>0</v>
      </c>
      <c r="I28" s="75">
        <f t="shared" si="10"/>
        <v>0</v>
      </c>
      <c r="J28" s="76">
        <f t="shared" si="11"/>
        <v>0</v>
      </c>
      <c r="K28" s="76">
        <f t="shared" si="11"/>
        <v>0</v>
      </c>
      <c r="L28" s="76">
        <f t="shared" si="11"/>
        <v>0</v>
      </c>
      <c r="M28" s="76">
        <f t="shared" si="8"/>
        <v>0</v>
      </c>
      <c r="N28" s="75">
        <f t="shared" si="12"/>
        <v>0</v>
      </c>
      <c r="O28" s="76">
        <f t="shared" si="13"/>
        <v>0</v>
      </c>
      <c r="P28" s="76">
        <f t="shared" si="13"/>
        <v>0</v>
      </c>
      <c r="Q28" s="76">
        <f t="shared" si="13"/>
        <v>0</v>
      </c>
      <c r="R28" s="76">
        <f t="shared" si="9"/>
        <v>0</v>
      </c>
    </row>
    <row r="29" spans="1:18" s="30" customFormat="1" x14ac:dyDescent="0.25">
      <c r="A29" s="28" t="s">
        <v>63</v>
      </c>
      <c r="B29" s="35" t="s">
        <v>66</v>
      </c>
      <c r="C29" s="19">
        <v>0</v>
      </c>
      <c r="D29" s="19">
        <v>0</v>
      </c>
      <c r="E29" s="19">
        <v>0</v>
      </c>
      <c r="F29" s="19">
        <v>0</v>
      </c>
      <c r="G29" s="19">
        <f t="shared" si="7"/>
        <v>0</v>
      </c>
      <c r="H29" s="73">
        <f t="shared" si="4"/>
        <v>0</v>
      </c>
      <c r="I29" s="75">
        <f t="shared" si="10"/>
        <v>0</v>
      </c>
      <c r="J29" s="76">
        <f t="shared" si="11"/>
        <v>0</v>
      </c>
      <c r="K29" s="76">
        <f t="shared" si="11"/>
        <v>0</v>
      </c>
      <c r="L29" s="76">
        <f t="shared" si="11"/>
        <v>0</v>
      </c>
      <c r="M29" s="76">
        <f t="shared" si="8"/>
        <v>0</v>
      </c>
      <c r="N29" s="75">
        <f t="shared" si="12"/>
        <v>0</v>
      </c>
      <c r="O29" s="76">
        <f t="shared" si="13"/>
        <v>0</v>
      </c>
      <c r="P29" s="76">
        <f t="shared" si="13"/>
        <v>0</v>
      </c>
      <c r="Q29" s="76">
        <f t="shared" si="13"/>
        <v>0</v>
      </c>
      <c r="R29" s="76">
        <f t="shared" si="9"/>
        <v>0</v>
      </c>
    </row>
    <row r="30" spans="1:18" s="30" customFormat="1" x14ac:dyDescent="0.25">
      <c r="A30" s="28" t="s">
        <v>65</v>
      </c>
      <c r="B30" s="35" t="s">
        <v>68</v>
      </c>
      <c r="C30" s="19">
        <v>0</v>
      </c>
      <c r="D30" s="19">
        <v>0</v>
      </c>
      <c r="E30" s="19">
        <v>0</v>
      </c>
      <c r="F30" s="19">
        <v>0</v>
      </c>
      <c r="G30" s="19">
        <f t="shared" si="7"/>
        <v>0</v>
      </c>
      <c r="H30" s="73">
        <f t="shared" si="4"/>
        <v>0</v>
      </c>
      <c r="I30" s="75">
        <f t="shared" si="10"/>
        <v>0</v>
      </c>
      <c r="J30" s="76">
        <f t="shared" si="11"/>
        <v>0</v>
      </c>
      <c r="K30" s="76">
        <f t="shared" si="11"/>
        <v>0</v>
      </c>
      <c r="L30" s="76">
        <f t="shared" si="11"/>
        <v>0</v>
      </c>
      <c r="M30" s="76">
        <f t="shared" si="8"/>
        <v>0</v>
      </c>
      <c r="N30" s="75">
        <f t="shared" si="12"/>
        <v>0</v>
      </c>
      <c r="O30" s="76">
        <f t="shared" si="13"/>
        <v>0</v>
      </c>
      <c r="P30" s="76">
        <f t="shared" si="13"/>
        <v>0</v>
      </c>
      <c r="Q30" s="76">
        <f t="shared" si="13"/>
        <v>0</v>
      </c>
      <c r="R30" s="76">
        <f t="shared" si="9"/>
        <v>0</v>
      </c>
    </row>
    <row r="31" spans="1:18" s="30" customFormat="1" x14ac:dyDescent="0.25">
      <c r="A31" s="28" t="s">
        <v>67</v>
      </c>
      <c r="B31" s="35" t="s">
        <v>70</v>
      </c>
      <c r="C31" s="19">
        <f>SUM(C32:C35)</f>
        <v>59.566995330801554</v>
      </c>
      <c r="D31" s="19">
        <f t="shared" ref="D31:F31" si="16">SUM(D32:D35)</f>
        <v>0</v>
      </c>
      <c r="E31" s="19">
        <f t="shared" si="16"/>
        <v>0</v>
      </c>
      <c r="F31" s="19">
        <f t="shared" si="16"/>
        <v>0</v>
      </c>
      <c r="G31" s="19">
        <f t="shared" si="7"/>
        <v>17.501678056103589</v>
      </c>
      <c r="H31" s="73">
        <f t="shared" si="4"/>
        <v>0</v>
      </c>
      <c r="I31" s="75">
        <f t="shared" si="10"/>
        <v>25.729881206887132</v>
      </c>
      <c r="J31" s="76">
        <f t="shared" si="11"/>
        <v>0</v>
      </c>
      <c r="K31" s="76">
        <f t="shared" si="11"/>
        <v>0</v>
      </c>
      <c r="L31" s="76">
        <f t="shared" si="11"/>
        <v>0</v>
      </c>
      <c r="M31" s="76">
        <f t="shared" si="8"/>
        <v>25.729881206887132</v>
      </c>
      <c r="N31" s="75">
        <f t="shared" si="12"/>
        <v>33.837114123914425</v>
      </c>
      <c r="O31" s="76">
        <f t="shared" si="13"/>
        <v>0</v>
      </c>
      <c r="P31" s="76">
        <f t="shared" si="13"/>
        <v>0</v>
      </c>
      <c r="Q31" s="76">
        <f t="shared" si="13"/>
        <v>0</v>
      </c>
      <c r="R31" s="76">
        <f t="shared" si="9"/>
        <v>33.837114123914425</v>
      </c>
    </row>
    <row r="32" spans="1:18" x14ac:dyDescent="0.25">
      <c r="A32" s="36" t="s">
        <v>95</v>
      </c>
      <c r="B32" s="32" t="s">
        <v>72</v>
      </c>
      <c r="C32" s="62">
        <f>'[28]Д 4_Т на П'!G40</f>
        <v>5.8399015030197594</v>
      </c>
      <c r="D32" s="62">
        <v>0</v>
      </c>
      <c r="E32" s="62">
        <v>0</v>
      </c>
      <c r="F32" s="62">
        <v>0</v>
      </c>
      <c r="G32" s="62">
        <f t="shared" si="7"/>
        <v>1.7158507898140771</v>
      </c>
      <c r="H32" s="73">
        <f t="shared" si="4"/>
        <v>0</v>
      </c>
      <c r="I32" s="75">
        <f t="shared" si="10"/>
        <v>2.5225373732242282</v>
      </c>
      <c r="J32" s="76">
        <f t="shared" si="11"/>
        <v>0</v>
      </c>
      <c r="K32" s="76">
        <f t="shared" si="11"/>
        <v>0</v>
      </c>
      <c r="L32" s="76">
        <f t="shared" si="11"/>
        <v>0</v>
      </c>
      <c r="M32" s="76">
        <f t="shared" si="8"/>
        <v>2.5225373732242282</v>
      </c>
      <c r="N32" s="75">
        <f>SUM(O32:R32)</f>
        <v>3.3173641297955312</v>
      </c>
      <c r="O32" s="76">
        <f t="shared" si="13"/>
        <v>0</v>
      </c>
      <c r="P32" s="76">
        <f t="shared" si="13"/>
        <v>0</v>
      </c>
      <c r="Q32" s="76">
        <f t="shared" si="13"/>
        <v>0</v>
      </c>
      <c r="R32" s="76">
        <f t="shared" si="9"/>
        <v>3.3173641297955312</v>
      </c>
    </row>
    <row r="33" spans="1:18" x14ac:dyDescent="0.25">
      <c r="A33" s="36" t="s">
        <v>96</v>
      </c>
      <c r="B33" s="32" t="s">
        <v>74</v>
      </c>
      <c r="C33" s="62">
        <f>'[28]Д 4_Т на П'!G41</f>
        <v>21.283196588783127</v>
      </c>
      <c r="D33" s="62">
        <v>0</v>
      </c>
      <c r="E33" s="62">
        <v>0</v>
      </c>
      <c r="F33" s="62">
        <v>0</v>
      </c>
      <c r="G33" s="62">
        <f t="shared" si="7"/>
        <v>6.2533228784335266</v>
      </c>
      <c r="H33" s="73">
        <f t="shared" si="4"/>
        <v>0</v>
      </c>
      <c r="I33" s="75">
        <f t="shared" si="10"/>
        <v>9.1932473157505221</v>
      </c>
      <c r="J33" s="76">
        <f t="shared" si="11"/>
        <v>0</v>
      </c>
      <c r="K33" s="76">
        <f t="shared" si="11"/>
        <v>0</v>
      </c>
      <c r="L33" s="76">
        <f t="shared" si="11"/>
        <v>0</v>
      </c>
      <c r="M33" s="76">
        <f t="shared" si="8"/>
        <v>9.1932473157505221</v>
      </c>
      <c r="N33" s="75">
        <f t="shared" si="12"/>
        <v>12.089949273032605</v>
      </c>
      <c r="O33" s="76">
        <f t="shared" si="13"/>
        <v>0</v>
      </c>
      <c r="P33" s="76">
        <f t="shared" si="13"/>
        <v>0</v>
      </c>
      <c r="Q33" s="76">
        <f t="shared" si="13"/>
        <v>0</v>
      </c>
      <c r="R33" s="76">
        <f t="shared" si="9"/>
        <v>12.089949273032605</v>
      </c>
    </row>
    <row r="34" spans="1:18" x14ac:dyDescent="0.25">
      <c r="A34" s="36" t="s">
        <v>97</v>
      </c>
      <c r="B34" s="32" t="s">
        <v>76</v>
      </c>
      <c r="C34" s="62">
        <f>'[28]Д 4_Т на П'!G42</f>
        <v>0</v>
      </c>
      <c r="D34" s="62">
        <v>0</v>
      </c>
      <c r="E34" s="62">
        <v>0</v>
      </c>
      <c r="F34" s="62">
        <v>0</v>
      </c>
      <c r="G34" s="62">
        <f t="shared" si="7"/>
        <v>0</v>
      </c>
      <c r="H34" s="73">
        <f t="shared" si="4"/>
        <v>0</v>
      </c>
      <c r="I34" s="75">
        <f t="shared" si="10"/>
        <v>0</v>
      </c>
      <c r="J34" s="76">
        <f t="shared" si="11"/>
        <v>0</v>
      </c>
      <c r="K34" s="76">
        <f t="shared" si="11"/>
        <v>0</v>
      </c>
      <c r="L34" s="76">
        <f t="shared" si="11"/>
        <v>0</v>
      </c>
      <c r="M34" s="76">
        <f t="shared" si="8"/>
        <v>0</v>
      </c>
      <c r="N34" s="75">
        <f t="shared" si="12"/>
        <v>0</v>
      </c>
      <c r="O34" s="76">
        <f t="shared" si="13"/>
        <v>0</v>
      </c>
      <c r="P34" s="76">
        <f t="shared" si="13"/>
        <v>0</v>
      </c>
      <c r="Q34" s="76">
        <f t="shared" si="13"/>
        <v>0</v>
      </c>
      <c r="R34" s="76">
        <f t="shared" si="9"/>
        <v>0</v>
      </c>
    </row>
    <row r="35" spans="1:18" x14ac:dyDescent="0.25">
      <c r="A35" s="36" t="s">
        <v>98</v>
      </c>
      <c r="B35" s="32" t="s">
        <v>78</v>
      </c>
      <c r="C35" s="62">
        <f>'[28]Д 4_Т на П'!G44</f>
        <v>32.443897238998666</v>
      </c>
      <c r="D35" s="62">
        <v>0</v>
      </c>
      <c r="E35" s="62">
        <v>0</v>
      </c>
      <c r="F35" s="62">
        <v>0</v>
      </c>
      <c r="G35" s="62">
        <f t="shared" si="7"/>
        <v>9.532504387855985</v>
      </c>
      <c r="H35" s="73">
        <f>I35+N35-C35</f>
        <v>0</v>
      </c>
      <c r="I35" s="75">
        <f>SUM(J35:M35)</f>
        <v>14.01409651791238</v>
      </c>
      <c r="J35" s="76">
        <f t="shared" si="11"/>
        <v>0</v>
      </c>
      <c r="K35" s="76">
        <f t="shared" si="11"/>
        <v>0</v>
      </c>
      <c r="L35" s="76">
        <f t="shared" si="11"/>
        <v>0</v>
      </c>
      <c r="M35" s="76">
        <f>C35/$H$8*$M$8</f>
        <v>14.01409651791238</v>
      </c>
      <c r="N35" s="75">
        <f t="shared" si="12"/>
        <v>18.429800721086288</v>
      </c>
      <c r="O35" s="76">
        <f t="shared" si="13"/>
        <v>0</v>
      </c>
      <c r="P35" s="76">
        <f t="shared" si="13"/>
        <v>0</v>
      </c>
      <c r="Q35" s="76">
        <f t="shared" si="13"/>
        <v>0</v>
      </c>
      <c r="R35" s="76">
        <f t="shared" si="9"/>
        <v>18.429800721086288</v>
      </c>
    </row>
    <row r="36" spans="1:18" s="30" customFormat="1" ht="30" thickBot="1" x14ac:dyDescent="0.3">
      <c r="A36" s="82" t="s">
        <v>69</v>
      </c>
      <c r="B36" s="91" t="s">
        <v>111</v>
      </c>
      <c r="C36" s="98">
        <f>'[28]Д 4_Т на П'!G47/1000</f>
        <v>3.4035019464906666</v>
      </c>
      <c r="D36" s="23">
        <f>'[28]Д 4_Т на П'!G48</f>
        <v>0</v>
      </c>
      <c r="E36" s="23">
        <f>'[28]Д 4_Т на П'!H48</f>
        <v>0</v>
      </c>
      <c r="F36" s="23">
        <f>'[28]Д 4_Т на П'!I48</f>
        <v>0</v>
      </c>
      <c r="G36" s="99">
        <f>'[28]Д 4_Т на П'!G51/1000</f>
        <v>3.4035019464906666</v>
      </c>
      <c r="H36" s="73"/>
      <c r="I36" s="75"/>
      <c r="J36" s="76"/>
      <c r="K36" s="76"/>
      <c r="L36" s="76"/>
      <c r="M36" s="76"/>
      <c r="N36" s="75"/>
      <c r="O36" s="76"/>
      <c r="P36" s="76"/>
      <c r="Q36" s="76"/>
      <c r="R36" s="76"/>
    </row>
    <row r="38" spans="1:18" x14ac:dyDescent="0.25">
      <c r="B38" s="2" t="str">
        <f>'Додаток 5 до рішення'!B43</f>
        <v>Начальник управління економічного розвитку та торгівлі</v>
      </c>
      <c r="D38" s="2"/>
      <c r="F38" s="2" t="str">
        <f>'Додаток 5 до рішення'!F43</f>
        <v>Наталія Гєнчева</v>
      </c>
      <c r="H38" s="101">
        <f>C38-I38-N38</f>
        <v>-870.6644263057683</v>
      </c>
      <c r="I38" s="18">
        <f>I10+I22+I31</f>
        <v>376.08229415469663</v>
      </c>
      <c r="N38" s="18">
        <f>N10+N22+N31</f>
        <v>494.58213215107168</v>
      </c>
    </row>
    <row r="39" spans="1:18" x14ac:dyDescent="0.25">
      <c r="C39" s="100" t="e">
        <f>#REF!</f>
        <v>#REF!</v>
      </c>
      <c r="D39" s="102"/>
      <c r="E39" s="54"/>
      <c r="F39" s="169"/>
      <c r="G39" s="169"/>
    </row>
  </sheetData>
  <mergeCells count="10">
    <mergeCell ref="A5:A6"/>
    <mergeCell ref="B5:B6"/>
    <mergeCell ref="C5:C6"/>
    <mergeCell ref="D5:G5"/>
    <mergeCell ref="I5:I6"/>
    <mergeCell ref="N5:N6"/>
    <mergeCell ref="B9:G9"/>
    <mergeCell ref="F39:G39"/>
    <mergeCell ref="E1:G1"/>
    <mergeCell ref="B3:F3"/>
  </mergeCells>
  <pageMargins left="0.78740157480314965" right="0.35433070866141736" top="0.78740157480314965" bottom="0.74803149606299213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11FA-E8DE-4256-B9A9-9C28844D9EF2}">
  <sheetPr>
    <tabColor theme="7" tint="0.59999389629810485"/>
  </sheetPr>
  <dimension ref="A1:J18"/>
  <sheetViews>
    <sheetView tabSelected="1" zoomScaleNormal="100" workbookViewId="0">
      <selection activeCell="O1" sqref="O1"/>
    </sheetView>
  </sheetViews>
  <sheetFormatPr defaultColWidth="8.85546875" defaultRowHeight="15.75" x14ac:dyDescent="0.25"/>
  <cols>
    <col min="1" max="1" width="33.5703125" style="87" customWidth="1"/>
    <col min="2" max="2" width="18.140625" style="87" customWidth="1"/>
    <col min="3" max="3" width="14" style="87" customWidth="1"/>
    <col min="4" max="4" width="12.5703125" style="87" customWidth="1"/>
    <col min="5" max="5" width="12.85546875" style="87" customWidth="1"/>
    <col min="6" max="8" width="8.85546875" style="87"/>
    <col min="9" max="10" width="11.5703125" style="87" customWidth="1"/>
    <col min="11" max="16384" width="8.85546875" style="87"/>
  </cols>
  <sheetData>
    <row r="1" spans="1:10" ht="99.75" customHeight="1" x14ac:dyDescent="0.25">
      <c r="A1" s="104"/>
      <c r="B1" s="104"/>
      <c r="C1" s="105"/>
      <c r="D1" s="170" t="s">
        <v>152</v>
      </c>
      <c r="E1" s="170"/>
    </row>
    <row r="2" spans="1:10" ht="20.25" customHeight="1" x14ac:dyDescent="0.25"/>
    <row r="3" spans="1:10" x14ac:dyDescent="0.25">
      <c r="A3" s="171" t="s">
        <v>116</v>
      </c>
      <c r="B3" s="171"/>
      <c r="C3" s="171"/>
      <c r="D3" s="171"/>
      <c r="E3" s="171"/>
    </row>
    <row r="4" spans="1:10" ht="66" customHeight="1" x14ac:dyDescent="0.25">
      <c r="A4" s="172" t="s">
        <v>144</v>
      </c>
      <c r="B4" s="172"/>
      <c r="C4" s="172"/>
      <c r="D4" s="172"/>
      <c r="E4" s="172"/>
    </row>
    <row r="5" spans="1:10" ht="7.9" customHeight="1" thickBot="1" x14ac:dyDescent="0.3"/>
    <row r="6" spans="1:10" ht="32.25" thickBot="1" x14ac:dyDescent="0.3">
      <c r="A6" s="106" t="s">
        <v>118</v>
      </c>
      <c r="B6" s="107" t="s">
        <v>119</v>
      </c>
      <c r="C6" s="107" t="s">
        <v>120</v>
      </c>
      <c r="D6" s="107" t="s">
        <v>121</v>
      </c>
      <c r="E6" s="108" t="s">
        <v>122</v>
      </c>
    </row>
    <row r="7" spans="1:10" ht="30.75" customHeight="1" thickBot="1" x14ac:dyDescent="0.3">
      <c r="A7" s="173" t="s">
        <v>134</v>
      </c>
      <c r="B7" s="174"/>
      <c r="C7" s="174"/>
      <c r="D7" s="174"/>
      <c r="E7" s="175"/>
    </row>
    <row r="8" spans="1:10" ht="32.25" customHeight="1" thickBot="1" x14ac:dyDescent="0.3">
      <c r="A8" s="118" t="s">
        <v>123</v>
      </c>
      <c r="B8" s="111" t="s">
        <v>124</v>
      </c>
      <c r="C8" s="111" t="s">
        <v>125</v>
      </c>
      <c r="D8" s="136">
        <f>(D9+D10+D11)-0.01</f>
        <v>11683.686778436928</v>
      </c>
      <c r="E8" s="137">
        <f>E9+E10+E11+0.01</f>
        <v>14020.436134124315</v>
      </c>
      <c r="G8" s="121"/>
    </row>
    <row r="9" spans="1:10" ht="27" customHeight="1" thickBot="1" x14ac:dyDescent="0.3">
      <c r="A9" s="119" t="s">
        <v>126</v>
      </c>
      <c r="B9" s="115" t="s">
        <v>124</v>
      </c>
      <c r="C9" s="115" t="s">
        <v>130</v>
      </c>
      <c r="D9" s="138">
        <f>'[28]Додаток 10 до рішення'!E19</f>
        <v>7032.6347968970867</v>
      </c>
      <c r="E9" s="139">
        <f>D9*1.2</f>
        <v>8439.1617562765041</v>
      </c>
      <c r="G9" s="121"/>
    </row>
    <row r="10" spans="1:10" ht="30.75" customHeight="1" thickBot="1" x14ac:dyDescent="0.3">
      <c r="A10" s="119" t="s">
        <v>127</v>
      </c>
      <c r="B10" s="115" t="s">
        <v>124</v>
      </c>
      <c r="C10" s="115" t="s">
        <v>130</v>
      </c>
      <c r="D10" s="138">
        <f>'[28]Додаток 10 до рішення'!E20</f>
        <v>4395.2476937873389</v>
      </c>
      <c r="E10" s="139">
        <f t="shared" ref="E10" si="0">D10*1.2</f>
        <v>5274.2972325448063</v>
      </c>
      <c r="G10" s="121"/>
    </row>
    <row r="11" spans="1:10" ht="27" customHeight="1" x14ac:dyDescent="0.25">
      <c r="A11" s="119" t="s">
        <v>128</v>
      </c>
      <c r="B11" s="115" t="s">
        <v>124</v>
      </c>
      <c r="C11" s="115" t="s">
        <v>130</v>
      </c>
      <c r="D11" s="138">
        <f>'[28]Додаток 10 до рішення'!E21</f>
        <v>255.81428775250322</v>
      </c>
      <c r="E11" s="139">
        <f>D11*1.2-0.01</f>
        <v>306.96714530300386</v>
      </c>
      <c r="G11" s="121"/>
    </row>
    <row r="12" spans="1:10" ht="29.25" customHeight="1" thickBot="1" x14ac:dyDescent="0.3">
      <c r="A12" s="176" t="s">
        <v>135</v>
      </c>
      <c r="B12" s="177"/>
      <c r="C12" s="177"/>
      <c r="D12" s="177"/>
      <c r="E12" s="178"/>
    </row>
    <row r="13" spans="1:10" ht="32.25" customHeight="1" thickBot="1" x14ac:dyDescent="0.3">
      <c r="A13" s="118" t="s">
        <v>123</v>
      </c>
      <c r="B13" s="111" t="s">
        <v>124</v>
      </c>
      <c r="C13" s="111" t="s">
        <v>130</v>
      </c>
      <c r="D13" s="140">
        <f>(D14+D15+D16)</f>
        <v>10826.874302086215</v>
      </c>
      <c r="E13" s="141">
        <f>(E14+E15+E16)+0.01</f>
        <v>12992.24916250346</v>
      </c>
      <c r="G13" s="121"/>
      <c r="I13" s="122"/>
      <c r="J13" s="122"/>
    </row>
    <row r="14" spans="1:10" ht="27" customHeight="1" thickBot="1" x14ac:dyDescent="0.3">
      <c r="A14" s="119" t="s">
        <v>126</v>
      </c>
      <c r="B14" s="115" t="s">
        <v>124</v>
      </c>
      <c r="C14" s="115" t="s">
        <v>130</v>
      </c>
      <c r="D14" s="138">
        <f>'[28]Додаток 11 до рішення'!E23</f>
        <v>7032.6347968970867</v>
      </c>
      <c r="E14" s="139">
        <f>D14*1.2</f>
        <v>8439.1617562765041</v>
      </c>
      <c r="G14" s="121"/>
    </row>
    <row r="15" spans="1:10" ht="33.75" customHeight="1" thickBot="1" x14ac:dyDescent="0.3">
      <c r="A15" s="119" t="s">
        <v>127</v>
      </c>
      <c r="B15" s="115" t="s">
        <v>124</v>
      </c>
      <c r="C15" s="115" t="s">
        <v>130</v>
      </c>
      <c r="D15" s="138">
        <f>'[28]Додаток 11 до рішення'!E24</f>
        <v>3538.4252174366256</v>
      </c>
      <c r="E15" s="139">
        <f t="shared" ref="E15" si="1">D15*1.2</f>
        <v>4246.1102609239506</v>
      </c>
      <c r="G15" s="121"/>
    </row>
    <row r="16" spans="1:10" ht="27" customHeight="1" thickBot="1" x14ac:dyDescent="0.3">
      <c r="A16" s="123" t="s">
        <v>128</v>
      </c>
      <c r="B16" s="124" t="s">
        <v>124</v>
      </c>
      <c r="C16" s="124" t="s">
        <v>130</v>
      </c>
      <c r="D16" s="142">
        <f>'[28]Додаток 11 до рішення'!E25</f>
        <v>255.81428775250322</v>
      </c>
      <c r="E16" s="143">
        <f>D16*1.2-0.01</f>
        <v>306.96714530300386</v>
      </c>
      <c r="G16" s="121"/>
    </row>
    <row r="17" spans="1:7" x14ac:dyDescent="0.25">
      <c r="A17" s="127"/>
      <c r="G17" s="121"/>
    </row>
    <row r="18" spans="1:7" ht="47.25" x14ac:dyDescent="0.25">
      <c r="A18" s="149" t="str">
        <f>'Додаток 6 до рішення'!B38</f>
        <v>Начальник управління економічного розвитку та торгівлі</v>
      </c>
      <c r="B18" s="128"/>
      <c r="C18" s="128" t="s">
        <v>145</v>
      </c>
      <c r="D18" s="128"/>
      <c r="F18" s="127"/>
      <c r="G18" s="127"/>
    </row>
  </sheetData>
  <mergeCells count="5">
    <mergeCell ref="D1:E1"/>
    <mergeCell ref="A3:E3"/>
    <mergeCell ref="A4:E4"/>
    <mergeCell ref="A7:E7"/>
    <mergeCell ref="A12:E12"/>
  </mergeCells>
  <pageMargins left="0.7" right="0.7" top="0.68" bottom="0.75" header="0.3" footer="0.3"/>
  <pageSetup paperSize="9" scale="91" orientation="portrait" r:id="rId1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4367-A79E-4BF6-AA10-97A970E746BC}">
  <sheetPr>
    <tabColor rgb="FFEC20C5"/>
    <pageSetUpPr fitToPage="1"/>
  </sheetPr>
  <dimension ref="A1:K23"/>
  <sheetViews>
    <sheetView topLeftCell="A4" zoomScaleNormal="100" workbookViewId="0">
      <selection activeCell="F21" sqref="F21"/>
    </sheetView>
  </sheetViews>
  <sheetFormatPr defaultColWidth="8.85546875" defaultRowHeight="15.75" x14ac:dyDescent="0.25"/>
  <cols>
    <col min="1" max="1" width="8.85546875" style="87"/>
    <col min="2" max="2" width="31.7109375" style="87" customWidth="1"/>
    <col min="3" max="3" width="19.85546875" style="87" customWidth="1"/>
    <col min="4" max="4" width="23.28515625" style="87" customWidth="1"/>
    <col min="5" max="5" width="12.5703125" style="87" customWidth="1"/>
    <col min="6" max="6" width="12.85546875" style="87" customWidth="1"/>
    <col min="7" max="9" width="8.85546875" style="87"/>
    <col min="10" max="11" width="11.5703125" style="87" customWidth="1"/>
    <col min="12" max="16384" width="8.85546875" style="87"/>
  </cols>
  <sheetData>
    <row r="1" spans="1:8" ht="80.45" customHeight="1" x14ac:dyDescent="0.25">
      <c r="A1" s="103"/>
      <c r="B1" s="104"/>
      <c r="C1" s="104"/>
      <c r="D1" s="105"/>
      <c r="E1" s="182" t="s">
        <v>115</v>
      </c>
      <c r="F1" s="182"/>
    </row>
    <row r="2" spans="1:8" ht="35.25" customHeight="1" x14ac:dyDescent="0.25"/>
    <row r="3" spans="1:8" x14ac:dyDescent="0.25">
      <c r="B3" s="171" t="s">
        <v>116</v>
      </c>
      <c r="C3" s="171"/>
      <c r="D3" s="171"/>
      <c r="E3" s="171"/>
      <c r="F3" s="171"/>
    </row>
    <row r="4" spans="1:8" ht="66" customHeight="1" x14ac:dyDescent="0.25">
      <c r="B4" s="172" t="s">
        <v>117</v>
      </c>
      <c r="C4" s="172"/>
      <c r="D4" s="172"/>
      <c r="E4" s="172"/>
      <c r="F4" s="172"/>
    </row>
    <row r="5" spans="1:8" ht="7.9" customHeight="1" thickBot="1" x14ac:dyDescent="0.3"/>
    <row r="6" spans="1:8" ht="32.25" thickBot="1" x14ac:dyDescent="0.3">
      <c r="B6" s="106" t="s">
        <v>118</v>
      </c>
      <c r="C6" s="107" t="s">
        <v>119</v>
      </c>
      <c r="D6" s="107" t="s">
        <v>120</v>
      </c>
      <c r="E6" s="107" t="s">
        <v>121</v>
      </c>
      <c r="F6" s="108" t="s">
        <v>122</v>
      </c>
    </row>
    <row r="7" spans="1:8" ht="16.5" thickBot="1" x14ac:dyDescent="0.3">
      <c r="A7" s="109"/>
      <c r="B7" s="173" t="s">
        <v>5</v>
      </c>
      <c r="C7" s="174"/>
      <c r="D7" s="174"/>
      <c r="E7" s="174"/>
      <c r="F7" s="175"/>
    </row>
    <row r="8" spans="1:8" ht="32.25" customHeight="1" thickBot="1" x14ac:dyDescent="0.3">
      <c r="B8" s="110" t="s">
        <v>123</v>
      </c>
      <c r="C8" s="111" t="s">
        <v>124</v>
      </c>
      <c r="D8" s="111" t="s">
        <v>125</v>
      </c>
      <c r="E8" s="112">
        <f>E9+E10+E11</f>
        <v>0</v>
      </c>
      <c r="F8" s="113">
        <f>F9+F10+F11</f>
        <v>0</v>
      </c>
      <c r="H8" s="87">
        <f>E8*1.2-F8</f>
        <v>0</v>
      </c>
    </row>
    <row r="9" spans="1:8" ht="32.25" customHeight="1" thickBot="1" x14ac:dyDescent="0.3">
      <c r="B9" s="114" t="s">
        <v>126</v>
      </c>
      <c r="C9" s="115" t="s">
        <v>124</v>
      </c>
      <c r="D9" s="115" t="s">
        <v>125</v>
      </c>
      <c r="E9" s="116">
        <f>'[28]Д 5 Т на ТЕ з ЦТП'!E9</f>
        <v>0</v>
      </c>
      <c r="F9" s="117">
        <f>E9*1.2</f>
        <v>0</v>
      </c>
      <c r="H9" s="87">
        <f t="shared" ref="H9:H21" si="0">E9*1.2-F9</f>
        <v>0</v>
      </c>
    </row>
    <row r="10" spans="1:8" ht="32.25" customHeight="1" thickBot="1" x14ac:dyDescent="0.3">
      <c r="B10" s="114" t="s">
        <v>127</v>
      </c>
      <c r="C10" s="115" t="s">
        <v>124</v>
      </c>
      <c r="D10" s="115" t="s">
        <v>125</v>
      </c>
      <c r="E10" s="116">
        <f>'[28]Д 5 Т на ТЕ з ЦТП'!E13</f>
        <v>0</v>
      </c>
      <c r="F10" s="117">
        <f t="shared" ref="F10:F11" si="1">E10*1.2</f>
        <v>0</v>
      </c>
      <c r="H10" s="87">
        <f t="shared" si="0"/>
        <v>0</v>
      </c>
    </row>
    <row r="11" spans="1:8" ht="32.25" customHeight="1" x14ac:dyDescent="0.25">
      <c r="B11" s="114" t="s">
        <v>128</v>
      </c>
      <c r="C11" s="115" t="s">
        <v>124</v>
      </c>
      <c r="D11" s="115" t="s">
        <v>125</v>
      </c>
      <c r="E11" s="116">
        <f>'[28]Д 5 Т на ТЕ з ЦТП'!E17</f>
        <v>0</v>
      </c>
      <c r="F11" s="117">
        <f t="shared" si="1"/>
        <v>0</v>
      </c>
      <c r="H11" s="87">
        <f t="shared" si="0"/>
        <v>0</v>
      </c>
    </row>
    <row r="12" spans="1:8" ht="15.6" customHeight="1" thickBot="1" x14ac:dyDescent="0.3">
      <c r="A12" s="109"/>
      <c r="B12" s="179" t="s">
        <v>129</v>
      </c>
      <c r="C12" s="180"/>
      <c r="D12" s="180"/>
      <c r="E12" s="180"/>
      <c r="F12" s="181"/>
      <c r="H12" s="87">
        <f t="shared" si="0"/>
        <v>0</v>
      </c>
    </row>
    <row r="13" spans="1:8" ht="32.25" customHeight="1" thickBot="1" x14ac:dyDescent="0.3">
      <c r="A13" s="109"/>
      <c r="B13" s="118" t="s">
        <v>123</v>
      </c>
      <c r="C13" s="111" t="s">
        <v>124</v>
      </c>
      <c r="D13" s="111" t="s">
        <v>125</v>
      </c>
      <c r="E13" s="112">
        <f>E14+E15+E16</f>
        <v>0</v>
      </c>
      <c r="F13" s="113">
        <f>F14+F15+F16</f>
        <v>0</v>
      </c>
      <c r="H13" s="87">
        <f t="shared" si="0"/>
        <v>0</v>
      </c>
    </row>
    <row r="14" spans="1:8" ht="32.25" customHeight="1" thickBot="1" x14ac:dyDescent="0.3">
      <c r="B14" s="119" t="s">
        <v>126</v>
      </c>
      <c r="C14" s="115" t="s">
        <v>124</v>
      </c>
      <c r="D14" s="115" t="s">
        <v>130</v>
      </c>
      <c r="E14" s="116">
        <f>'[28]Д 5 Т на ТЕ з ЦТП'!F10</f>
        <v>0</v>
      </c>
      <c r="F14" s="117">
        <f>E14*1.2</f>
        <v>0</v>
      </c>
      <c r="H14" s="87">
        <f t="shared" si="0"/>
        <v>0</v>
      </c>
    </row>
    <row r="15" spans="1:8" ht="32.25" customHeight="1" thickBot="1" x14ac:dyDescent="0.3">
      <c r="B15" s="119" t="s">
        <v>127</v>
      </c>
      <c r="C15" s="115" t="s">
        <v>124</v>
      </c>
      <c r="D15" s="115" t="s">
        <v>130</v>
      </c>
      <c r="E15" s="116">
        <f>'[28]Д 5 Т на ТЕ з ЦТП'!F13</f>
        <v>0</v>
      </c>
      <c r="F15" s="117">
        <f t="shared" ref="F15" si="2">E15*1.2</f>
        <v>0</v>
      </c>
      <c r="H15" s="87">
        <f t="shared" si="0"/>
        <v>0</v>
      </c>
    </row>
    <row r="16" spans="1:8" ht="32.25" customHeight="1" x14ac:dyDescent="0.25">
      <c r="B16" s="119" t="s">
        <v>128</v>
      </c>
      <c r="C16" s="115" t="s">
        <v>124</v>
      </c>
      <c r="D16" s="115" t="s">
        <v>130</v>
      </c>
      <c r="E16" s="116">
        <v>0</v>
      </c>
      <c r="F16" s="120">
        <v>0</v>
      </c>
      <c r="H16" s="87">
        <f t="shared" si="0"/>
        <v>0</v>
      </c>
    </row>
    <row r="17" spans="1:11" ht="15.6" customHeight="1" thickBot="1" x14ac:dyDescent="0.3">
      <c r="A17" s="109"/>
      <c r="B17" s="179" t="s">
        <v>8</v>
      </c>
      <c r="C17" s="180"/>
      <c r="D17" s="180"/>
      <c r="E17" s="180"/>
      <c r="F17" s="181"/>
      <c r="H17" s="87">
        <f t="shared" si="0"/>
        <v>0</v>
      </c>
    </row>
    <row r="18" spans="1:11" ht="32.25" customHeight="1" thickBot="1" x14ac:dyDescent="0.3">
      <c r="A18" s="109"/>
      <c r="B18" s="118" t="s">
        <v>123</v>
      </c>
      <c r="C18" s="111" t="s">
        <v>124</v>
      </c>
      <c r="D18" s="111" t="s">
        <v>130</v>
      </c>
      <c r="E18" s="112">
        <f>E19+E20+E21-0.01</f>
        <v>11683.686778436928</v>
      </c>
      <c r="F18" s="113">
        <f>SUM(F19:F21)</f>
        <v>14020.436134124315</v>
      </c>
      <c r="H18" s="121">
        <f>E18*1.2-F18</f>
        <v>-1.2000000002444722E-2</v>
      </c>
      <c r="J18" s="122">
        <f>[28]сведено!G38</f>
        <v>0</v>
      </c>
      <c r="K18" s="122">
        <f>[28]сведено!G67</f>
        <v>0</v>
      </c>
    </row>
    <row r="19" spans="1:11" ht="32.25" customHeight="1" thickBot="1" x14ac:dyDescent="0.3">
      <c r="B19" s="119" t="s">
        <v>126</v>
      </c>
      <c r="C19" s="115" t="s">
        <v>124</v>
      </c>
      <c r="D19" s="115" t="s">
        <v>130</v>
      </c>
      <c r="E19" s="116">
        <f>'[28]Д 5 Т на ТЕ з ЦТП'!H9</f>
        <v>7032.6347968970867</v>
      </c>
      <c r="F19" s="117">
        <f>E19*1.2</f>
        <v>8439.1617562765041</v>
      </c>
      <c r="H19" s="121">
        <f t="shared" si="0"/>
        <v>0</v>
      </c>
    </row>
    <row r="20" spans="1:11" ht="32.25" customHeight="1" thickBot="1" x14ac:dyDescent="0.3">
      <c r="B20" s="119" t="s">
        <v>127</v>
      </c>
      <c r="C20" s="115" t="s">
        <v>124</v>
      </c>
      <c r="D20" s="115" t="s">
        <v>130</v>
      </c>
      <c r="E20" s="116">
        <f>'[28]Д 5 Т на ТЕ з ЦТП'!H13</f>
        <v>4395.2476937873389</v>
      </c>
      <c r="F20" s="117">
        <f>E20*1.2</f>
        <v>5274.2972325448063</v>
      </c>
      <c r="H20" s="121">
        <f>E20*1.2-F20</f>
        <v>0</v>
      </c>
    </row>
    <row r="21" spans="1:11" ht="32.25" customHeight="1" thickBot="1" x14ac:dyDescent="0.3">
      <c r="B21" s="123" t="s">
        <v>128</v>
      </c>
      <c r="C21" s="124" t="s">
        <v>124</v>
      </c>
      <c r="D21" s="124" t="s">
        <v>130</v>
      </c>
      <c r="E21" s="125">
        <f>'[28]Д 5 Т на ТЕ з ЦТП'!H17</f>
        <v>255.81428775250322</v>
      </c>
      <c r="F21" s="126">
        <f>E21*1.2</f>
        <v>306.97714530300385</v>
      </c>
      <c r="H21" s="121">
        <f t="shared" si="0"/>
        <v>0</v>
      </c>
    </row>
    <row r="22" spans="1:11" x14ac:dyDescent="0.25">
      <c r="B22" s="127"/>
      <c r="H22" s="121"/>
    </row>
    <row r="23" spans="1:11" x14ac:dyDescent="0.25">
      <c r="B23" s="127"/>
      <c r="D23" s="127"/>
      <c r="E23" s="128"/>
      <c r="F23" s="127"/>
      <c r="G23" s="127"/>
      <c r="H23" s="127"/>
    </row>
  </sheetData>
  <mergeCells count="6">
    <mergeCell ref="B17:F17"/>
    <mergeCell ref="E1:F1"/>
    <mergeCell ref="B3:F3"/>
    <mergeCell ref="B4:F4"/>
    <mergeCell ref="B7:F7"/>
    <mergeCell ref="B12:F12"/>
  </mergeCells>
  <pageMargins left="0.78740157480314965" right="0.31496062992125984" top="0.73" bottom="0.27559055118110237" header="0.70866141732283472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FB62-BB62-4797-9241-A3423FCEB439}">
  <sheetPr>
    <tabColor rgb="FFEC20C5"/>
    <pageSetUpPr fitToPage="1"/>
  </sheetPr>
  <dimension ref="A1:H27"/>
  <sheetViews>
    <sheetView topLeftCell="A13" zoomScaleNormal="100" workbookViewId="0">
      <selection activeCell="F26" sqref="F26"/>
    </sheetView>
  </sheetViews>
  <sheetFormatPr defaultColWidth="8.85546875" defaultRowHeight="15.75" x14ac:dyDescent="0.25"/>
  <cols>
    <col min="1" max="1" width="8.85546875" style="87"/>
    <col min="2" max="2" width="22.5703125" style="87" customWidth="1"/>
    <col min="3" max="3" width="20.7109375" style="87" customWidth="1"/>
    <col min="4" max="4" width="24.7109375" style="87" customWidth="1"/>
    <col min="5" max="6" width="13.28515625" style="87" customWidth="1"/>
    <col min="7" max="16384" width="8.85546875" style="87"/>
  </cols>
  <sheetData>
    <row r="1" spans="1:8" ht="80.45" customHeight="1" x14ac:dyDescent="0.25">
      <c r="A1" s="129"/>
      <c r="B1" s="104"/>
      <c r="C1" s="105"/>
      <c r="D1" s="130"/>
      <c r="E1" s="182" t="s">
        <v>131</v>
      </c>
      <c r="F1" s="182"/>
    </row>
    <row r="2" spans="1:8" ht="20.25" customHeight="1" x14ac:dyDescent="0.25">
      <c r="A2" s="129"/>
      <c r="B2" s="104"/>
      <c r="C2" s="105"/>
      <c r="D2" s="130"/>
      <c r="E2" s="131"/>
      <c r="F2" s="131"/>
    </row>
    <row r="3" spans="1:8" x14ac:dyDescent="0.25">
      <c r="B3" s="171" t="s">
        <v>116</v>
      </c>
      <c r="C3" s="171"/>
      <c r="D3" s="171"/>
      <c r="E3" s="171"/>
      <c r="F3" s="171"/>
    </row>
    <row r="4" spans="1:8" ht="70.150000000000006" customHeight="1" thickBot="1" x14ac:dyDescent="0.3">
      <c r="B4" s="186" t="s">
        <v>132</v>
      </c>
      <c r="C4" s="186"/>
      <c r="D4" s="186"/>
      <c r="E4" s="186"/>
      <c r="F4" s="186"/>
    </row>
    <row r="5" spans="1:8" ht="32.25" thickBot="1" x14ac:dyDescent="0.3">
      <c r="A5" s="109"/>
      <c r="B5" s="106" t="s">
        <v>118</v>
      </c>
      <c r="C5" s="107" t="s">
        <v>119</v>
      </c>
      <c r="D5" s="107" t="s">
        <v>120</v>
      </c>
      <c r="E5" s="107" t="s">
        <v>121</v>
      </c>
      <c r="F5" s="108" t="s">
        <v>122</v>
      </c>
    </row>
    <row r="6" spans="1:8" ht="16.5" thickBot="1" x14ac:dyDescent="0.3">
      <c r="A6" s="109"/>
      <c r="B6" s="187" t="s">
        <v>5</v>
      </c>
      <c r="C6" s="188"/>
      <c r="D6" s="188"/>
      <c r="E6" s="188"/>
      <c r="F6" s="189"/>
    </row>
    <row r="7" spans="1:8" ht="32.25" thickBot="1" x14ac:dyDescent="0.3">
      <c r="B7" s="118" t="s">
        <v>123</v>
      </c>
      <c r="C7" s="111" t="s">
        <v>124</v>
      </c>
      <c r="D7" s="111" t="s">
        <v>125</v>
      </c>
      <c r="E7" s="112">
        <f>E8+E9+E10</f>
        <v>0</v>
      </c>
      <c r="F7" s="132">
        <f>F8+F9+F10</f>
        <v>0</v>
      </c>
      <c r="H7" s="87">
        <f>E7*1.2-F7</f>
        <v>0</v>
      </c>
    </row>
    <row r="8" spans="1:8" ht="32.25" thickBot="1" x14ac:dyDescent="0.3">
      <c r="B8" s="119" t="s">
        <v>126</v>
      </c>
      <c r="C8" s="115" t="s">
        <v>124</v>
      </c>
      <c r="D8" s="115" t="s">
        <v>125</v>
      </c>
      <c r="E8" s="116">
        <f>'[28]Д 5.1 Т на ТЕ без ЦТП'!E12</f>
        <v>0</v>
      </c>
      <c r="F8" s="117">
        <f>E8*1.2</f>
        <v>0</v>
      </c>
      <c r="H8" s="87">
        <f t="shared" ref="H8:H25" si="0">E8*1.2-F8</f>
        <v>0</v>
      </c>
    </row>
    <row r="9" spans="1:8" ht="32.25" thickBot="1" x14ac:dyDescent="0.3">
      <c r="B9" s="119" t="s">
        <v>127</v>
      </c>
      <c r="C9" s="115" t="s">
        <v>124</v>
      </c>
      <c r="D9" s="115" t="s">
        <v>125</v>
      </c>
      <c r="E9" s="116">
        <f>'[28]Д 5.1 Т на ТЕ без ЦТП'!E16</f>
        <v>0</v>
      </c>
      <c r="F9" s="117">
        <f t="shared" ref="F9:F10" si="1">E9*1.2</f>
        <v>0</v>
      </c>
      <c r="H9" s="87">
        <f t="shared" si="0"/>
        <v>0</v>
      </c>
    </row>
    <row r="10" spans="1:8" ht="31.5" x14ac:dyDescent="0.25">
      <c r="B10" s="133" t="s">
        <v>128</v>
      </c>
      <c r="C10" s="115" t="s">
        <v>124</v>
      </c>
      <c r="D10" s="134" t="s">
        <v>125</v>
      </c>
      <c r="E10" s="135">
        <f>'[28]Д 5.1 Т на ТЕ без ЦТП'!E20</f>
        <v>0</v>
      </c>
      <c r="F10" s="117">
        <f t="shared" si="1"/>
        <v>0</v>
      </c>
      <c r="H10" s="87">
        <f t="shared" si="0"/>
        <v>0</v>
      </c>
    </row>
    <row r="11" spans="1:8" ht="16.5" thickBot="1" x14ac:dyDescent="0.3">
      <c r="A11" s="109"/>
      <c r="B11" s="190" t="s">
        <v>6</v>
      </c>
      <c r="C11" s="191"/>
      <c r="D11" s="191"/>
      <c r="E11" s="191"/>
      <c r="F11" s="192"/>
      <c r="H11" s="87">
        <f t="shared" si="0"/>
        <v>0</v>
      </c>
    </row>
    <row r="12" spans="1:8" ht="32.25" thickBot="1" x14ac:dyDescent="0.3">
      <c r="A12" s="109"/>
      <c r="B12" s="118" t="s">
        <v>123</v>
      </c>
      <c r="C12" s="111" t="s">
        <v>124</v>
      </c>
      <c r="D12" s="111" t="s">
        <v>125</v>
      </c>
      <c r="E12" s="112">
        <f>E13+E14+E15</f>
        <v>0</v>
      </c>
      <c r="F12" s="132">
        <f>F13+F14+F15</f>
        <v>0</v>
      </c>
      <c r="H12" s="87">
        <f t="shared" si="0"/>
        <v>0</v>
      </c>
    </row>
    <row r="13" spans="1:8" ht="32.25" thickBot="1" x14ac:dyDescent="0.3">
      <c r="B13" s="119" t="s">
        <v>126</v>
      </c>
      <c r="C13" s="115" t="s">
        <v>124</v>
      </c>
      <c r="D13" s="115" t="s">
        <v>130</v>
      </c>
      <c r="E13" s="116">
        <f>'[28]Д 5.1 Т на ТЕ без ЦТП'!F17</f>
        <v>0</v>
      </c>
      <c r="F13" s="117">
        <f>E13*1.2</f>
        <v>0</v>
      </c>
      <c r="H13" s="87">
        <f t="shared" si="0"/>
        <v>0</v>
      </c>
    </row>
    <row r="14" spans="1:8" ht="32.25" thickBot="1" x14ac:dyDescent="0.3">
      <c r="B14" s="119" t="s">
        <v>127</v>
      </c>
      <c r="C14" s="115" t="s">
        <v>124</v>
      </c>
      <c r="D14" s="115" t="s">
        <v>130</v>
      </c>
      <c r="E14" s="116">
        <f>'[28]Д 5.1 Т на ТЕ без ЦТП'!F21</f>
        <v>0</v>
      </c>
      <c r="F14" s="117">
        <f t="shared" ref="F14:F15" si="2">E14*1.2</f>
        <v>0</v>
      </c>
      <c r="H14" s="87">
        <f t="shared" si="0"/>
        <v>0</v>
      </c>
    </row>
    <row r="15" spans="1:8" ht="31.5" x14ac:dyDescent="0.25">
      <c r="B15" s="119" t="s">
        <v>128</v>
      </c>
      <c r="C15" s="115" t="s">
        <v>124</v>
      </c>
      <c r="D15" s="115" t="s">
        <v>130</v>
      </c>
      <c r="E15" s="116">
        <f>'[28]Д 5.1 Т на ТЕ без ЦТП'!F25</f>
        <v>0</v>
      </c>
      <c r="F15" s="117">
        <f t="shared" si="2"/>
        <v>0</v>
      </c>
      <c r="H15" s="87">
        <f t="shared" si="0"/>
        <v>0</v>
      </c>
    </row>
    <row r="16" spans="1:8" ht="16.5" thickBot="1" x14ac:dyDescent="0.3">
      <c r="A16" s="109"/>
      <c r="B16" s="183" t="s">
        <v>133</v>
      </c>
      <c r="C16" s="184"/>
      <c r="D16" s="184"/>
      <c r="E16" s="184"/>
      <c r="F16" s="185"/>
      <c r="H16" s="87">
        <f t="shared" si="0"/>
        <v>0</v>
      </c>
    </row>
    <row r="17" spans="1:8" ht="32.25" thickBot="1" x14ac:dyDescent="0.3">
      <c r="A17" s="109"/>
      <c r="B17" s="118" t="s">
        <v>123</v>
      </c>
      <c r="C17" s="111" t="s">
        <v>124</v>
      </c>
      <c r="D17" s="111" t="s">
        <v>125</v>
      </c>
      <c r="E17" s="112">
        <f>E18+E19+E20</f>
        <v>0</v>
      </c>
      <c r="F17" s="113">
        <f>F18+F19+F20</f>
        <v>0</v>
      </c>
      <c r="H17" s="87">
        <f t="shared" si="0"/>
        <v>0</v>
      </c>
    </row>
    <row r="18" spans="1:8" ht="32.25" thickBot="1" x14ac:dyDescent="0.3">
      <c r="B18" s="119" t="s">
        <v>126</v>
      </c>
      <c r="C18" s="115" t="s">
        <v>124</v>
      </c>
      <c r="D18" s="115" t="s">
        <v>130</v>
      </c>
      <c r="E18" s="116">
        <f>'[28]Д 5.1 Т на ТЕ без ЦТП'!G12</f>
        <v>0</v>
      </c>
      <c r="F18" s="117">
        <f>E18*1.2</f>
        <v>0</v>
      </c>
      <c r="H18" s="87">
        <f t="shared" si="0"/>
        <v>0</v>
      </c>
    </row>
    <row r="19" spans="1:8" ht="32.25" thickBot="1" x14ac:dyDescent="0.3">
      <c r="B19" s="119" t="s">
        <v>127</v>
      </c>
      <c r="C19" s="115" t="s">
        <v>124</v>
      </c>
      <c r="D19" s="115" t="s">
        <v>130</v>
      </c>
      <c r="E19" s="116">
        <f>'[28]Д 5.1 Т на ТЕ без ЦТП'!G16</f>
        <v>0</v>
      </c>
      <c r="F19" s="117">
        <f t="shared" ref="F19:F20" si="3">E19*1.2</f>
        <v>0</v>
      </c>
      <c r="H19" s="87">
        <f t="shared" si="0"/>
        <v>0</v>
      </c>
    </row>
    <row r="20" spans="1:8" ht="31.5" x14ac:dyDescent="0.25">
      <c r="B20" s="119" t="s">
        <v>128</v>
      </c>
      <c r="C20" s="115" t="s">
        <v>124</v>
      </c>
      <c r="D20" s="115" t="s">
        <v>130</v>
      </c>
      <c r="E20" s="116">
        <f>'[28]Д 5.1 Т на ТЕ без ЦТП'!G20</f>
        <v>0</v>
      </c>
      <c r="F20" s="117">
        <f t="shared" si="3"/>
        <v>0</v>
      </c>
      <c r="H20" s="87">
        <f t="shared" si="0"/>
        <v>0</v>
      </c>
    </row>
    <row r="21" spans="1:8" ht="16.5" thickBot="1" x14ac:dyDescent="0.3">
      <c r="A21" s="109"/>
      <c r="B21" s="183" t="s">
        <v>8</v>
      </c>
      <c r="C21" s="184"/>
      <c r="D21" s="184"/>
      <c r="E21" s="184"/>
      <c r="F21" s="185"/>
      <c r="H21" s="87">
        <f t="shared" si="0"/>
        <v>0</v>
      </c>
    </row>
    <row r="22" spans="1:8" ht="32.25" thickBot="1" x14ac:dyDescent="0.3">
      <c r="A22" s="109"/>
      <c r="B22" s="118" t="s">
        <v>123</v>
      </c>
      <c r="C22" s="111" t="s">
        <v>124</v>
      </c>
      <c r="D22" s="111" t="s">
        <v>130</v>
      </c>
      <c r="E22" s="112">
        <f>E23+E24+E25</f>
        <v>10826.874302086215</v>
      </c>
      <c r="F22" s="113">
        <f>SUM(F23:F25)</f>
        <v>12992.24916250346</v>
      </c>
      <c r="H22" s="121">
        <f t="shared" si="0"/>
        <v>0</v>
      </c>
    </row>
    <row r="23" spans="1:8" ht="32.25" thickBot="1" x14ac:dyDescent="0.3">
      <c r="B23" s="119" t="s">
        <v>126</v>
      </c>
      <c r="C23" s="115" t="s">
        <v>124</v>
      </c>
      <c r="D23" s="115" t="s">
        <v>130</v>
      </c>
      <c r="E23" s="116">
        <f>'[28]Д 5.1 Т на ТЕ без ЦТП'!H12</f>
        <v>7032.6347968970867</v>
      </c>
      <c r="F23" s="117">
        <f>E23*1.2</f>
        <v>8439.1617562765041</v>
      </c>
      <c r="H23" s="121">
        <f t="shared" si="0"/>
        <v>0</v>
      </c>
    </row>
    <row r="24" spans="1:8" ht="32.25" thickBot="1" x14ac:dyDescent="0.3">
      <c r="B24" s="119" t="s">
        <v>127</v>
      </c>
      <c r="C24" s="115" t="s">
        <v>124</v>
      </c>
      <c r="D24" s="115" t="s">
        <v>130</v>
      </c>
      <c r="E24" s="116">
        <f>'[28]Д 5.1 Т на ТЕ без ЦТП'!H16</f>
        <v>3538.4252174366256</v>
      </c>
      <c r="F24" s="117">
        <f t="shared" ref="F24" si="4">E24*1.2</f>
        <v>4246.1102609239506</v>
      </c>
      <c r="H24" s="121">
        <f t="shared" si="0"/>
        <v>0</v>
      </c>
    </row>
    <row r="25" spans="1:8" ht="32.25" thickBot="1" x14ac:dyDescent="0.3">
      <c r="B25" s="123" t="s">
        <v>128</v>
      </c>
      <c r="C25" s="124" t="s">
        <v>124</v>
      </c>
      <c r="D25" s="124" t="s">
        <v>130</v>
      </c>
      <c r="E25" s="125">
        <f>'[28]Д 5.1 Т на ТЕ без ЦТП'!H20</f>
        <v>255.81428775250322</v>
      </c>
      <c r="F25" s="126">
        <f>E25*1.2</f>
        <v>306.97714530300385</v>
      </c>
      <c r="H25" s="121">
        <f t="shared" si="0"/>
        <v>0</v>
      </c>
    </row>
    <row r="26" spans="1:8" x14ac:dyDescent="0.25">
      <c r="B26" s="127"/>
    </row>
    <row r="27" spans="1:8" x14ac:dyDescent="0.25">
      <c r="B27" s="127"/>
      <c r="D27" s="127"/>
      <c r="E27" s="128"/>
      <c r="F27" s="127"/>
      <c r="G27" s="127"/>
      <c r="H27" s="127"/>
    </row>
  </sheetData>
  <mergeCells count="7">
    <mergeCell ref="B21:F21"/>
    <mergeCell ref="E1:F1"/>
    <mergeCell ref="B3:F3"/>
    <mergeCell ref="B4:F4"/>
    <mergeCell ref="B6:F6"/>
    <mergeCell ref="B11:F11"/>
    <mergeCell ref="B16:F16"/>
  </mergeCells>
  <pageMargins left="0.78740157480314965" right="0.47244094488188981" top="0.78740157480314965" bottom="0.4724409448818898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Додаток 1 до рішення</vt:lpstr>
      <vt:lpstr>Додаток 2 до рішення</vt:lpstr>
      <vt:lpstr>Додаток 3 до рішення</vt:lpstr>
      <vt:lpstr>Додаток 4 до рішення</vt:lpstr>
      <vt:lpstr>Додаток 5 до рішення</vt:lpstr>
      <vt:lpstr>Додаток 6 до рішення</vt:lpstr>
      <vt:lpstr>Додаток 7 до рішення </vt:lpstr>
      <vt:lpstr>Додаток 10 до рішення</vt:lpstr>
      <vt:lpstr>Додаток 11 до рішення</vt:lpstr>
      <vt:lpstr>'Додаток 1 до рішення'!Область_друку</vt:lpstr>
      <vt:lpstr>'Додаток 10 до рішення'!Область_друку</vt:lpstr>
      <vt:lpstr>'Додаток 11 до рішення'!Область_друку</vt:lpstr>
      <vt:lpstr>'Додаток 2 до рішення'!Область_друку</vt:lpstr>
      <vt:lpstr>'Додаток 3 до рішення'!Область_друку</vt:lpstr>
      <vt:lpstr>'Додаток 4 до рішення'!Область_друку</vt:lpstr>
      <vt:lpstr>'Додаток 5 до рішення'!Область_друку</vt:lpstr>
      <vt:lpstr>'Додаток 6 до рішення'!Область_друку</vt:lpstr>
      <vt:lpstr>'Додаток 7 до рішення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Gencheva</dc:creator>
  <cp:lastModifiedBy>Irina</cp:lastModifiedBy>
  <cp:lastPrinted>2025-09-22T07:41:14Z</cp:lastPrinted>
  <dcterms:created xsi:type="dcterms:W3CDTF">2015-06-05T18:17:20Z</dcterms:created>
  <dcterms:modified xsi:type="dcterms:W3CDTF">2025-10-01T13:26:46Z</dcterms:modified>
</cp:coreProperties>
</file>