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10_НАСТУПНЕ\рада на сайт\"/>
    </mc:Choice>
  </mc:AlternateContent>
  <bookViews>
    <workbookView xWindow="-108" yWindow="-108" windowWidth="23256" windowHeight="12576"/>
  </bookViews>
  <sheets>
    <sheet name="Аркуш1" sheetId="1" r:id="rId1"/>
  </sheets>
  <definedNames>
    <definedName name="_xlnm.Print_Titles" localSheetId="0">Аркуш1!$4:$5</definedName>
    <definedName name="_xlnm.Print_Area" localSheetId="0">Аркуш1!$A$1:$M$132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7" i="1" l="1"/>
  <c r="F32" i="1"/>
  <c r="G63" i="1"/>
  <c r="E63" i="1"/>
  <c r="D65" i="1"/>
  <c r="G39" i="1"/>
  <c r="D44" i="1"/>
  <c r="E40" i="1"/>
  <c r="H32" i="1"/>
  <c r="I32" i="1"/>
  <c r="J32" i="1"/>
  <c r="K32" i="1"/>
  <c r="L32" i="1"/>
  <c r="M32" i="1"/>
  <c r="G32" i="1" l="1"/>
  <c r="D62" i="1"/>
  <c r="H94" i="1" l="1"/>
  <c r="I94" i="1"/>
  <c r="K94" i="1"/>
  <c r="L94" i="1"/>
  <c r="E94" i="1"/>
  <c r="G106" i="1"/>
  <c r="D106" i="1" s="1"/>
  <c r="D107" i="1"/>
  <c r="F108" i="1"/>
  <c r="G108" i="1"/>
  <c r="H108" i="1"/>
  <c r="I108" i="1"/>
  <c r="J108" i="1"/>
  <c r="M108" i="1"/>
  <c r="E108" i="1"/>
  <c r="E110" i="1"/>
  <c r="D110" i="1"/>
  <c r="D111" i="1"/>
  <c r="D112" i="1"/>
  <c r="D116" i="1"/>
  <c r="D117" i="1"/>
  <c r="D118" i="1"/>
  <c r="D119" i="1"/>
  <c r="D109" i="1"/>
  <c r="D105" i="1"/>
  <c r="F104" i="1"/>
  <c r="F94" i="1" s="1"/>
  <c r="D104" i="1" l="1"/>
  <c r="M99" i="1"/>
  <c r="M94" i="1" s="1"/>
  <c r="J101" i="1"/>
  <c r="D100" i="1"/>
  <c r="G95" i="1"/>
  <c r="G97" i="1"/>
  <c r="G94" i="1" l="1"/>
  <c r="D86" i="1"/>
  <c r="D88" i="1"/>
  <c r="D89" i="1"/>
  <c r="D90" i="1"/>
  <c r="D91" i="1"/>
  <c r="D93" i="1"/>
  <c r="E92" i="1"/>
  <c r="D92" i="1" s="1"/>
  <c r="E89" i="1"/>
  <c r="E87" i="1"/>
  <c r="D87" i="1" s="1"/>
  <c r="E85" i="1"/>
  <c r="F76" i="1"/>
  <c r="G76" i="1"/>
  <c r="H76" i="1"/>
  <c r="I76" i="1"/>
  <c r="J76" i="1"/>
  <c r="K76" i="1"/>
  <c r="L76" i="1"/>
  <c r="M76" i="1"/>
  <c r="D79" i="1"/>
  <c r="D83" i="1"/>
  <c r="E82" i="1"/>
  <c r="D82" i="1" s="1"/>
  <c r="E81" i="1"/>
  <c r="E80" i="1" s="1"/>
  <c r="D80" i="1" s="1"/>
  <c r="E78" i="1"/>
  <c r="E77" i="1" s="1"/>
  <c r="E76" i="1" l="1"/>
  <c r="E84" i="1"/>
  <c r="D78" i="1"/>
  <c r="D81" i="1"/>
  <c r="E71" i="1" l="1"/>
  <c r="H6" i="1"/>
  <c r="I6" i="1"/>
  <c r="J6" i="1"/>
  <c r="K6" i="1"/>
  <c r="L6" i="1"/>
  <c r="M6" i="1"/>
  <c r="E17" i="1"/>
  <c r="D17" i="1" s="1"/>
  <c r="D18" i="1"/>
  <c r="F66" i="1" l="1"/>
  <c r="G66" i="1"/>
  <c r="H66" i="1"/>
  <c r="I66" i="1"/>
  <c r="J66" i="1"/>
  <c r="K66" i="1"/>
  <c r="L66" i="1"/>
  <c r="M66" i="1"/>
  <c r="E74" i="1"/>
  <c r="E72" i="1"/>
  <c r="D70" i="1" l="1"/>
  <c r="D71" i="1"/>
  <c r="D72" i="1"/>
  <c r="D73" i="1"/>
  <c r="D74" i="1"/>
  <c r="D75" i="1"/>
  <c r="E69" i="1"/>
  <c r="D68" i="1"/>
  <c r="D69" i="1" l="1"/>
  <c r="E66" i="1"/>
  <c r="E52" i="1"/>
  <c r="D61" i="1"/>
  <c r="D59" i="1" l="1"/>
  <c r="D60" i="1"/>
  <c r="D58" i="1" l="1"/>
  <c r="E57" i="1"/>
  <c r="D56" i="1"/>
  <c r="E55" i="1"/>
  <c r="D54" i="1"/>
  <c r="D49" i="1"/>
  <c r="E45" i="1" l="1"/>
  <c r="E43" i="1"/>
  <c r="E41" i="1"/>
  <c r="E39" i="1" s="1"/>
  <c r="E35" i="1"/>
  <c r="D38" i="1"/>
  <c r="D28" i="1"/>
  <c r="F27" i="1"/>
  <c r="F25" i="1" s="1"/>
  <c r="F6" i="1" s="1"/>
  <c r="F121" i="1" s="1"/>
  <c r="D26" i="1" l="1"/>
  <c r="D27" i="1"/>
  <c r="D29" i="1"/>
  <c r="D30" i="1"/>
  <c r="D31" i="1"/>
  <c r="D25" i="1" l="1"/>
  <c r="G23" i="1"/>
  <c r="G6" i="1" s="1"/>
  <c r="E19" i="1"/>
  <c r="E21" i="1"/>
  <c r="D21" i="1" s="1"/>
  <c r="D22" i="1"/>
  <c r="D24" i="1"/>
  <c r="D23" i="1" l="1"/>
  <c r="E13" i="1"/>
  <c r="E10" i="1"/>
  <c r="G84" i="1" l="1"/>
  <c r="G121" i="1" s="1"/>
  <c r="H84" i="1"/>
  <c r="H121" i="1" s="1"/>
  <c r="I84" i="1"/>
  <c r="I121" i="1" s="1"/>
  <c r="J84" i="1"/>
  <c r="K84" i="1"/>
  <c r="L84" i="1"/>
  <c r="M84" i="1" l="1"/>
  <c r="M121" i="1" s="1"/>
  <c r="E7" i="1" l="1"/>
  <c r="D103" i="1" l="1"/>
  <c r="J99" i="1" l="1"/>
  <c r="J94" i="1" s="1"/>
  <c r="J121" i="1" s="1"/>
  <c r="D98" i="1" l="1"/>
  <c r="D96" i="1"/>
  <c r="D95" i="1" l="1"/>
  <c r="D101" i="1"/>
  <c r="D57" i="1" l="1"/>
  <c r="D64" i="1"/>
  <c r="D51" i="1"/>
  <c r="E50" i="1"/>
  <c r="D46" i="1"/>
  <c r="D47" i="1"/>
  <c r="D41" i="1"/>
  <c r="D42" i="1"/>
  <c r="D43" i="1"/>
  <c r="D37" i="1"/>
  <c r="D36" i="1"/>
  <c r="D34" i="1"/>
  <c r="E33" i="1"/>
  <c r="D40" i="1"/>
  <c r="D53" i="1"/>
  <c r="E32" i="1" l="1"/>
  <c r="D33" i="1"/>
  <c r="I126" i="1"/>
  <c r="D63" i="1"/>
  <c r="D50" i="1"/>
  <c r="D45" i="1"/>
  <c r="D20" i="1"/>
  <c r="D126" i="1" l="1"/>
  <c r="I123" i="1"/>
  <c r="D14" i="1" l="1"/>
  <c r="D12" i="1" l="1"/>
  <c r="D11" i="1"/>
  <c r="E15" i="1" l="1"/>
  <c r="E6" i="1" s="1"/>
  <c r="E121" i="1" s="1"/>
  <c r="D8" i="1"/>
  <c r="D16" i="1" l="1"/>
  <c r="L114" i="1" l="1"/>
  <c r="L113" i="1" s="1"/>
  <c r="L108" i="1" s="1"/>
  <c r="L121" i="1" s="1"/>
  <c r="K114" i="1"/>
  <c r="K113" i="1" s="1"/>
  <c r="K108" i="1" s="1"/>
  <c r="K121" i="1" s="1"/>
  <c r="D120" i="1"/>
  <c r="D115" i="1" l="1"/>
  <c r="I130" i="1" l="1"/>
  <c r="I127" i="1" s="1"/>
  <c r="J129" i="1" l="1"/>
  <c r="D99" i="1"/>
  <c r="J127" i="1" l="1"/>
  <c r="D97" i="1" l="1"/>
  <c r="D77" i="1"/>
  <c r="M129" i="1" l="1"/>
  <c r="D48" i="1"/>
  <c r="L124" i="1"/>
  <c r="L123" i="1" s="1"/>
  <c r="M127" i="1" l="1"/>
  <c r="D129" i="1"/>
  <c r="D94" i="1"/>
  <c r="L128" i="1"/>
  <c r="L127" i="1" s="1"/>
  <c r="D10" i="1" l="1"/>
  <c r="D9" i="1"/>
  <c r="D7" i="1" l="1"/>
  <c r="D32" i="1" l="1"/>
  <c r="D39" i="1"/>
  <c r="H130" i="1" l="1"/>
  <c r="H122" i="1"/>
  <c r="H127" i="1" l="1"/>
  <c r="D130" i="1"/>
  <c r="J125" i="1"/>
  <c r="J123" i="1" s="1"/>
  <c r="G128" i="1" l="1"/>
  <c r="G127" i="1" s="1"/>
  <c r="D13" i="1" l="1"/>
  <c r="D52" i="1"/>
  <c r="D67" i="1" l="1"/>
  <c r="D66" i="1"/>
  <c r="D55" i="1"/>
  <c r="D19" i="1" l="1"/>
  <c r="D85" i="1"/>
  <c r="D76" i="1"/>
  <c r="D15" i="1"/>
  <c r="D35" i="1"/>
  <c r="D84" i="1" l="1"/>
  <c r="E128" i="1"/>
  <c r="E127" i="1" l="1"/>
  <c r="M125" i="1" l="1"/>
  <c r="D114" i="1"/>
  <c r="D125" i="1" l="1"/>
  <c r="M123" i="1"/>
  <c r="K128" i="1"/>
  <c r="K127" i="1" s="1"/>
  <c r="D121" i="1"/>
  <c r="D127" i="1" l="1"/>
  <c r="D128" i="1"/>
  <c r="K122" i="1" l="1"/>
  <c r="D108" i="1"/>
  <c r="D113" i="1" l="1"/>
  <c r="E122" i="1" l="1"/>
  <c r="D122" i="1" s="1"/>
  <c r="G124" i="1"/>
  <c r="G123" i="1" s="1"/>
  <c r="D6" i="1"/>
  <c r="D124" i="1" l="1"/>
  <c r="D123" i="1" s="1"/>
</calcChain>
</file>

<file path=xl/sharedStrings.xml><?xml version="1.0" encoding="utf-8"?>
<sst xmlns="http://schemas.openxmlformats.org/spreadsheetml/2006/main" count="258" uniqueCount="208">
  <si>
    <t>1.</t>
  </si>
  <si>
    <t>Виконавчий комітет</t>
  </si>
  <si>
    <t>2.</t>
  </si>
  <si>
    <t>Управління освіти</t>
  </si>
  <si>
    <t>3.</t>
  </si>
  <si>
    <t>Фінансове управління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</si>
  <si>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</si>
  <si>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4.</t>
  </si>
  <si>
    <t>РАЗОМ пропозиції на уточнення</t>
  </si>
  <si>
    <t>РАЗОМ</t>
  </si>
  <si>
    <t>№</t>
  </si>
  <si>
    <t>1.1.</t>
  </si>
  <si>
    <t>2.1.</t>
  </si>
  <si>
    <t>3.1.</t>
  </si>
  <si>
    <t>Відділ комунального господарства та благоустрою</t>
  </si>
  <si>
    <t>4.1.</t>
  </si>
  <si>
    <t xml:space="preserve"> </t>
  </si>
  <si>
    <t>Додаток до висновку</t>
  </si>
  <si>
    <t>Перерозподіл коштів</t>
  </si>
  <si>
    <t>ЗФ</t>
  </si>
  <si>
    <t>Передача коштів ЗФ до БР</t>
  </si>
  <si>
    <t>Субвенція з місцевого бюджету державному бюджету на виконання програм соціально-економічного розвитку регіонів</t>
  </si>
  <si>
    <t>Начальник фінансового управління</t>
  </si>
  <si>
    <t>Пропозиції  щодо внесення змін до видаткової частини бюджету Чорноморської міської територіальної громади на 2025 рік</t>
  </si>
  <si>
    <t>в т.ч. загальний фонд</t>
  </si>
  <si>
    <t xml:space="preserve">         спеціальний фонд (БР)</t>
  </si>
  <si>
    <t>1.2.</t>
  </si>
  <si>
    <t>1.3.</t>
  </si>
  <si>
    <t>1.4.</t>
  </si>
  <si>
    <t>1.5.</t>
  </si>
  <si>
    <t>Надання дошкільної освіти</t>
  </si>
  <si>
    <t>2.2.</t>
  </si>
  <si>
    <t>2.3.</t>
  </si>
  <si>
    <t>2.4.</t>
  </si>
  <si>
    <t>Управління соціальної політики</t>
  </si>
  <si>
    <t>5.</t>
  </si>
  <si>
    <t>5.1.</t>
  </si>
  <si>
    <t>6.</t>
  </si>
  <si>
    <t>6.1.</t>
  </si>
  <si>
    <t>Забезпечення діяльності інших закладів у сфері освіти</t>
  </si>
  <si>
    <t>2.5.</t>
  </si>
  <si>
    <t>2.6.</t>
  </si>
  <si>
    <t>1.6.</t>
  </si>
  <si>
    <t>Розподіл джерел фінансування:</t>
  </si>
  <si>
    <t>за рахунок коштів бюджету Чорноморської міської територіальної громади</t>
  </si>
  <si>
    <t>СФ (ЦФ)</t>
  </si>
  <si>
    <t>Муніципальні формування з охорони громадського порядку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</si>
  <si>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</si>
  <si>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Надання загальної середньої освіти закладами загальної середньої освіти за рахунок коштів місцевого бюджету</t>
  </si>
  <si>
    <t>Заходи із запобігання та ліквідації надзвичайних ситуацій та наслідків стихійного лиха</t>
  </si>
  <si>
    <t>Відділ молоді та спорту</t>
  </si>
  <si>
    <t>За рахунок субвенцій та цільових надходжень</t>
  </si>
  <si>
    <t>5.2.</t>
  </si>
  <si>
    <t>2.7.</t>
  </si>
  <si>
    <t>2.8.</t>
  </si>
  <si>
    <t>2.9.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</si>
  <si>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</si>
  <si>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</si>
  <si>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0180</t>
  </si>
  <si>
    <t>Багатопрофільна стаціонарна медична допомога населенню</t>
  </si>
  <si>
    <r>
      <t>Інша діяльність у сфері державного управління /</t>
    </r>
    <r>
      <rPr>
        <i/>
        <sz val="12"/>
        <color theme="1"/>
        <rFont val="Times New Roman"/>
        <family val="1"/>
        <charset val="204"/>
      </rPr>
      <t xml:space="preserve"> економія коштів</t>
    </r>
  </si>
  <si>
    <t>1.7.</t>
  </si>
  <si>
    <t>2.10.</t>
  </si>
  <si>
    <t>2.11.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</si>
  <si>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</si>
  <si>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Відділ культури</t>
  </si>
  <si>
    <t xml:space="preserve">за рахунок залишку коштів </t>
  </si>
  <si>
    <t>2.12.</t>
  </si>
  <si>
    <t>6011</t>
  </si>
  <si>
    <t>Експлуатація та технічне обслуговування житлового фонду</t>
  </si>
  <si>
    <t>Забезпечення надійної та безперебійної експлуатації ліфтів</t>
  </si>
  <si>
    <t>Співфінансування ЖБК та ОСББ заходів  відповідно до Міської цільової програми сприяння діяльності об’єднань співвласників багатоквартирних будинків, житлово-будівельних кооперативів у багатоквартирних будинках на території Чорноморської міської територіальної громади на 2023-2025 роки, всього</t>
  </si>
  <si>
    <t>в т.ч. за об'єктами: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</si>
  <si>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</si>
  <si>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</si>
  <si>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СФ (видатки споживання)</t>
  </si>
  <si>
    <t xml:space="preserve">Субвенція з місцевого бюджету державному бюджету на виконання програм соціально-економічного розвитку регіонів / резерв коштів </t>
  </si>
  <si>
    <t>Інші програми та заходи у сфері охорони здоров`я</t>
  </si>
  <si>
    <t>Продукти харчування</t>
  </si>
  <si>
    <t>Надання позашкільної освіти закладами позашкільної освіти, заходи із позашкільної роботи з дітьми</t>
  </si>
  <si>
    <t>Розвиток здібностей у дітей та молоді з фізичної культури та спорту комунальними дитячо-юнацькими спортивними школами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</si>
  <si>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</si>
  <si>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2.13.</t>
  </si>
  <si>
    <t>2.14.</t>
  </si>
  <si>
    <t>Оплата праці з нарахуваннями</t>
  </si>
  <si>
    <t>Забезпечення діяльності палаців i будинків культури, клубів, центрів дозвілля та iнших клубних закладів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</si>
  <si>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</t>
  </si>
  <si>
    <t>7693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</si>
  <si>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 - співфінансування коштами ОСББ</t>
  </si>
  <si>
    <t>№10399 від 08.09.25</t>
  </si>
  <si>
    <t>6.2.</t>
  </si>
  <si>
    <t>6.3.</t>
  </si>
  <si>
    <t>6.4.</t>
  </si>
  <si>
    <t>6.5.</t>
  </si>
  <si>
    <t>7.</t>
  </si>
  <si>
    <t>7.1.</t>
  </si>
  <si>
    <t xml:space="preserve">         спеціальний фонд (ЦФ)</t>
  </si>
  <si>
    <t xml:space="preserve">         спеціальний фонд (видатки споживання)</t>
  </si>
  <si>
    <t xml:space="preserve">за рахунок субвенцій </t>
  </si>
  <si>
    <t>5.3.</t>
  </si>
  <si>
    <t>7.2.</t>
  </si>
  <si>
    <t>за рахунок цільових надходжень</t>
  </si>
  <si>
    <t xml:space="preserve">          спеціальний фонд, разом, в т.ч.:</t>
  </si>
  <si>
    <t>Придбання, встановлення та технічне обслуговування кондиціонерів</t>
  </si>
  <si>
    <t>№11865 від 13.10.25</t>
  </si>
  <si>
    <t>Гідравлічне випробування систем опалення та водопостачання будівлі стаціонару літ."А" КНП "Чорноморська лікарня" Чорноморської міської ради Одеського району Одеської області за адресою: м.Чорноморськ, вул.Віталія Шума, 4</t>
  </si>
  <si>
    <t>Відшкодування фактичних витрат на виплату та доставку пенсій, призначених на пільгових умовах</t>
  </si>
  <si>
    <t>№11782 від 09.10.25</t>
  </si>
  <si>
    <t>Забезпечення лікування жителів Чорноморської міської територіальної громади із захворюваннями опорно-рухового апарату засобами для ендопротезування суглобів в умовах стаціонарного лікування</t>
  </si>
  <si>
    <t>Інші заходи, пов'язані з економічною діяльністю</t>
  </si>
  <si>
    <t>Послуги з розробки Стратегії розвитку Чорноморської міської територіальної громади до 2027 року</t>
  </si>
  <si>
    <t>Заходи та роботи з мобілізаційної підготовки місцевого значення</t>
  </si>
  <si>
    <t>Здійснення заходів щодо забезпечення поставки людських і транспортних ресурсів у військово організаційні структури</t>
  </si>
  <si>
    <t>№11679 від 07.10.25</t>
  </si>
  <si>
    <t>КУ "Муніципальна варта" - предмети, матеріали, обладнання та інвентар</t>
  </si>
  <si>
    <t>Інші заходи громадського порядку та безпеки</t>
  </si>
  <si>
    <t>Модернізація інтегрованої системи відеоспостереження (придбання обладнання і предметів довгострокового користування)</t>
  </si>
  <si>
    <t>СФ (ФОНПС)</t>
  </si>
  <si>
    <t>Природоохоронні заходи за рахунок цільових фондів</t>
  </si>
  <si>
    <t>Організація та проведення роз'яснювальної роботи щодо необхідності роздільного сортування відходів (освітні заходи, виставки, форуми, майстер-класи, ярмарки, флешмоби, виготовлення реклами тощо)</t>
  </si>
  <si>
    <t>Розроблення міського плану сталої мобільності / видатки споживання</t>
  </si>
  <si>
    <t>№10784 від 16.09.25</t>
  </si>
  <si>
    <t>№11595 від 06.10.25</t>
  </si>
  <si>
    <t>№11698 від 08.10.25</t>
  </si>
  <si>
    <t>1.8.</t>
  </si>
  <si>
    <t>1.9.</t>
  </si>
  <si>
    <t>Організація та проведення  роз’яснювальної роботи щодо необхідності роздільного сортування відходів (освітні заходи, виставки, форуми, майстер-класи, ярмарки, флешмоби, виготовлення реклами тощо) /Придбання компостеру / видатки розвитку</t>
  </si>
  <si>
    <t>Збільшення площ, відновлення зелених насаджень: заходи з озеленення / придбання та посадка зелених насаджень / видатки розвитку</t>
  </si>
  <si>
    <t>Збільшення площ, відновлення зелених насаджень: заходи з озеленення / придбання та посадка зелених насаджень / видатки споживання</t>
  </si>
  <si>
    <t>Організація та проведення роз'яснювальної роботи щодо необхідності роздільного сортування (ярмарки, флешмоби, виготовлення реклами) / поточні видатки</t>
  </si>
  <si>
    <t>№11907 від 13.10.25</t>
  </si>
  <si>
    <t>Оплата комунальних послуг (водопостачання та водовідведення)</t>
  </si>
  <si>
    <t>Оплата послуг (крім комунальних)</t>
  </si>
  <si>
    <t>Придбання товарів, робіт, послуг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</si>
  <si>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</si>
  <si>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</si>
  <si>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Забезпечення діяльності інклюзивно-ресурсних центрів за рахунок коштів місцевого бюджету</t>
  </si>
  <si>
    <t>Забезпечення діяльності центрів професійного розвитку педагогічних працівників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</si>
  <si>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</si>
  <si>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Виконання заходів за рахунок субвенції з державного бюджету місцевим бюджетам на покращення якості гарячого харчування  та фінансування харчування учнів початкових класів закладів загальної середньої освіти</t>
  </si>
  <si>
    <t xml:space="preserve">Забезпечення харчуванням учнів закладів загальної середньої освіти за рахунок субвенції з державного бюджету місцевим бюджетам </t>
  </si>
  <si>
    <t>1.10.</t>
  </si>
  <si>
    <t>Надання інших пільг окремим категоріям громадян відповідно до законодавства</t>
  </si>
  <si>
    <t>№11870 від 13.10.25</t>
  </si>
  <si>
    <t>КУ "Центр соціальних служб" - оплата праці з нарахуваннями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</si>
  <si>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</si>
  <si>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</si>
  <si>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Компенсація витрат на тимчасове проживання примусово переміщених осіб, щодо яких було прийнято рішення щодо проведення обов'язкової евакуації в примусовий спосіб, після 1 жовтня 2025 року до Чорноморської міської територіальної громади, у вигляді адресної матеріальної допомоги</t>
  </si>
  <si>
    <t>№11792 від 10.10.25</t>
  </si>
  <si>
    <t>Інші заходи у сфері соціального захисту і соціального забезпечення</t>
  </si>
  <si>
    <t>Придбання флагштоків з Державним прапором України для встановлення на місцях поховання загиблих (померлих) військовослужбовців</t>
  </si>
  <si>
    <t>№11658 від 07.10.25</t>
  </si>
  <si>
    <t>3.2.</t>
  </si>
  <si>
    <t>3.3.</t>
  </si>
  <si>
    <t>3.4.</t>
  </si>
  <si>
    <t>3.5.</t>
  </si>
  <si>
    <t>3.6.</t>
  </si>
  <si>
    <t>Видатки на поховання учасників бойових дій та осіб з інвалідністю внаслідок війни (за рахунок іншої субвенції з обласного бюджету Одеської області)</t>
  </si>
  <si>
    <t>Забезпечення діяльності музеїв i виставок</t>
  </si>
  <si>
    <t>№11482 від 03.10.25</t>
  </si>
  <si>
    <t>Оплата праці з нарахуваннями (економія коштів)</t>
  </si>
  <si>
    <t>Охорона музею образотворчих мистецтв ім.О.Білого та Виставкової зали музею Управлінням поліції охорони в Одеській області Національної поліції України на час дії воєнного стану</t>
  </si>
  <si>
    <t>Забезпечення діяльності інших закладів в галузі культури і мистецтва</t>
  </si>
  <si>
    <t>Оплата праці з нарахуваннями (перерозподіл)</t>
  </si>
  <si>
    <t>4.2.</t>
  </si>
  <si>
    <t>4.3.</t>
  </si>
  <si>
    <t>Навчання працівників</t>
  </si>
  <si>
    <t>Проведення навчально-тренувальних зборів і змагань з неолімпійських видів спорту</t>
  </si>
  <si>
    <t>№11772 від 09.10.25</t>
  </si>
  <si>
    <r>
      <rPr>
        <sz val="12"/>
        <color theme="1"/>
        <rFont val="Times New Roman"/>
        <family val="1"/>
        <charset val="204"/>
      </rPr>
      <t xml:space="preserve">Оплата послуг (крім комунальних) </t>
    </r>
    <r>
      <rPr>
        <i/>
        <sz val="12"/>
        <color theme="1"/>
        <rFont val="Times New Roman"/>
        <family val="1"/>
        <charset val="204"/>
      </rPr>
      <t>/ проїзд, проживання, харчування спортсменів та тренерів</t>
    </r>
  </si>
  <si>
    <t>Забезпечення діяльності місцевих центрів фізичного здоров`я населення "Спорт для всіх" та проведення фізкультурно-масових заходів серед населення регіону</t>
  </si>
  <si>
    <r>
      <rPr>
        <sz val="12"/>
        <color theme="1"/>
        <rFont val="Times New Roman"/>
        <family val="1"/>
        <charset val="204"/>
      </rPr>
      <t>Оплата послуг (крім комунальних)</t>
    </r>
    <r>
      <rPr>
        <i/>
        <sz val="12"/>
        <color theme="1"/>
        <rFont val="Times New Roman"/>
        <family val="1"/>
        <charset val="204"/>
      </rPr>
      <t xml:space="preserve"> / Послуги з організації відвідування  спортивного закладу для спортивного та фізкультурно-оздоровчого процесу  на території ЧМТГ  місце проживання, яких  задеклароване/зареєстроване на території ЧМТГ</t>
    </r>
  </si>
  <si>
    <r>
      <rPr>
        <sz val="12"/>
        <color theme="1"/>
        <rFont val="Times New Roman"/>
        <family val="1"/>
        <charset val="204"/>
      </rPr>
      <t>Інші виплати населенню</t>
    </r>
    <r>
      <rPr>
        <i/>
        <sz val="12"/>
        <color theme="1"/>
        <rFont val="Times New Roman"/>
        <family val="1"/>
        <charset val="204"/>
      </rPr>
      <t xml:space="preserve"> / виплата матеріального заохочення спортсменів та тренерів за спортивні досягнення</t>
    </r>
  </si>
  <si>
    <t>7520</t>
  </si>
  <si>
    <t>Реалізація Національної програми інформатизації</t>
  </si>
  <si>
    <t>Доступ в режимі он-лайн до електронних баз наукової та науково-технічної інформації, інформаційного ресурсу "Держзакупівлі</t>
  </si>
  <si>
    <t>5.4.</t>
  </si>
  <si>
    <t>№98 від 13.10.25</t>
  </si>
  <si>
    <t>Капітальний ремонт (заміна) ліфту за адресою: Одеський район, Одеська область, м.Чорноморськ, проспект Миру, 28 (5п.)</t>
  </si>
  <si>
    <t>№11274 від 29.09.25</t>
  </si>
  <si>
    <t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ліфтів, гідроізоляція душових в гуртожитку за адресою: Одеська область, Одеський район, м.Чорноморськ, вул.Олександрійська, 16 (за рахунок цільових коштів від ДП МТП "Чорноморськ", отриманих 07.02.2022р. відповідно до Угоди пайової участі у витратах, необхідних для проведення капітального ремонту об’єктів житлового фонду та об’єктів соціальної інфраструктури від 21 січня 2022 року)</t>
  </si>
  <si>
    <t>№10941 від 19.09.25</t>
  </si>
  <si>
    <t>КП "Зеленгосп" - Заходи з озеленення населених пунктів (придбання зелених насаджень)</t>
  </si>
  <si>
    <t>№5128 від 10.10.25</t>
  </si>
  <si>
    <t>№4295 від 27.08.25</t>
  </si>
  <si>
    <t>№4079 від 13.08.25</t>
  </si>
  <si>
    <t>№4585 від 11.09.25</t>
  </si>
  <si>
    <t>№4077 від 13.08.25</t>
  </si>
  <si>
    <t>Матеріально-технічне забезпечення військової частини А0515</t>
  </si>
  <si>
    <t>Матеріально-технічне забезпечення військової частини А0693</t>
  </si>
  <si>
    <t>Матеріально-технічне забезпечення військової частини А1744</t>
  </si>
  <si>
    <t>Матеріально-технічне забезпечення військової частини А2800</t>
  </si>
  <si>
    <t>Матеріально-технічне забезпечення військової частини А3346 (через військову частину А3519)</t>
  </si>
  <si>
    <t>8710</t>
  </si>
  <si>
    <t>Резервний фонд місцевого бюджету</t>
  </si>
  <si>
    <t>Рішення виконавчого комітету Чорноморської міської ради від 01.10.2025 № 372</t>
  </si>
  <si>
    <t>Збільшення планових призначень</t>
  </si>
  <si>
    <t>7.3.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</si>
  <si>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</si>
  <si>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Ольга ЯКОВЕНКО</t>
  </si>
  <si>
    <t>№11908 від 13.10.25</t>
  </si>
  <si>
    <t>№11933 від 14.10.25</t>
  </si>
  <si>
    <t>КНП "Чорноморський міський центр  первинної медико-санітарної допомоги" - придбання пально-мастильних матеріалів для забезпечення роботи бензинового генератора в Олександрівській амбулаторії загальної практики - сімейної медицини, в будівлі якої знаходиться Пункт Незламності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</si>
  <si>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</si>
  <si>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2.15.</t>
  </si>
  <si>
    <t>Капітальний ремонт вимощення та заміна вікон Чорноморського ліцею № 7 Чорноморської міської ради Одеського району Одеської області, розташованого за адресою: Одеська область, Одеський район, місто Чорноморськ, проспект Миру, 43А</t>
  </si>
  <si>
    <t>№11973 від 14.10.25</t>
  </si>
  <si>
    <t>Придбання інвентарю для водних видів спорту КДЮСШ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</si>
</sst>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/>
    <xf numFmtId="4" fontId="2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4" fontId="1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left" wrapText="1"/>
    </xf>
    <xf numFmtId="4" fontId="2" fillId="0" borderId="1" xfId="0" quotePrefix="1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left" wrapText="1"/>
    </xf>
    <xf numFmtId="4" fontId="4" fillId="0" borderId="0" xfId="0" applyNumberFormat="1" applyFont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16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1" xfId="0" quotePrefix="1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left" vertical="center" wrapText="1"/>
    </xf>
    <xf numFmtId="4" fontId="4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0" fontId="6" fillId="2" borderId="0" xfId="0" applyFont="1" applyFill="1"/>
    <xf numFmtId="0" fontId="3" fillId="0" borderId="1" xfId="0" applyFont="1" applyBorder="1" applyAlignment="1">
      <alignment horizontal="center" vertical="center" wrapText="1"/>
    </xf>
    <xf numFmtId="16" fontId="2" fillId="3" borderId="1" xfId="0" applyNumberFormat="1" applyFont="1" applyFill="1" applyBorder="1" applyAlignment="1">
      <alignment horizontal="center" vertical="center" wrapText="1"/>
    </xf>
    <xf numFmtId="4" fontId="2" fillId="3" borderId="1" xfId="0" quotePrefix="1" applyNumberFormat="1" applyFont="1" applyFill="1" applyBorder="1" applyAlignment="1">
      <alignment horizontal="center" vertical="center" wrapText="1"/>
    </xf>
    <xf numFmtId="16" fontId="3" fillId="3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3" fillId="3" borderId="1" xfId="0" quotePrefix="1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quotePrefix="1" applyFont="1" applyFill="1" applyBorder="1" applyAlignment="1">
      <alignment vertical="center" wrapText="1"/>
    </xf>
    <xf numFmtId="0" fontId="1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" fontId="3" fillId="3" borderId="1" xfId="0" applyNumberFormat="1" applyFont="1" applyFill="1" applyBorder="1" applyAlignment="1">
      <alignment horizontal="center" vertical="center"/>
    </xf>
    <xf numFmtId="0" fontId="4" fillId="3" borderId="1" xfId="0" quotePrefix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vertical="center"/>
    </xf>
    <xf numFmtId="0" fontId="1" fillId="0" borderId="0" xfId="0" applyFont="1" applyAlignment="1">
      <alignment horizontal="left"/>
    </xf>
    <xf numFmtId="4" fontId="3" fillId="3" borderId="0" xfId="0" applyNumberFormat="1" applyFont="1" applyFill="1" applyAlignment="1">
      <alignment vertic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right" wrapText="1"/>
    </xf>
    <xf numFmtId="4" fontId="11" fillId="3" borderId="1" xfId="0" applyNumberFormat="1" applyFont="1" applyFill="1" applyBorder="1" applyAlignment="1">
      <alignment horizontal="center" wrapText="1"/>
    </xf>
    <xf numFmtId="4" fontId="11" fillId="3" borderId="0" xfId="0" applyNumberFormat="1" applyFont="1" applyFill="1"/>
    <xf numFmtId="0" fontId="11" fillId="3" borderId="0" xfId="0" applyFont="1" applyFill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4" fontId="3" fillId="3" borderId="1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left" wrapText="1"/>
    </xf>
    <xf numFmtId="4" fontId="2" fillId="3" borderId="0" xfId="0" applyNumberFormat="1" applyFont="1" applyFill="1" applyAlignment="1">
      <alignment horizontal="left" wrapText="1"/>
    </xf>
    <xf numFmtId="0" fontId="1" fillId="3" borderId="0" xfId="0" applyFont="1" applyFill="1"/>
    <xf numFmtId="17" fontId="2" fillId="3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Звичайний" xfId="0" builtinId="0"/>
    <cellStyle name="Обычный 9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3"/>
  <sheetViews>
    <sheetView tabSelected="1" view="pageBreakPreview" zoomScale="70" zoomScaleNormal="100" zoomScaleSheetLayoutView="70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A133" sqref="A133:XFD137"/>
    </sheetView>
  </sheetViews>
  <sheetFormatPr defaultColWidth="8.88671875" defaultRowHeight="15.6" x14ac:dyDescent="0.3"/>
  <cols>
    <col min="1" max="1" width="5.33203125" style="11" customWidth="1"/>
    <col min="2" max="2" width="13" style="10" customWidth="1"/>
    <col min="3" max="3" width="64.5546875" style="12" customWidth="1"/>
    <col min="4" max="4" width="17.88671875" style="12" customWidth="1"/>
    <col min="5" max="6" width="17" style="12" customWidth="1"/>
    <col min="7" max="8" width="17.33203125" style="12" customWidth="1"/>
    <col min="9" max="10" width="15.109375" style="12" bestFit="1" customWidth="1"/>
    <col min="11" max="11" width="17.88671875" style="12" customWidth="1"/>
    <col min="12" max="13" width="16.6640625" style="12" customWidth="1"/>
    <col min="14" max="14" width="16.44140625" style="1" bestFit="1" customWidth="1"/>
    <col min="15" max="16384" width="8.88671875" style="1"/>
  </cols>
  <sheetData>
    <row r="1" spans="1:14" x14ac:dyDescent="0.3">
      <c r="A1" s="11" t="s">
        <v>16</v>
      </c>
      <c r="L1" s="31"/>
      <c r="M1" s="31" t="s">
        <v>17</v>
      </c>
    </row>
    <row r="2" spans="1:14" ht="25.95" customHeight="1" x14ac:dyDescent="0.3">
      <c r="A2" s="122" t="s">
        <v>23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4" spans="1:14" ht="31.95" customHeight="1" x14ac:dyDescent="0.3">
      <c r="A4" s="123" t="s">
        <v>10</v>
      </c>
      <c r="B4" s="124"/>
      <c r="C4" s="123" t="s">
        <v>16</v>
      </c>
      <c r="D4" s="123" t="s">
        <v>9</v>
      </c>
      <c r="E4" s="123" t="s">
        <v>18</v>
      </c>
      <c r="F4" s="123"/>
      <c r="G4" s="123"/>
      <c r="H4" s="125" t="s">
        <v>51</v>
      </c>
      <c r="I4" s="126"/>
      <c r="J4" s="127"/>
      <c r="K4" s="123" t="s">
        <v>66</v>
      </c>
      <c r="L4" s="123"/>
      <c r="M4" s="123"/>
      <c r="N4" s="42"/>
    </row>
    <row r="5" spans="1:14" s="2" customFormat="1" ht="46.8" x14ac:dyDescent="0.3">
      <c r="A5" s="123"/>
      <c r="B5" s="124"/>
      <c r="C5" s="123"/>
      <c r="D5" s="123"/>
      <c r="E5" s="6" t="s">
        <v>19</v>
      </c>
      <c r="F5" s="6" t="s">
        <v>117</v>
      </c>
      <c r="G5" s="6" t="s">
        <v>20</v>
      </c>
      <c r="H5" s="6" t="s">
        <v>19</v>
      </c>
      <c r="I5" s="6" t="s">
        <v>75</v>
      </c>
      <c r="J5" s="6" t="s">
        <v>45</v>
      </c>
      <c r="K5" s="6" t="s">
        <v>19</v>
      </c>
      <c r="L5" s="6" t="s">
        <v>20</v>
      </c>
      <c r="M5" s="6" t="s">
        <v>45</v>
      </c>
    </row>
    <row r="6" spans="1:14" s="20" customFormat="1" ht="17.399999999999999" x14ac:dyDescent="0.3">
      <c r="A6" s="33" t="s">
        <v>0</v>
      </c>
      <c r="B6" s="19"/>
      <c r="C6" s="34" t="s">
        <v>1</v>
      </c>
      <c r="D6" s="27">
        <f t="shared" ref="D6:D20" si="0">SUM(E6:M6)</f>
        <v>-1650000</v>
      </c>
      <c r="E6" s="27">
        <f>E7+E9+E10+E13+E15+E17+E19+E21+E23+E25</f>
        <v>-1568483</v>
      </c>
      <c r="F6" s="27">
        <f t="shared" ref="F6:M6" si="1">F7+F9+F10+F13+F15+F17+F19+F21+F23+F25</f>
        <v>-100000</v>
      </c>
      <c r="G6" s="27">
        <f t="shared" si="1"/>
        <v>18483</v>
      </c>
      <c r="H6" s="27">
        <f t="shared" si="1"/>
        <v>0</v>
      </c>
      <c r="I6" s="27">
        <f t="shared" si="1"/>
        <v>0</v>
      </c>
      <c r="J6" s="27">
        <f t="shared" si="1"/>
        <v>0</v>
      </c>
      <c r="K6" s="27">
        <f t="shared" si="1"/>
        <v>0</v>
      </c>
      <c r="L6" s="27">
        <f t="shared" si="1"/>
        <v>0</v>
      </c>
      <c r="M6" s="27">
        <f t="shared" si="1"/>
        <v>0</v>
      </c>
    </row>
    <row r="7" spans="1:14" s="5" customFormat="1" ht="62.4" x14ac:dyDescent="0.3">
      <c r="A7" s="35" t="s">
        <v>11</v>
      </c>
      <c r="B7" s="49" t="s">
        <v>56</v>
      </c>
      <c r="C7" s="53" t="s">
        <v>57</v>
      </c>
      <c r="D7" s="7">
        <f t="shared" si="0"/>
        <v>192400</v>
      </c>
      <c r="E7" s="51">
        <f>SUM(E8:E8)</f>
        <v>192400</v>
      </c>
      <c r="F7" s="51"/>
      <c r="G7" s="51"/>
      <c r="H7" s="24"/>
      <c r="I7" s="24"/>
      <c r="J7" s="24"/>
      <c r="K7" s="24"/>
      <c r="L7" s="24"/>
      <c r="M7" s="24"/>
    </row>
    <row r="8" spans="1:14" s="21" customFormat="1" ht="31.2" x14ac:dyDescent="0.3">
      <c r="A8" s="39"/>
      <c r="B8" s="40" t="s">
        <v>104</v>
      </c>
      <c r="C8" s="32" t="s">
        <v>103</v>
      </c>
      <c r="D8" s="44">
        <f t="shared" si="0"/>
        <v>192400</v>
      </c>
      <c r="E8" s="41">
        <v>192400</v>
      </c>
      <c r="F8" s="41"/>
      <c r="G8" s="41"/>
      <c r="H8" s="41"/>
      <c r="I8" s="41"/>
      <c r="J8" s="41"/>
      <c r="K8" s="41"/>
      <c r="L8" s="41"/>
      <c r="M8" s="41"/>
    </row>
    <row r="9" spans="1:14" s="5" customFormat="1" ht="31.2" x14ac:dyDescent="0.3">
      <c r="A9" s="35" t="s">
        <v>26</v>
      </c>
      <c r="B9" s="49" t="s">
        <v>58</v>
      </c>
      <c r="C9" s="50" t="s">
        <v>60</v>
      </c>
      <c r="D9" s="7">
        <f t="shared" si="0"/>
        <v>-192400</v>
      </c>
      <c r="E9" s="51">
        <v>-192400</v>
      </c>
      <c r="F9" s="51"/>
      <c r="G9" s="51"/>
      <c r="H9" s="24"/>
      <c r="I9" s="24"/>
      <c r="J9" s="24"/>
      <c r="K9" s="24"/>
      <c r="L9" s="24"/>
      <c r="M9" s="24"/>
    </row>
    <row r="10" spans="1:14" s="9" customFormat="1" x14ac:dyDescent="0.3">
      <c r="A10" s="38" t="s">
        <v>27</v>
      </c>
      <c r="B10" s="18">
        <v>2010</v>
      </c>
      <c r="C10" s="30" t="s">
        <v>59</v>
      </c>
      <c r="D10" s="7">
        <f t="shared" si="0"/>
        <v>22000</v>
      </c>
      <c r="E10" s="8">
        <f>SUM(E11:E12)</f>
        <v>22000</v>
      </c>
      <c r="F10" s="8"/>
      <c r="G10" s="8"/>
      <c r="H10" s="8"/>
      <c r="I10" s="8"/>
      <c r="J10" s="8"/>
      <c r="K10" s="8"/>
      <c r="L10" s="8"/>
      <c r="M10" s="8"/>
    </row>
    <row r="11" spans="1:14" s="21" customFormat="1" ht="62.4" x14ac:dyDescent="0.3">
      <c r="A11" s="39"/>
      <c r="B11" s="40" t="s">
        <v>107</v>
      </c>
      <c r="C11" s="32" t="s">
        <v>105</v>
      </c>
      <c r="D11" s="44">
        <f t="shared" si="0"/>
        <v>-9948</v>
      </c>
      <c r="E11" s="41">
        <v>-9948</v>
      </c>
      <c r="F11" s="41"/>
      <c r="G11" s="41"/>
      <c r="H11" s="41"/>
      <c r="I11" s="41"/>
      <c r="J11" s="41"/>
      <c r="K11" s="41"/>
      <c r="L11" s="41"/>
      <c r="M11" s="41"/>
    </row>
    <row r="12" spans="1:14" s="21" customFormat="1" ht="31.2" x14ac:dyDescent="0.3">
      <c r="A12" s="39"/>
      <c r="B12" s="40" t="s">
        <v>107</v>
      </c>
      <c r="C12" s="32" t="s">
        <v>106</v>
      </c>
      <c r="D12" s="44">
        <f t="shared" si="0"/>
        <v>31948</v>
      </c>
      <c r="E12" s="41">
        <v>31948</v>
      </c>
      <c r="F12" s="41"/>
      <c r="G12" s="41"/>
      <c r="H12" s="41"/>
      <c r="I12" s="41"/>
      <c r="J12" s="41"/>
      <c r="K12" s="41"/>
      <c r="L12" s="41"/>
      <c r="M12" s="41"/>
    </row>
    <row r="13" spans="1:14" s="9" customFormat="1" x14ac:dyDescent="0.3">
      <c r="A13" s="62" t="s">
        <v>28</v>
      </c>
      <c r="B13" s="6">
        <v>2152</v>
      </c>
      <c r="C13" s="36" t="s">
        <v>77</v>
      </c>
      <c r="D13" s="8">
        <f t="shared" si="0"/>
        <v>-22000</v>
      </c>
      <c r="E13" s="51">
        <f>E14</f>
        <v>-22000</v>
      </c>
      <c r="F13" s="51"/>
      <c r="G13" s="63"/>
      <c r="H13" s="63"/>
      <c r="I13" s="63"/>
      <c r="J13" s="63"/>
      <c r="K13" s="63"/>
      <c r="L13" s="63"/>
      <c r="M13" s="63"/>
    </row>
    <row r="14" spans="1:14" s="21" customFormat="1" ht="62.4" x14ac:dyDescent="0.3">
      <c r="A14" s="64"/>
      <c r="B14" s="67" t="s">
        <v>107</v>
      </c>
      <c r="C14" s="65" t="s">
        <v>108</v>
      </c>
      <c r="D14" s="41">
        <f t="shared" si="0"/>
        <v>-22000</v>
      </c>
      <c r="E14" s="47">
        <v>-22000</v>
      </c>
      <c r="F14" s="47"/>
      <c r="G14" s="48"/>
      <c r="H14" s="48"/>
      <c r="I14" s="48"/>
      <c r="J14" s="48"/>
      <c r="K14" s="48"/>
      <c r="L14" s="48"/>
      <c r="M14" s="48"/>
    </row>
    <row r="15" spans="1:14" s="9" customFormat="1" x14ac:dyDescent="0.3">
      <c r="A15" s="62" t="s">
        <v>29</v>
      </c>
      <c r="B15" s="49" t="s">
        <v>87</v>
      </c>
      <c r="C15" s="50" t="s">
        <v>109</v>
      </c>
      <c r="D15" s="8">
        <f t="shared" si="0"/>
        <v>-600000</v>
      </c>
      <c r="E15" s="63">
        <f>E16</f>
        <v>-600000</v>
      </c>
      <c r="F15" s="63"/>
      <c r="G15" s="63"/>
      <c r="H15" s="63"/>
      <c r="I15" s="63"/>
      <c r="J15" s="63"/>
      <c r="K15" s="63"/>
      <c r="L15" s="63"/>
      <c r="M15" s="63"/>
    </row>
    <row r="16" spans="1:14" s="21" customFormat="1" ht="31.2" x14ac:dyDescent="0.3">
      <c r="A16" s="64"/>
      <c r="B16" s="52" t="s">
        <v>104</v>
      </c>
      <c r="C16" s="66" t="s">
        <v>110</v>
      </c>
      <c r="D16" s="41">
        <f t="shared" si="0"/>
        <v>-600000</v>
      </c>
      <c r="E16" s="48">
        <v>-600000</v>
      </c>
      <c r="F16" s="48"/>
      <c r="G16" s="48"/>
      <c r="H16" s="48"/>
      <c r="I16" s="48"/>
      <c r="J16" s="48"/>
      <c r="K16" s="48"/>
      <c r="L16" s="48"/>
      <c r="M16" s="48"/>
    </row>
    <row r="17" spans="1:13" s="5" customFormat="1" ht="31.2" x14ac:dyDescent="0.3">
      <c r="A17" s="35" t="s">
        <v>42</v>
      </c>
      <c r="B17" s="6">
        <v>8110</v>
      </c>
      <c r="C17" s="37" t="s">
        <v>49</v>
      </c>
      <c r="D17" s="8">
        <f t="shared" si="0"/>
        <v>50000</v>
      </c>
      <c r="E17" s="24">
        <f>E18</f>
        <v>50000</v>
      </c>
      <c r="F17" s="24"/>
      <c r="G17" s="24"/>
      <c r="H17" s="24"/>
      <c r="I17" s="24"/>
      <c r="J17" s="24"/>
      <c r="K17" s="24"/>
      <c r="L17" s="24"/>
      <c r="M17" s="24"/>
    </row>
    <row r="18" spans="1:13" s="46" customFormat="1" ht="78" x14ac:dyDescent="0.3">
      <c r="A18" s="43"/>
      <c r="B18" s="40" t="s">
        <v>201</v>
      </c>
      <c r="C18" s="55" t="s">
        <v>202</v>
      </c>
      <c r="D18" s="41">
        <f t="shared" si="0"/>
        <v>50000</v>
      </c>
      <c r="E18" s="48">
        <v>50000</v>
      </c>
      <c r="F18" s="48"/>
      <c r="G18" s="45"/>
      <c r="H18" s="45"/>
      <c r="I18" s="45"/>
      <c r="J18" s="45"/>
      <c r="K18" s="45"/>
      <c r="L18" s="45"/>
      <c r="M18" s="45"/>
    </row>
    <row r="19" spans="1:13" s="5" customFormat="1" x14ac:dyDescent="0.3">
      <c r="A19" s="35" t="s">
        <v>61</v>
      </c>
      <c r="B19" s="6">
        <v>8210</v>
      </c>
      <c r="C19" s="37" t="s">
        <v>46</v>
      </c>
      <c r="D19" s="7">
        <f t="shared" si="0"/>
        <v>-18483</v>
      </c>
      <c r="E19" s="24">
        <f>E20</f>
        <v>-18483</v>
      </c>
      <c r="F19" s="24"/>
      <c r="G19" s="24"/>
      <c r="H19" s="24"/>
      <c r="I19" s="24"/>
      <c r="J19" s="24"/>
      <c r="K19" s="24"/>
      <c r="L19" s="24"/>
      <c r="M19" s="24"/>
    </row>
    <row r="20" spans="1:13" s="46" customFormat="1" ht="31.2" x14ac:dyDescent="0.3">
      <c r="A20" s="43"/>
      <c r="B20" s="61" t="s">
        <v>113</v>
      </c>
      <c r="C20" s="55" t="s">
        <v>114</v>
      </c>
      <c r="D20" s="44">
        <f t="shared" si="0"/>
        <v>-18483</v>
      </c>
      <c r="E20" s="48">
        <v>-18483</v>
      </c>
      <c r="F20" s="48"/>
      <c r="G20" s="45"/>
      <c r="H20" s="45"/>
      <c r="I20" s="45"/>
      <c r="J20" s="45"/>
      <c r="K20" s="45"/>
      <c r="L20" s="45"/>
      <c r="M20" s="45"/>
    </row>
    <row r="21" spans="1:13" s="5" customFormat="1" ht="31.2" x14ac:dyDescent="0.3">
      <c r="A21" s="35" t="s">
        <v>124</v>
      </c>
      <c r="B21" s="6">
        <v>8220</v>
      </c>
      <c r="C21" s="37" t="s">
        <v>111</v>
      </c>
      <c r="D21" s="7">
        <f t="shared" ref="D21:D31" si="2">SUM(E21:M21)</f>
        <v>-1000000</v>
      </c>
      <c r="E21" s="24">
        <f>E22</f>
        <v>-1000000</v>
      </c>
      <c r="F21" s="24"/>
      <c r="G21" s="24"/>
      <c r="H21" s="24"/>
      <c r="I21" s="24"/>
      <c r="J21" s="24"/>
      <c r="K21" s="24"/>
      <c r="L21" s="24"/>
      <c r="M21" s="24"/>
    </row>
    <row r="22" spans="1:13" s="46" customFormat="1" ht="31.2" x14ac:dyDescent="0.3">
      <c r="A22" s="43"/>
      <c r="B22" s="61" t="s">
        <v>104</v>
      </c>
      <c r="C22" s="55" t="s">
        <v>112</v>
      </c>
      <c r="D22" s="44">
        <f t="shared" si="2"/>
        <v>-1000000</v>
      </c>
      <c r="E22" s="48">
        <v>-1000000</v>
      </c>
      <c r="F22" s="48"/>
      <c r="G22" s="45"/>
      <c r="H22" s="45"/>
      <c r="I22" s="45"/>
      <c r="J22" s="45"/>
      <c r="K22" s="45"/>
      <c r="L22" s="45"/>
      <c r="M22" s="45"/>
    </row>
    <row r="23" spans="1:13" s="5" customFormat="1" x14ac:dyDescent="0.3">
      <c r="A23" s="35" t="s">
        <v>125</v>
      </c>
      <c r="B23" s="6">
        <v>8230</v>
      </c>
      <c r="C23" s="37" t="s">
        <v>115</v>
      </c>
      <c r="D23" s="7">
        <f t="shared" si="2"/>
        <v>18483</v>
      </c>
      <c r="E23" s="24"/>
      <c r="F23" s="24"/>
      <c r="G23" s="24">
        <f>G24</f>
        <v>18483</v>
      </c>
      <c r="H23" s="24"/>
      <c r="I23" s="24"/>
      <c r="J23" s="24"/>
      <c r="K23" s="24"/>
      <c r="L23" s="24"/>
      <c r="M23" s="24"/>
    </row>
    <row r="24" spans="1:13" s="46" customFormat="1" ht="55.2" customHeight="1" x14ac:dyDescent="0.3">
      <c r="A24" s="43"/>
      <c r="B24" s="61" t="s">
        <v>113</v>
      </c>
      <c r="C24" s="55" t="s">
        <v>116</v>
      </c>
      <c r="D24" s="44">
        <f t="shared" si="2"/>
        <v>18483</v>
      </c>
      <c r="E24" s="48"/>
      <c r="F24" s="48"/>
      <c r="G24" s="45">
        <v>18483</v>
      </c>
      <c r="H24" s="45"/>
      <c r="I24" s="45"/>
      <c r="J24" s="45"/>
      <c r="K24" s="45"/>
      <c r="L24" s="45"/>
      <c r="M24" s="45"/>
    </row>
    <row r="25" spans="1:13" s="5" customFormat="1" ht="31.2" x14ac:dyDescent="0.3">
      <c r="A25" s="35" t="s">
        <v>141</v>
      </c>
      <c r="B25" s="6">
        <v>8340</v>
      </c>
      <c r="C25" s="37" t="s">
        <v>118</v>
      </c>
      <c r="D25" s="7">
        <f t="shared" si="2"/>
        <v>-100000</v>
      </c>
      <c r="E25" s="63"/>
      <c r="F25" s="63">
        <f>SUM(F26:F31)</f>
        <v>-100000</v>
      </c>
      <c r="G25" s="24"/>
      <c r="H25" s="24"/>
      <c r="I25" s="24"/>
      <c r="J25" s="24"/>
      <c r="K25" s="24"/>
      <c r="L25" s="24"/>
      <c r="M25" s="24"/>
    </row>
    <row r="26" spans="1:13" s="46" customFormat="1" ht="78" x14ac:dyDescent="0.3">
      <c r="A26" s="43"/>
      <c r="B26" s="69" t="s">
        <v>121</v>
      </c>
      <c r="C26" s="55" t="s">
        <v>126</v>
      </c>
      <c r="D26" s="44">
        <f t="shared" si="2"/>
        <v>30000</v>
      </c>
      <c r="E26" s="48"/>
      <c r="F26" s="48">
        <v>30000</v>
      </c>
      <c r="G26" s="45"/>
      <c r="H26" s="45"/>
      <c r="I26" s="45"/>
      <c r="J26" s="45"/>
      <c r="K26" s="45"/>
      <c r="L26" s="45"/>
      <c r="M26" s="45"/>
    </row>
    <row r="27" spans="1:13" s="46" customFormat="1" ht="46.8" x14ac:dyDescent="0.3">
      <c r="A27" s="43"/>
      <c r="B27" s="61" t="s">
        <v>123</v>
      </c>
      <c r="C27" s="55" t="s">
        <v>129</v>
      </c>
      <c r="D27" s="44">
        <f t="shared" si="2"/>
        <v>-130000</v>
      </c>
      <c r="E27" s="48"/>
      <c r="F27" s="48">
        <f>-30000-100000</f>
        <v>-130000</v>
      </c>
      <c r="G27" s="45"/>
      <c r="H27" s="45"/>
      <c r="I27" s="45"/>
      <c r="J27" s="45"/>
      <c r="K27" s="45"/>
      <c r="L27" s="45"/>
      <c r="M27" s="45"/>
    </row>
    <row r="28" spans="1:13" s="46" customFormat="1" ht="62.4" x14ac:dyDescent="0.3">
      <c r="A28" s="43"/>
      <c r="B28" s="67" t="s">
        <v>123</v>
      </c>
      <c r="C28" s="55" t="s">
        <v>119</v>
      </c>
      <c r="D28" s="44">
        <f t="shared" ref="D28" si="3">SUM(E28:M28)</f>
        <v>100000</v>
      </c>
      <c r="E28" s="48"/>
      <c r="F28" s="48">
        <v>100000</v>
      </c>
      <c r="G28" s="45"/>
      <c r="H28" s="45"/>
      <c r="I28" s="45"/>
      <c r="J28" s="45"/>
      <c r="K28" s="45"/>
      <c r="L28" s="45"/>
      <c r="M28" s="45"/>
    </row>
    <row r="29" spans="1:13" s="46" customFormat="1" ht="46.8" x14ac:dyDescent="0.3">
      <c r="A29" s="43"/>
      <c r="B29" s="120" t="s">
        <v>122</v>
      </c>
      <c r="C29" s="32" t="s">
        <v>128</v>
      </c>
      <c r="D29" s="44">
        <f t="shared" si="2"/>
        <v>-100000</v>
      </c>
      <c r="E29" s="48"/>
      <c r="F29" s="48">
        <v>-100000</v>
      </c>
      <c r="G29" s="45"/>
      <c r="H29" s="45"/>
      <c r="I29" s="45"/>
      <c r="J29" s="45"/>
      <c r="K29" s="45"/>
      <c r="L29" s="45"/>
      <c r="M29" s="45"/>
    </row>
    <row r="30" spans="1:13" s="46" customFormat="1" ht="46.8" x14ac:dyDescent="0.3">
      <c r="A30" s="43"/>
      <c r="B30" s="121"/>
      <c r="C30" s="32" t="s">
        <v>127</v>
      </c>
      <c r="D30" s="44">
        <f t="shared" si="2"/>
        <v>100000</v>
      </c>
      <c r="E30" s="48"/>
      <c r="F30" s="48">
        <v>100000</v>
      </c>
      <c r="G30" s="45"/>
      <c r="H30" s="45"/>
      <c r="I30" s="45"/>
      <c r="J30" s="45"/>
      <c r="K30" s="45"/>
      <c r="L30" s="45"/>
      <c r="M30" s="45"/>
    </row>
    <row r="31" spans="1:13" s="46" customFormat="1" ht="31.2" x14ac:dyDescent="0.3">
      <c r="A31" s="43"/>
      <c r="B31" s="61"/>
      <c r="C31" s="32" t="s">
        <v>120</v>
      </c>
      <c r="D31" s="44">
        <f t="shared" si="2"/>
        <v>-100000</v>
      </c>
      <c r="E31" s="48"/>
      <c r="F31" s="48">
        <v>-100000</v>
      </c>
      <c r="G31" s="45"/>
      <c r="H31" s="45"/>
      <c r="I31" s="45"/>
      <c r="J31" s="45"/>
      <c r="K31" s="45"/>
      <c r="L31" s="45"/>
      <c r="M31" s="45"/>
    </row>
    <row r="32" spans="1:13" s="20" customFormat="1" ht="17.399999999999999" x14ac:dyDescent="0.3">
      <c r="A32" s="33" t="s">
        <v>2</v>
      </c>
      <c r="B32" s="19"/>
      <c r="C32" s="34" t="s">
        <v>3</v>
      </c>
      <c r="D32" s="27">
        <f t="shared" ref="D32:D62" si="4">SUM(E32:M32)</f>
        <v>24553300</v>
      </c>
      <c r="E32" s="27">
        <f>E33+E35+E39+E45+E48+E49+E50+E52+E55+E57+E59+E60+E61+E62+E63</f>
        <v>0</v>
      </c>
      <c r="F32" s="27">
        <f t="shared" ref="F32:M32" si="5">F33+F35+F39+F45+F48+F49+F50+F52+F55+F57+F59+F60+F61+F62+F63</f>
        <v>0</v>
      </c>
      <c r="G32" s="27">
        <f t="shared" si="5"/>
        <v>0</v>
      </c>
      <c r="H32" s="27">
        <f t="shared" si="5"/>
        <v>23106600</v>
      </c>
      <c r="I32" s="27">
        <f t="shared" si="5"/>
        <v>1446700</v>
      </c>
      <c r="J32" s="27">
        <f t="shared" si="5"/>
        <v>0</v>
      </c>
      <c r="K32" s="27">
        <f t="shared" si="5"/>
        <v>0</v>
      </c>
      <c r="L32" s="27">
        <f t="shared" si="5"/>
        <v>0</v>
      </c>
      <c r="M32" s="27">
        <f t="shared" si="5"/>
        <v>0</v>
      </c>
    </row>
    <row r="33" spans="1:13" s="9" customFormat="1" ht="31.2" x14ac:dyDescent="0.3">
      <c r="A33" s="38" t="s">
        <v>12</v>
      </c>
      <c r="B33" s="49" t="s">
        <v>73</v>
      </c>
      <c r="C33" s="30" t="s">
        <v>74</v>
      </c>
      <c r="D33" s="8">
        <f t="shared" si="4"/>
        <v>400000</v>
      </c>
      <c r="E33" s="8">
        <f>E34</f>
        <v>400000</v>
      </c>
      <c r="F33" s="8"/>
      <c r="G33" s="8"/>
      <c r="H33" s="8"/>
      <c r="I33" s="8"/>
      <c r="J33" s="8"/>
      <c r="K33" s="8"/>
      <c r="L33" s="8"/>
      <c r="M33" s="8"/>
    </row>
    <row r="34" spans="1:13" s="72" customFormat="1" ht="31.2" x14ac:dyDescent="0.3">
      <c r="A34" s="70"/>
      <c r="B34" s="40" t="s">
        <v>130</v>
      </c>
      <c r="C34" s="32" t="s">
        <v>84</v>
      </c>
      <c r="D34" s="41">
        <f t="shared" si="4"/>
        <v>400000</v>
      </c>
      <c r="E34" s="47">
        <v>400000</v>
      </c>
      <c r="F34" s="47"/>
      <c r="G34" s="71"/>
      <c r="H34" s="71"/>
      <c r="I34" s="71"/>
      <c r="J34" s="71"/>
      <c r="K34" s="71"/>
      <c r="L34" s="71"/>
      <c r="M34" s="71"/>
    </row>
    <row r="35" spans="1:13" s="9" customFormat="1" ht="18" customHeight="1" x14ac:dyDescent="0.3">
      <c r="A35" s="38" t="s">
        <v>31</v>
      </c>
      <c r="B35" s="18">
        <v>1010</v>
      </c>
      <c r="C35" s="30" t="s">
        <v>30</v>
      </c>
      <c r="D35" s="8">
        <f t="shared" si="4"/>
        <v>-1822757</v>
      </c>
      <c r="E35" s="8">
        <f>SUM(E36:E38)</f>
        <v>-1822757</v>
      </c>
      <c r="F35" s="8"/>
      <c r="G35" s="8"/>
      <c r="H35" s="8"/>
      <c r="I35" s="8"/>
      <c r="J35" s="8"/>
      <c r="K35" s="8"/>
      <c r="L35" s="8"/>
      <c r="M35" s="8"/>
    </row>
    <row r="36" spans="1:13" s="72" customFormat="1" ht="31.2" x14ac:dyDescent="0.3">
      <c r="A36" s="70"/>
      <c r="B36" s="40" t="s">
        <v>130</v>
      </c>
      <c r="C36" s="32" t="s">
        <v>78</v>
      </c>
      <c r="D36" s="41">
        <f t="shared" si="4"/>
        <v>-1300000</v>
      </c>
      <c r="E36" s="47">
        <v>-1300000</v>
      </c>
      <c r="F36" s="47"/>
      <c r="G36" s="71"/>
      <c r="H36" s="71"/>
      <c r="I36" s="71"/>
      <c r="J36" s="71"/>
      <c r="K36" s="71"/>
      <c r="L36" s="71"/>
      <c r="M36" s="71"/>
    </row>
    <row r="37" spans="1:13" s="72" customFormat="1" ht="31.2" x14ac:dyDescent="0.3">
      <c r="A37" s="70"/>
      <c r="B37" s="40" t="s">
        <v>130</v>
      </c>
      <c r="C37" s="32" t="s">
        <v>84</v>
      </c>
      <c r="D37" s="41">
        <f t="shared" si="4"/>
        <v>-600000</v>
      </c>
      <c r="E37" s="47">
        <v>-600000</v>
      </c>
      <c r="F37" s="47"/>
      <c r="G37" s="71"/>
      <c r="H37" s="71"/>
      <c r="I37" s="71"/>
      <c r="J37" s="71"/>
      <c r="K37" s="71"/>
      <c r="L37" s="71"/>
      <c r="M37" s="71"/>
    </row>
    <row r="38" spans="1:13" s="72" customFormat="1" ht="31.2" x14ac:dyDescent="0.3">
      <c r="A38" s="70"/>
      <c r="B38" s="40" t="s">
        <v>200</v>
      </c>
      <c r="C38" s="32" t="s">
        <v>131</v>
      </c>
      <c r="D38" s="41">
        <f t="shared" si="4"/>
        <v>77243</v>
      </c>
      <c r="E38" s="47">
        <v>77243</v>
      </c>
      <c r="F38" s="47"/>
      <c r="G38" s="71"/>
      <c r="H38" s="71"/>
      <c r="I38" s="71"/>
      <c r="J38" s="71"/>
      <c r="K38" s="71"/>
      <c r="L38" s="71"/>
      <c r="M38" s="71"/>
    </row>
    <row r="39" spans="1:13" s="9" customFormat="1" ht="31.2" x14ac:dyDescent="0.3">
      <c r="A39" s="38" t="s">
        <v>32</v>
      </c>
      <c r="B39" s="18">
        <v>1021</v>
      </c>
      <c r="C39" s="30" t="s">
        <v>48</v>
      </c>
      <c r="D39" s="8">
        <f t="shared" si="4"/>
        <v>3850177</v>
      </c>
      <c r="E39" s="51">
        <f>SUM(E40:E44)</f>
        <v>3942177</v>
      </c>
      <c r="F39" s="51"/>
      <c r="G39" s="51">
        <f t="shared" ref="G39" si="6">SUM(G40:G44)</f>
        <v>-92000</v>
      </c>
      <c r="H39" s="8"/>
      <c r="I39" s="8"/>
      <c r="J39" s="8"/>
      <c r="K39" s="8"/>
      <c r="L39" s="8"/>
      <c r="M39" s="8"/>
    </row>
    <row r="40" spans="1:13" s="9" customFormat="1" ht="31.2" x14ac:dyDescent="0.3">
      <c r="A40" s="38"/>
      <c r="B40" s="40" t="s">
        <v>130</v>
      </c>
      <c r="C40" s="32" t="s">
        <v>84</v>
      </c>
      <c r="D40" s="41">
        <f t="shared" si="4"/>
        <v>4822420</v>
      </c>
      <c r="E40" s="47">
        <f>4717900+104520</f>
        <v>4822420</v>
      </c>
      <c r="F40" s="47"/>
      <c r="G40" s="47"/>
      <c r="H40" s="41"/>
      <c r="I40" s="41"/>
      <c r="J40" s="41"/>
      <c r="K40" s="41"/>
      <c r="L40" s="41"/>
      <c r="M40" s="41"/>
    </row>
    <row r="41" spans="1:13" s="72" customFormat="1" ht="31.2" x14ac:dyDescent="0.3">
      <c r="A41" s="70"/>
      <c r="B41" s="40" t="s">
        <v>130</v>
      </c>
      <c r="C41" s="32" t="s">
        <v>132</v>
      </c>
      <c r="D41" s="41">
        <f t="shared" si="4"/>
        <v>-635800</v>
      </c>
      <c r="E41" s="47">
        <f>-150000-200000-199900-85900</f>
        <v>-635800</v>
      </c>
      <c r="F41" s="47"/>
      <c r="G41" s="47"/>
      <c r="H41" s="71"/>
      <c r="I41" s="71"/>
      <c r="J41" s="71"/>
      <c r="K41" s="71"/>
      <c r="L41" s="71"/>
      <c r="M41" s="71"/>
    </row>
    <row r="42" spans="1:13" s="72" customFormat="1" ht="31.2" x14ac:dyDescent="0.3">
      <c r="A42" s="70"/>
      <c r="B42" s="40" t="s">
        <v>130</v>
      </c>
      <c r="C42" s="32" t="s">
        <v>133</v>
      </c>
      <c r="D42" s="41">
        <f t="shared" si="4"/>
        <v>-167200</v>
      </c>
      <c r="E42" s="47">
        <v>-167200</v>
      </c>
      <c r="F42" s="47"/>
      <c r="G42" s="47"/>
      <c r="H42" s="71"/>
      <c r="I42" s="71"/>
      <c r="J42" s="71"/>
      <c r="K42" s="71"/>
      <c r="L42" s="71"/>
      <c r="M42" s="71"/>
    </row>
    <row r="43" spans="1:13" s="72" customFormat="1" ht="31.2" x14ac:dyDescent="0.3">
      <c r="A43" s="70"/>
      <c r="B43" s="40" t="s">
        <v>200</v>
      </c>
      <c r="C43" s="32" t="s">
        <v>131</v>
      </c>
      <c r="D43" s="41">
        <f t="shared" si="4"/>
        <v>-77243</v>
      </c>
      <c r="E43" s="47">
        <f>-77243</f>
        <v>-77243</v>
      </c>
      <c r="F43" s="47"/>
      <c r="G43" s="47"/>
      <c r="H43" s="71"/>
      <c r="I43" s="71"/>
      <c r="J43" s="71"/>
      <c r="K43" s="71"/>
      <c r="L43" s="71"/>
      <c r="M43" s="71"/>
    </row>
    <row r="44" spans="1:13" s="72" customFormat="1" ht="72" customHeight="1" x14ac:dyDescent="0.3">
      <c r="A44" s="70"/>
      <c r="B44" s="40" t="s">
        <v>206</v>
      </c>
      <c r="C44" s="32" t="s">
        <v>205</v>
      </c>
      <c r="D44" s="41">
        <f t="shared" si="4"/>
        <v>-92000</v>
      </c>
      <c r="E44" s="47"/>
      <c r="F44" s="47"/>
      <c r="G44" s="47">
        <v>-92000</v>
      </c>
      <c r="H44" s="71"/>
      <c r="I44" s="71"/>
      <c r="J44" s="71"/>
      <c r="K44" s="71"/>
      <c r="L44" s="71"/>
      <c r="M44" s="71"/>
    </row>
    <row r="45" spans="1:13" s="9" customFormat="1" ht="62.4" x14ac:dyDescent="0.3">
      <c r="A45" s="38" t="s">
        <v>33</v>
      </c>
      <c r="B45" s="18">
        <v>1022</v>
      </c>
      <c r="C45" s="30" t="s">
        <v>81</v>
      </c>
      <c r="D45" s="8">
        <f t="shared" si="4"/>
        <v>-690476</v>
      </c>
      <c r="E45" s="51">
        <f>SUM(E46:E47)</f>
        <v>-690476</v>
      </c>
      <c r="F45" s="51"/>
      <c r="G45" s="51"/>
      <c r="H45" s="8"/>
      <c r="I45" s="8"/>
      <c r="J45" s="8"/>
      <c r="K45" s="8"/>
      <c r="L45" s="8"/>
      <c r="M45" s="8"/>
    </row>
    <row r="46" spans="1:13" s="9" customFormat="1" ht="31.2" x14ac:dyDescent="0.3">
      <c r="A46" s="38"/>
      <c r="B46" s="40" t="s">
        <v>130</v>
      </c>
      <c r="C46" s="32" t="s">
        <v>84</v>
      </c>
      <c r="D46" s="41">
        <f t="shared" si="4"/>
        <v>-700000</v>
      </c>
      <c r="E46" s="47">
        <v>-700000</v>
      </c>
      <c r="F46" s="47"/>
      <c r="G46" s="47"/>
      <c r="H46" s="41"/>
      <c r="I46" s="41"/>
      <c r="J46" s="41"/>
      <c r="K46" s="41"/>
      <c r="L46" s="41"/>
      <c r="M46" s="41"/>
    </row>
    <row r="47" spans="1:13" s="72" customFormat="1" ht="31.2" x14ac:dyDescent="0.3">
      <c r="A47" s="70"/>
      <c r="B47" s="40" t="s">
        <v>200</v>
      </c>
      <c r="C47" s="32" t="s">
        <v>131</v>
      </c>
      <c r="D47" s="41">
        <f t="shared" si="4"/>
        <v>9524</v>
      </c>
      <c r="E47" s="47">
        <v>9524</v>
      </c>
      <c r="F47" s="47"/>
      <c r="G47" s="47"/>
      <c r="H47" s="71"/>
      <c r="I47" s="71"/>
      <c r="J47" s="71"/>
      <c r="K47" s="71"/>
      <c r="L47" s="71"/>
      <c r="M47" s="71"/>
    </row>
    <row r="48" spans="1:13" s="9" customFormat="1" ht="31.2" x14ac:dyDescent="0.3">
      <c r="A48" s="38" t="s">
        <v>40</v>
      </c>
      <c r="B48" s="73">
        <v>1031</v>
      </c>
      <c r="C48" s="50" t="s">
        <v>134</v>
      </c>
      <c r="D48" s="8">
        <f t="shared" si="4"/>
        <v>2400000</v>
      </c>
      <c r="E48" s="51"/>
      <c r="F48" s="51"/>
      <c r="G48" s="51"/>
      <c r="H48" s="8">
        <v>2400000</v>
      </c>
      <c r="I48" s="8"/>
      <c r="J48" s="8"/>
      <c r="K48" s="8"/>
      <c r="L48" s="8"/>
      <c r="M48" s="8"/>
    </row>
    <row r="49" spans="1:13" s="9" customFormat="1" ht="62.4" x14ac:dyDescent="0.3">
      <c r="A49" s="38" t="s">
        <v>41</v>
      </c>
      <c r="B49" s="73">
        <v>1032</v>
      </c>
      <c r="C49" s="50" t="s">
        <v>135</v>
      </c>
      <c r="D49" s="8">
        <f t="shared" si="4"/>
        <v>-2400000</v>
      </c>
      <c r="E49" s="51"/>
      <c r="F49" s="51"/>
      <c r="G49" s="51"/>
      <c r="H49" s="8">
        <v>-2400000</v>
      </c>
      <c r="I49" s="8"/>
      <c r="J49" s="8"/>
      <c r="K49" s="8"/>
      <c r="L49" s="8"/>
      <c r="M49" s="8"/>
    </row>
    <row r="50" spans="1:13" s="9" customFormat="1" ht="31.2" x14ac:dyDescent="0.3">
      <c r="A50" s="38" t="s">
        <v>53</v>
      </c>
      <c r="B50" s="73">
        <v>1070</v>
      </c>
      <c r="C50" s="53" t="s">
        <v>79</v>
      </c>
      <c r="D50" s="8">
        <f t="shared" si="4"/>
        <v>-1000000</v>
      </c>
      <c r="E50" s="51">
        <f>SUM(E51:E51)</f>
        <v>-1000000</v>
      </c>
      <c r="F50" s="51"/>
      <c r="G50" s="51"/>
      <c r="H50" s="8"/>
      <c r="I50" s="8"/>
      <c r="J50" s="8"/>
      <c r="K50" s="8"/>
      <c r="L50" s="8"/>
      <c r="M50" s="8"/>
    </row>
    <row r="51" spans="1:13" s="72" customFormat="1" ht="31.2" x14ac:dyDescent="0.3">
      <c r="A51" s="70"/>
      <c r="B51" s="40" t="s">
        <v>130</v>
      </c>
      <c r="C51" s="32" t="s">
        <v>84</v>
      </c>
      <c r="D51" s="41">
        <f t="shared" si="4"/>
        <v>-1000000</v>
      </c>
      <c r="E51" s="47">
        <v>-1000000</v>
      </c>
      <c r="F51" s="47"/>
      <c r="G51" s="47"/>
      <c r="H51" s="41"/>
      <c r="I51" s="71"/>
      <c r="J51" s="71"/>
      <c r="K51" s="71"/>
      <c r="L51" s="71"/>
      <c r="M51" s="71"/>
    </row>
    <row r="52" spans="1:13" s="9" customFormat="1" x14ac:dyDescent="0.3">
      <c r="A52" s="38" t="s">
        <v>54</v>
      </c>
      <c r="B52" s="73">
        <v>1141</v>
      </c>
      <c r="C52" s="30" t="s">
        <v>39</v>
      </c>
      <c r="D52" s="8">
        <f t="shared" si="4"/>
        <v>1150576</v>
      </c>
      <c r="E52" s="51">
        <f>SUM(E53:E54)</f>
        <v>1150576</v>
      </c>
      <c r="F52" s="51"/>
      <c r="G52" s="8"/>
      <c r="H52" s="8"/>
      <c r="I52" s="8"/>
      <c r="J52" s="8"/>
      <c r="K52" s="8"/>
      <c r="L52" s="8"/>
      <c r="M52" s="8"/>
    </row>
    <row r="53" spans="1:13" s="72" customFormat="1" ht="31.2" x14ac:dyDescent="0.3">
      <c r="A53" s="70"/>
      <c r="B53" s="40" t="s">
        <v>130</v>
      </c>
      <c r="C53" s="32" t="s">
        <v>84</v>
      </c>
      <c r="D53" s="41">
        <f t="shared" si="4"/>
        <v>1160100</v>
      </c>
      <c r="E53" s="47">
        <v>1160100</v>
      </c>
      <c r="F53" s="47"/>
      <c r="G53" s="71"/>
      <c r="H53" s="71"/>
      <c r="I53" s="71"/>
      <c r="J53" s="71"/>
      <c r="K53" s="71"/>
      <c r="L53" s="71"/>
      <c r="M53" s="71"/>
    </row>
    <row r="54" spans="1:13" s="72" customFormat="1" ht="31.2" x14ac:dyDescent="0.3">
      <c r="A54" s="70"/>
      <c r="B54" s="40" t="s">
        <v>200</v>
      </c>
      <c r="C54" s="32" t="s">
        <v>131</v>
      </c>
      <c r="D54" s="41">
        <f t="shared" si="4"/>
        <v>-9524</v>
      </c>
      <c r="E54" s="47">
        <v>-9524</v>
      </c>
      <c r="F54" s="47"/>
      <c r="G54" s="71"/>
      <c r="H54" s="71"/>
      <c r="I54" s="71"/>
      <c r="J54" s="71"/>
      <c r="K54" s="71"/>
      <c r="L54" s="71"/>
      <c r="M54" s="71"/>
    </row>
    <row r="55" spans="1:13" s="9" customFormat="1" ht="31.2" x14ac:dyDescent="0.3">
      <c r="A55" s="38" t="s">
        <v>55</v>
      </c>
      <c r="B55" s="18">
        <v>1151</v>
      </c>
      <c r="C55" s="50" t="s">
        <v>136</v>
      </c>
      <c r="D55" s="8">
        <f t="shared" si="4"/>
        <v>-100000</v>
      </c>
      <c r="E55" s="51">
        <f>E56</f>
        <v>-100000</v>
      </c>
      <c r="F55" s="74"/>
      <c r="G55" s="8"/>
      <c r="H55" s="8"/>
      <c r="I55" s="8"/>
      <c r="J55" s="8"/>
      <c r="K55" s="8"/>
      <c r="L55" s="8"/>
      <c r="M55" s="8"/>
    </row>
    <row r="56" spans="1:13" s="72" customFormat="1" ht="31.2" x14ac:dyDescent="0.3">
      <c r="A56" s="70"/>
      <c r="B56" s="40" t="s">
        <v>130</v>
      </c>
      <c r="C56" s="32" t="s">
        <v>84</v>
      </c>
      <c r="D56" s="41">
        <f t="shared" si="4"/>
        <v>-100000</v>
      </c>
      <c r="E56" s="47">
        <v>-100000</v>
      </c>
      <c r="F56" s="47"/>
      <c r="G56" s="71"/>
      <c r="H56" s="71"/>
      <c r="I56" s="71"/>
      <c r="J56" s="71"/>
      <c r="K56" s="71"/>
      <c r="L56" s="71"/>
      <c r="M56" s="71"/>
    </row>
    <row r="57" spans="1:13" s="9" customFormat="1" ht="31.2" x14ac:dyDescent="0.3">
      <c r="A57" s="38" t="s">
        <v>62</v>
      </c>
      <c r="B57" s="73">
        <v>1160</v>
      </c>
      <c r="C57" s="50" t="s">
        <v>137</v>
      </c>
      <c r="D57" s="8">
        <f t="shared" si="4"/>
        <v>25000</v>
      </c>
      <c r="E57" s="51">
        <f>E58</f>
        <v>25000</v>
      </c>
      <c r="F57" s="74"/>
      <c r="G57" s="8"/>
      <c r="H57" s="8"/>
      <c r="I57" s="8"/>
      <c r="J57" s="8"/>
      <c r="K57" s="8"/>
      <c r="L57" s="8"/>
      <c r="M57" s="8"/>
    </row>
    <row r="58" spans="1:13" s="72" customFormat="1" ht="31.2" x14ac:dyDescent="0.3">
      <c r="A58" s="70"/>
      <c r="B58" s="40" t="s">
        <v>130</v>
      </c>
      <c r="C58" s="32" t="s">
        <v>84</v>
      </c>
      <c r="D58" s="41">
        <f t="shared" si="4"/>
        <v>25000</v>
      </c>
      <c r="E58" s="47">
        <v>25000</v>
      </c>
      <c r="F58" s="47"/>
      <c r="G58" s="71"/>
      <c r="H58" s="71"/>
      <c r="I58" s="71"/>
      <c r="J58" s="71"/>
      <c r="K58" s="71"/>
      <c r="L58" s="71"/>
      <c r="M58" s="71"/>
    </row>
    <row r="59" spans="1:13" s="9" customFormat="1" ht="46.8" x14ac:dyDescent="0.3">
      <c r="A59" s="38" t="s">
        <v>63</v>
      </c>
      <c r="B59" s="73">
        <v>1600</v>
      </c>
      <c r="C59" s="50" t="s">
        <v>138</v>
      </c>
      <c r="D59" s="8">
        <f t="shared" si="4"/>
        <v>10149000</v>
      </c>
      <c r="E59" s="51"/>
      <c r="F59" s="74"/>
      <c r="G59" s="8"/>
      <c r="H59" s="8">
        <v>10149000</v>
      </c>
      <c r="I59" s="8"/>
      <c r="J59" s="8"/>
      <c r="K59" s="8"/>
      <c r="L59" s="8"/>
      <c r="M59" s="8"/>
    </row>
    <row r="60" spans="1:13" s="9" customFormat="1" ht="62.4" x14ac:dyDescent="0.3">
      <c r="A60" s="38" t="s">
        <v>67</v>
      </c>
      <c r="B60" s="73">
        <v>1700</v>
      </c>
      <c r="C60" s="50" t="s">
        <v>139</v>
      </c>
      <c r="D60" s="8">
        <f t="shared" si="4"/>
        <v>1446700</v>
      </c>
      <c r="E60" s="51"/>
      <c r="F60" s="74"/>
      <c r="G60" s="8"/>
      <c r="H60" s="8"/>
      <c r="I60" s="8">
        <v>1446700</v>
      </c>
      <c r="J60" s="8"/>
      <c r="K60" s="8"/>
      <c r="L60" s="8"/>
      <c r="M60" s="8"/>
    </row>
    <row r="61" spans="1:13" s="9" customFormat="1" ht="46.8" x14ac:dyDescent="0.3">
      <c r="A61" s="38" t="s">
        <v>82</v>
      </c>
      <c r="B61" s="73">
        <v>1702</v>
      </c>
      <c r="C61" s="50" t="s">
        <v>140</v>
      </c>
      <c r="D61" s="8">
        <f t="shared" si="4"/>
        <v>12957600</v>
      </c>
      <c r="E61" s="51"/>
      <c r="F61" s="74"/>
      <c r="G61" s="8"/>
      <c r="H61" s="8">
        <v>12957600</v>
      </c>
      <c r="I61" s="8"/>
      <c r="J61" s="8"/>
      <c r="K61" s="8"/>
      <c r="L61" s="8"/>
      <c r="M61" s="8"/>
    </row>
    <row r="62" spans="1:13" s="9" customFormat="1" ht="62.4" x14ac:dyDescent="0.3">
      <c r="A62" s="38" t="s">
        <v>83</v>
      </c>
      <c r="B62" s="18">
        <v>3140</v>
      </c>
      <c r="C62" s="30" t="s">
        <v>203</v>
      </c>
      <c r="D62" s="8">
        <f t="shared" si="4"/>
        <v>-104520</v>
      </c>
      <c r="E62" s="51">
        <v>-104520</v>
      </c>
      <c r="F62" s="51"/>
      <c r="G62" s="51"/>
      <c r="H62" s="8"/>
      <c r="I62" s="8"/>
      <c r="J62" s="8"/>
      <c r="K62" s="8"/>
      <c r="L62" s="8"/>
      <c r="M62" s="8"/>
    </row>
    <row r="63" spans="1:13" s="9" customFormat="1" ht="46.8" x14ac:dyDescent="0.3">
      <c r="A63" s="119" t="s">
        <v>204</v>
      </c>
      <c r="B63" s="18">
        <v>5031</v>
      </c>
      <c r="C63" s="30" t="s">
        <v>80</v>
      </c>
      <c r="D63" s="8">
        <f t="shared" ref="D63:D95" si="7">SUM(E63:M63)</f>
        <v>-1708000</v>
      </c>
      <c r="E63" s="51">
        <f>SUM(E64:E65)</f>
        <v>-1800000</v>
      </c>
      <c r="F63" s="51"/>
      <c r="G63" s="51">
        <f t="shared" ref="G63" si="8">SUM(G64:G65)</f>
        <v>92000</v>
      </c>
      <c r="H63" s="8"/>
      <c r="I63" s="8"/>
      <c r="J63" s="8"/>
      <c r="K63" s="8"/>
      <c r="L63" s="8"/>
      <c r="M63" s="8"/>
    </row>
    <row r="64" spans="1:13" s="9" customFormat="1" ht="31.2" x14ac:dyDescent="0.3">
      <c r="A64" s="38"/>
      <c r="B64" s="40" t="s">
        <v>130</v>
      </c>
      <c r="C64" s="32" t="s">
        <v>84</v>
      </c>
      <c r="D64" s="41">
        <f t="shared" si="7"/>
        <v>-1800000</v>
      </c>
      <c r="E64" s="47">
        <v>-1800000</v>
      </c>
      <c r="F64" s="47"/>
      <c r="G64" s="41"/>
      <c r="H64" s="41"/>
      <c r="I64" s="41"/>
      <c r="J64" s="41"/>
      <c r="K64" s="41"/>
      <c r="L64" s="41"/>
      <c r="M64" s="41"/>
    </row>
    <row r="65" spans="1:14" s="9" customFormat="1" ht="31.2" x14ac:dyDescent="0.3">
      <c r="A65" s="38"/>
      <c r="B65" s="40" t="s">
        <v>206</v>
      </c>
      <c r="C65" s="32" t="s">
        <v>207</v>
      </c>
      <c r="D65" s="41">
        <f t="shared" si="7"/>
        <v>92000</v>
      </c>
      <c r="E65" s="47"/>
      <c r="F65" s="47"/>
      <c r="G65" s="41">
        <v>92000</v>
      </c>
      <c r="H65" s="41"/>
      <c r="I65" s="41"/>
      <c r="J65" s="41"/>
      <c r="K65" s="41"/>
      <c r="L65" s="41"/>
      <c r="M65" s="41"/>
    </row>
    <row r="66" spans="1:14" s="20" customFormat="1" ht="17.399999999999999" x14ac:dyDescent="0.3">
      <c r="A66" s="33" t="s">
        <v>4</v>
      </c>
      <c r="B66" s="19"/>
      <c r="C66" s="34" t="s">
        <v>34</v>
      </c>
      <c r="D66" s="27">
        <f t="shared" si="7"/>
        <v>6000</v>
      </c>
      <c r="E66" s="27">
        <f>E67+E68+E69+E71+E72+E74</f>
        <v>-50000</v>
      </c>
      <c r="F66" s="27">
        <f t="shared" ref="F66:M66" si="9">F67+F68+F69+F71+F72+F74</f>
        <v>0</v>
      </c>
      <c r="G66" s="27">
        <f t="shared" si="9"/>
        <v>0</v>
      </c>
      <c r="H66" s="27">
        <f t="shared" si="9"/>
        <v>56000</v>
      </c>
      <c r="I66" s="27">
        <f t="shared" si="9"/>
        <v>0</v>
      </c>
      <c r="J66" s="27">
        <f t="shared" si="9"/>
        <v>0</v>
      </c>
      <c r="K66" s="27">
        <f t="shared" si="9"/>
        <v>0</v>
      </c>
      <c r="L66" s="27">
        <f t="shared" si="9"/>
        <v>0</v>
      </c>
      <c r="M66" s="27">
        <f t="shared" si="9"/>
        <v>0</v>
      </c>
      <c r="N66" s="54"/>
    </row>
    <row r="67" spans="1:14" s="72" customFormat="1" ht="31.2" x14ac:dyDescent="0.3">
      <c r="A67" s="38" t="s">
        <v>13</v>
      </c>
      <c r="B67" s="18">
        <v>3031</v>
      </c>
      <c r="C67" s="30" t="s">
        <v>142</v>
      </c>
      <c r="D67" s="8">
        <f t="shared" si="7"/>
        <v>-246000</v>
      </c>
      <c r="E67" s="8">
        <v>-246000</v>
      </c>
      <c r="F67" s="8"/>
      <c r="G67" s="8"/>
      <c r="H67" s="71"/>
      <c r="I67" s="51"/>
      <c r="J67" s="51"/>
      <c r="K67" s="71"/>
      <c r="L67" s="71"/>
      <c r="M67" s="71"/>
    </row>
    <row r="68" spans="1:14" s="72" customFormat="1" ht="46.8" x14ac:dyDescent="0.3">
      <c r="A68" s="38" t="s">
        <v>152</v>
      </c>
      <c r="B68" s="18">
        <v>3090</v>
      </c>
      <c r="C68" s="30" t="s">
        <v>157</v>
      </c>
      <c r="D68" s="8">
        <f>SUM(E68:M68)</f>
        <v>56000</v>
      </c>
      <c r="E68" s="8"/>
      <c r="F68" s="8"/>
      <c r="G68" s="8"/>
      <c r="H68" s="8">
        <v>56000</v>
      </c>
      <c r="I68" s="51"/>
      <c r="J68" s="51"/>
      <c r="K68" s="8"/>
      <c r="L68" s="8"/>
      <c r="M68" s="8"/>
    </row>
    <row r="69" spans="1:14" s="9" customFormat="1" ht="78" x14ac:dyDescent="0.3">
      <c r="A69" s="38" t="s">
        <v>153</v>
      </c>
      <c r="B69" s="18">
        <v>3121</v>
      </c>
      <c r="C69" s="30" t="s">
        <v>64</v>
      </c>
      <c r="D69" s="8">
        <f t="shared" ref="D69:D75" si="10">SUM(E69:M69)</f>
        <v>246000</v>
      </c>
      <c r="E69" s="51">
        <f>E70</f>
        <v>246000</v>
      </c>
      <c r="F69" s="51"/>
      <c r="G69" s="8"/>
      <c r="H69" s="8"/>
      <c r="I69" s="8"/>
      <c r="J69" s="8"/>
      <c r="K69" s="8"/>
      <c r="L69" s="8"/>
      <c r="M69" s="8"/>
    </row>
    <row r="70" spans="1:14" s="72" customFormat="1" ht="31.2" x14ac:dyDescent="0.3">
      <c r="A70" s="70"/>
      <c r="B70" s="40" t="s">
        <v>143</v>
      </c>
      <c r="C70" s="32" t="s">
        <v>144</v>
      </c>
      <c r="D70" s="41">
        <f t="shared" si="10"/>
        <v>246000</v>
      </c>
      <c r="E70" s="47">
        <v>246000</v>
      </c>
      <c r="F70" s="47"/>
      <c r="G70" s="41"/>
      <c r="H70" s="41"/>
      <c r="I70" s="41"/>
      <c r="J70" s="41"/>
      <c r="K70" s="41"/>
      <c r="L70" s="41"/>
      <c r="M70" s="41"/>
    </row>
    <row r="71" spans="1:14" s="9" customFormat="1" ht="62.4" x14ac:dyDescent="0.3">
      <c r="A71" s="38" t="s">
        <v>154</v>
      </c>
      <c r="B71" s="18">
        <v>3160</v>
      </c>
      <c r="C71" s="30" t="s">
        <v>145</v>
      </c>
      <c r="D71" s="8">
        <f t="shared" si="10"/>
        <v>-350000</v>
      </c>
      <c r="E71" s="51">
        <f>-300000-50000</f>
        <v>-350000</v>
      </c>
      <c r="F71" s="51"/>
      <c r="G71" s="8"/>
      <c r="H71" s="8"/>
      <c r="I71" s="8"/>
      <c r="J71" s="8"/>
      <c r="K71" s="8"/>
      <c r="L71" s="8"/>
      <c r="M71" s="8"/>
    </row>
    <row r="72" spans="1:14" s="9" customFormat="1" ht="46.8" x14ac:dyDescent="0.3">
      <c r="A72" s="38" t="s">
        <v>155</v>
      </c>
      <c r="B72" s="18">
        <v>3230</v>
      </c>
      <c r="C72" s="30" t="s">
        <v>146</v>
      </c>
      <c r="D72" s="8">
        <f t="shared" si="10"/>
        <v>200000</v>
      </c>
      <c r="E72" s="51">
        <f>E73</f>
        <v>200000</v>
      </c>
      <c r="F72" s="51"/>
      <c r="G72" s="8"/>
      <c r="H72" s="8"/>
      <c r="I72" s="8"/>
      <c r="J72" s="8"/>
      <c r="K72" s="8"/>
      <c r="L72" s="8"/>
      <c r="M72" s="8"/>
    </row>
    <row r="73" spans="1:14" s="72" customFormat="1" ht="78" x14ac:dyDescent="0.3">
      <c r="A73" s="70"/>
      <c r="B73" s="40" t="s">
        <v>148</v>
      </c>
      <c r="C73" s="32" t="s">
        <v>147</v>
      </c>
      <c r="D73" s="41">
        <f t="shared" si="10"/>
        <v>200000</v>
      </c>
      <c r="E73" s="47">
        <v>200000</v>
      </c>
      <c r="F73" s="47"/>
      <c r="G73" s="41"/>
      <c r="H73" s="41"/>
      <c r="I73" s="41"/>
      <c r="J73" s="41"/>
      <c r="K73" s="41"/>
      <c r="L73" s="41"/>
      <c r="M73" s="41"/>
    </row>
    <row r="74" spans="1:14" s="9" customFormat="1" ht="31.2" x14ac:dyDescent="0.3">
      <c r="A74" s="38" t="s">
        <v>156</v>
      </c>
      <c r="B74" s="18">
        <v>3242</v>
      </c>
      <c r="C74" s="30" t="s">
        <v>149</v>
      </c>
      <c r="D74" s="8">
        <f t="shared" si="10"/>
        <v>100000</v>
      </c>
      <c r="E74" s="51">
        <f>E75</f>
        <v>100000</v>
      </c>
      <c r="F74" s="51"/>
      <c r="G74" s="8"/>
      <c r="H74" s="8"/>
      <c r="I74" s="8"/>
      <c r="J74" s="8"/>
      <c r="K74" s="8"/>
      <c r="L74" s="8"/>
      <c r="M74" s="8"/>
    </row>
    <row r="75" spans="1:14" s="72" customFormat="1" ht="46.8" x14ac:dyDescent="0.3">
      <c r="A75" s="70"/>
      <c r="B75" s="40" t="s">
        <v>151</v>
      </c>
      <c r="C75" s="32" t="s">
        <v>150</v>
      </c>
      <c r="D75" s="41">
        <f t="shared" si="10"/>
        <v>100000</v>
      </c>
      <c r="E75" s="47">
        <v>100000</v>
      </c>
      <c r="F75" s="47"/>
      <c r="G75" s="41"/>
      <c r="H75" s="41"/>
      <c r="I75" s="41"/>
      <c r="J75" s="41"/>
      <c r="K75" s="41"/>
      <c r="L75" s="41"/>
      <c r="M75" s="41"/>
    </row>
    <row r="76" spans="1:14" s="20" customFormat="1" ht="17.399999999999999" x14ac:dyDescent="0.3">
      <c r="A76" s="33" t="s">
        <v>7</v>
      </c>
      <c r="B76" s="19"/>
      <c r="C76" s="34" t="s">
        <v>65</v>
      </c>
      <c r="D76" s="27">
        <f t="shared" si="7"/>
        <v>0</v>
      </c>
      <c r="E76" s="27">
        <f>E77+E80+E82</f>
        <v>0</v>
      </c>
      <c r="F76" s="27">
        <f t="shared" ref="F76:M76" si="11">F77+F80+F82</f>
        <v>0</v>
      </c>
      <c r="G76" s="27">
        <f t="shared" si="11"/>
        <v>0</v>
      </c>
      <c r="H76" s="27">
        <f t="shared" si="11"/>
        <v>0</v>
      </c>
      <c r="I76" s="27">
        <f t="shared" si="11"/>
        <v>0</v>
      </c>
      <c r="J76" s="27">
        <f t="shared" si="11"/>
        <v>0</v>
      </c>
      <c r="K76" s="27">
        <f t="shared" si="11"/>
        <v>0</v>
      </c>
      <c r="L76" s="27">
        <f t="shared" si="11"/>
        <v>0</v>
      </c>
      <c r="M76" s="27">
        <f t="shared" si="11"/>
        <v>0</v>
      </c>
      <c r="N76" s="54"/>
    </row>
    <row r="77" spans="1:14" s="21" customFormat="1" x14ac:dyDescent="0.3">
      <c r="A77" s="38" t="s">
        <v>15</v>
      </c>
      <c r="B77" s="18">
        <v>4040</v>
      </c>
      <c r="C77" s="30" t="s">
        <v>158</v>
      </c>
      <c r="D77" s="8">
        <f t="shared" si="7"/>
        <v>0</v>
      </c>
      <c r="E77" s="51">
        <f>E78+E79</f>
        <v>0</v>
      </c>
      <c r="F77" s="51"/>
      <c r="G77" s="51"/>
      <c r="H77" s="41"/>
      <c r="I77" s="47"/>
      <c r="J77" s="47"/>
      <c r="K77" s="41"/>
      <c r="L77" s="41"/>
      <c r="M77" s="41"/>
    </row>
    <row r="78" spans="1:14" s="21" customFormat="1" ht="31.2" x14ac:dyDescent="0.3">
      <c r="A78" s="38"/>
      <c r="B78" s="40" t="s">
        <v>159</v>
      </c>
      <c r="C78" s="32" t="s">
        <v>160</v>
      </c>
      <c r="D78" s="41">
        <f t="shared" si="7"/>
        <v>-30000</v>
      </c>
      <c r="E78" s="47">
        <f>-30000</f>
        <v>-30000</v>
      </c>
      <c r="F78" s="47"/>
      <c r="G78" s="41"/>
      <c r="H78" s="41"/>
      <c r="I78" s="47"/>
      <c r="J78" s="47"/>
      <c r="K78" s="41"/>
      <c r="L78" s="41"/>
      <c r="M78" s="41"/>
    </row>
    <row r="79" spans="1:14" s="21" customFormat="1" ht="46.8" x14ac:dyDescent="0.3">
      <c r="A79" s="38"/>
      <c r="B79" s="40" t="s">
        <v>159</v>
      </c>
      <c r="C79" s="32" t="s">
        <v>161</v>
      </c>
      <c r="D79" s="41">
        <f t="shared" si="7"/>
        <v>30000</v>
      </c>
      <c r="E79" s="47">
        <v>30000</v>
      </c>
      <c r="F79" s="47"/>
      <c r="G79" s="41"/>
      <c r="H79" s="41"/>
      <c r="I79" s="47"/>
      <c r="J79" s="47"/>
      <c r="K79" s="41"/>
      <c r="L79" s="41"/>
      <c r="M79" s="41"/>
    </row>
    <row r="80" spans="1:14" s="21" customFormat="1" ht="31.2" x14ac:dyDescent="0.3">
      <c r="A80" s="38" t="s">
        <v>164</v>
      </c>
      <c r="B80" s="18">
        <v>4060</v>
      </c>
      <c r="C80" s="30" t="s">
        <v>85</v>
      </c>
      <c r="D80" s="8">
        <f t="shared" si="7"/>
        <v>-91000</v>
      </c>
      <c r="E80" s="51">
        <f>E81</f>
        <v>-91000</v>
      </c>
      <c r="F80" s="47"/>
      <c r="G80" s="41"/>
      <c r="H80" s="41"/>
      <c r="I80" s="47"/>
      <c r="J80" s="47"/>
      <c r="K80" s="41"/>
      <c r="L80" s="41"/>
      <c r="M80" s="41"/>
    </row>
    <row r="81" spans="1:14" s="21" customFormat="1" ht="31.2" x14ac:dyDescent="0.3">
      <c r="A81" s="38"/>
      <c r="B81" s="40" t="s">
        <v>159</v>
      </c>
      <c r="C81" s="32" t="s">
        <v>160</v>
      </c>
      <c r="D81" s="41">
        <f t="shared" si="7"/>
        <v>-91000</v>
      </c>
      <c r="E81" s="47">
        <f>-91000</f>
        <v>-91000</v>
      </c>
      <c r="F81" s="47"/>
      <c r="G81" s="41"/>
      <c r="H81" s="41"/>
      <c r="I81" s="47"/>
      <c r="J81" s="47"/>
      <c r="K81" s="41"/>
      <c r="L81" s="41"/>
      <c r="M81" s="41"/>
    </row>
    <row r="82" spans="1:14" s="21" customFormat="1" ht="31.2" x14ac:dyDescent="0.3">
      <c r="A82" s="38" t="s">
        <v>165</v>
      </c>
      <c r="B82" s="18">
        <v>4081</v>
      </c>
      <c r="C82" s="30" t="s">
        <v>162</v>
      </c>
      <c r="D82" s="8">
        <f t="shared" si="7"/>
        <v>91000</v>
      </c>
      <c r="E82" s="51">
        <f>E83</f>
        <v>91000</v>
      </c>
      <c r="F82" s="47"/>
      <c r="G82" s="41"/>
      <c r="H82" s="41"/>
      <c r="I82" s="47"/>
      <c r="J82" s="47"/>
      <c r="K82" s="41"/>
      <c r="L82" s="41"/>
      <c r="M82" s="41"/>
    </row>
    <row r="83" spans="1:14" s="21" customFormat="1" ht="31.2" x14ac:dyDescent="0.3">
      <c r="A83" s="38"/>
      <c r="B83" s="40" t="s">
        <v>159</v>
      </c>
      <c r="C83" s="32" t="s">
        <v>163</v>
      </c>
      <c r="D83" s="41">
        <f t="shared" si="7"/>
        <v>91000</v>
      </c>
      <c r="E83" s="47">
        <v>91000</v>
      </c>
      <c r="F83" s="47"/>
      <c r="G83" s="41"/>
      <c r="H83" s="41"/>
      <c r="I83" s="47"/>
      <c r="J83" s="47"/>
      <c r="K83" s="41"/>
      <c r="L83" s="41"/>
      <c r="M83" s="41"/>
    </row>
    <row r="84" spans="1:14" s="20" customFormat="1" ht="17.399999999999999" x14ac:dyDescent="0.3">
      <c r="A84" s="33" t="s">
        <v>35</v>
      </c>
      <c r="B84" s="19"/>
      <c r="C84" s="34" t="s">
        <v>50</v>
      </c>
      <c r="D84" s="27">
        <f t="shared" si="7"/>
        <v>0</v>
      </c>
      <c r="E84" s="27">
        <f>E85+E87+E89+E92</f>
        <v>0</v>
      </c>
      <c r="F84" s="27"/>
      <c r="G84" s="27">
        <f t="shared" ref="G84:M84" si="12">G85+G87+G88</f>
        <v>0</v>
      </c>
      <c r="H84" s="27">
        <f t="shared" si="12"/>
        <v>0</v>
      </c>
      <c r="I84" s="27">
        <f t="shared" si="12"/>
        <v>0</v>
      </c>
      <c r="J84" s="27">
        <f t="shared" si="12"/>
        <v>0</v>
      </c>
      <c r="K84" s="27">
        <f t="shared" si="12"/>
        <v>0</v>
      </c>
      <c r="L84" s="27">
        <f t="shared" si="12"/>
        <v>0</v>
      </c>
      <c r="M84" s="27">
        <f t="shared" si="12"/>
        <v>0</v>
      </c>
      <c r="N84" s="54"/>
    </row>
    <row r="85" spans="1:14" s="72" customFormat="1" ht="31.2" x14ac:dyDescent="0.3">
      <c r="A85" s="38" t="s">
        <v>36</v>
      </c>
      <c r="B85" s="49" t="s">
        <v>73</v>
      </c>
      <c r="C85" s="30" t="s">
        <v>74</v>
      </c>
      <c r="D85" s="8">
        <f t="shared" si="7"/>
        <v>-7500</v>
      </c>
      <c r="E85" s="51">
        <f>E86</f>
        <v>-7500</v>
      </c>
      <c r="F85" s="8"/>
      <c r="G85" s="71"/>
      <c r="H85" s="71"/>
      <c r="I85" s="71"/>
      <c r="J85" s="71"/>
      <c r="K85" s="71"/>
      <c r="L85" s="71"/>
      <c r="M85" s="71"/>
    </row>
    <row r="86" spans="1:14" s="21" customFormat="1" x14ac:dyDescent="0.3">
      <c r="A86" s="77"/>
      <c r="B86" s="76"/>
      <c r="C86" s="32" t="s">
        <v>166</v>
      </c>
      <c r="D86" s="41">
        <f t="shared" si="7"/>
        <v>-7500</v>
      </c>
      <c r="E86" s="47">
        <v>-7500</v>
      </c>
      <c r="F86" s="75"/>
      <c r="G86" s="41"/>
      <c r="H86" s="41"/>
      <c r="I86" s="41"/>
      <c r="J86" s="41"/>
      <c r="K86" s="41"/>
      <c r="L86" s="41"/>
      <c r="M86" s="41"/>
    </row>
    <row r="87" spans="1:14" s="9" customFormat="1" ht="31.2" x14ac:dyDescent="0.3">
      <c r="A87" s="38" t="s">
        <v>52</v>
      </c>
      <c r="B87" s="18">
        <v>5012</v>
      </c>
      <c r="C87" s="30" t="s">
        <v>167</v>
      </c>
      <c r="D87" s="8">
        <f t="shared" si="7"/>
        <v>220000</v>
      </c>
      <c r="E87" s="51">
        <f>E88</f>
        <v>220000</v>
      </c>
      <c r="F87" s="8"/>
      <c r="G87" s="8"/>
      <c r="H87" s="8"/>
      <c r="I87" s="8"/>
      <c r="J87" s="8"/>
      <c r="K87" s="8"/>
      <c r="L87" s="8"/>
      <c r="M87" s="8"/>
    </row>
    <row r="88" spans="1:14" s="9" customFormat="1" ht="31.2" x14ac:dyDescent="0.3">
      <c r="A88" s="38"/>
      <c r="B88" s="76" t="s">
        <v>168</v>
      </c>
      <c r="C88" s="32" t="s">
        <v>169</v>
      </c>
      <c r="D88" s="41">
        <f t="shared" si="7"/>
        <v>220000</v>
      </c>
      <c r="E88" s="47">
        <v>220000</v>
      </c>
      <c r="F88" s="51"/>
      <c r="G88" s="78"/>
      <c r="H88" s="51"/>
      <c r="I88" s="8"/>
      <c r="J88" s="8"/>
      <c r="K88" s="8"/>
      <c r="L88" s="8"/>
      <c r="M88" s="8"/>
    </row>
    <row r="89" spans="1:14" s="72" customFormat="1" ht="46.8" x14ac:dyDescent="0.3">
      <c r="A89" s="70" t="s">
        <v>99</v>
      </c>
      <c r="B89" s="18">
        <v>5061</v>
      </c>
      <c r="C89" s="30" t="s">
        <v>170</v>
      </c>
      <c r="D89" s="8">
        <f t="shared" si="7"/>
        <v>-220000</v>
      </c>
      <c r="E89" s="51">
        <f>E90+E91</f>
        <v>-220000</v>
      </c>
      <c r="F89" s="47"/>
      <c r="G89" s="79"/>
      <c r="H89" s="47"/>
      <c r="I89" s="41"/>
      <c r="J89" s="41"/>
      <c r="K89" s="71"/>
      <c r="L89" s="71"/>
      <c r="M89" s="41"/>
    </row>
    <row r="90" spans="1:14" s="72" customFormat="1" ht="78" x14ac:dyDescent="0.3">
      <c r="A90" s="70"/>
      <c r="B90" s="76" t="s">
        <v>168</v>
      </c>
      <c r="C90" s="32" t="s">
        <v>171</v>
      </c>
      <c r="D90" s="41">
        <f t="shared" si="7"/>
        <v>-340000</v>
      </c>
      <c r="E90" s="47">
        <v>-340000</v>
      </c>
      <c r="F90" s="47"/>
      <c r="G90" s="79"/>
      <c r="H90" s="47"/>
      <c r="I90" s="41"/>
      <c r="J90" s="41"/>
      <c r="K90" s="71"/>
      <c r="L90" s="71"/>
      <c r="M90" s="41"/>
    </row>
    <row r="91" spans="1:14" s="72" customFormat="1" ht="31.2" x14ac:dyDescent="0.3">
      <c r="A91" s="70"/>
      <c r="B91" s="76" t="s">
        <v>168</v>
      </c>
      <c r="C91" s="32" t="s">
        <v>172</v>
      </c>
      <c r="D91" s="41">
        <f t="shared" si="7"/>
        <v>120000</v>
      </c>
      <c r="E91" s="47">
        <v>120000</v>
      </c>
      <c r="F91" s="47"/>
      <c r="G91" s="79"/>
      <c r="H91" s="47"/>
      <c r="I91" s="41"/>
      <c r="J91" s="41"/>
      <c r="K91" s="71"/>
      <c r="L91" s="71"/>
      <c r="M91" s="41"/>
    </row>
    <row r="92" spans="1:14" s="72" customFormat="1" ht="16.2" x14ac:dyDescent="0.3">
      <c r="A92" s="70" t="s">
        <v>176</v>
      </c>
      <c r="B92" s="49" t="s">
        <v>173</v>
      </c>
      <c r="C92" s="30" t="s">
        <v>174</v>
      </c>
      <c r="D92" s="8">
        <f t="shared" si="7"/>
        <v>7500</v>
      </c>
      <c r="E92" s="51">
        <f>E93</f>
        <v>7500</v>
      </c>
      <c r="F92" s="47"/>
      <c r="G92" s="79"/>
      <c r="H92" s="47"/>
      <c r="I92" s="41"/>
      <c r="J92" s="41"/>
      <c r="K92" s="71"/>
      <c r="L92" s="71"/>
      <c r="M92" s="41"/>
    </row>
    <row r="93" spans="1:14" s="72" customFormat="1" ht="46.8" x14ac:dyDescent="0.3">
      <c r="A93" s="70"/>
      <c r="B93" s="76" t="s">
        <v>177</v>
      </c>
      <c r="C93" s="32" t="s">
        <v>175</v>
      </c>
      <c r="D93" s="41">
        <f t="shared" si="7"/>
        <v>7500</v>
      </c>
      <c r="E93" s="47">
        <v>7500</v>
      </c>
      <c r="F93" s="47"/>
      <c r="G93" s="79"/>
      <c r="H93" s="47"/>
      <c r="I93" s="41"/>
      <c r="J93" s="41"/>
      <c r="K93" s="71"/>
      <c r="L93" s="71"/>
      <c r="M93" s="41"/>
    </row>
    <row r="94" spans="1:14" s="20" customFormat="1" ht="17.399999999999999" x14ac:dyDescent="0.3">
      <c r="A94" s="33" t="s">
        <v>37</v>
      </c>
      <c r="B94" s="19"/>
      <c r="C94" s="34" t="s">
        <v>14</v>
      </c>
      <c r="D94" s="27">
        <f t="shared" si="7"/>
        <v>7783469.5600000005</v>
      </c>
      <c r="E94" s="27">
        <f>E95+E97+E99+E104+E106</f>
        <v>0</v>
      </c>
      <c r="F94" s="27">
        <f t="shared" ref="F94:M94" si="13">F95+F97+F99+F104+F106</f>
        <v>100000</v>
      </c>
      <c r="G94" s="27">
        <f t="shared" si="13"/>
        <v>4695386</v>
      </c>
      <c r="H94" s="27">
        <f t="shared" si="13"/>
        <v>0</v>
      </c>
      <c r="I94" s="27">
        <f t="shared" si="13"/>
        <v>0</v>
      </c>
      <c r="J94" s="27">
        <f t="shared" si="13"/>
        <v>411.2</v>
      </c>
      <c r="K94" s="27">
        <f t="shared" si="13"/>
        <v>0</v>
      </c>
      <c r="L94" s="27">
        <f t="shared" si="13"/>
        <v>0</v>
      </c>
      <c r="M94" s="27">
        <f t="shared" si="13"/>
        <v>2987672.36</v>
      </c>
      <c r="N94" s="54"/>
    </row>
    <row r="95" spans="1:14" s="9" customFormat="1" x14ac:dyDescent="0.3">
      <c r="A95" s="38" t="s">
        <v>38</v>
      </c>
      <c r="B95" s="49" t="s">
        <v>68</v>
      </c>
      <c r="C95" s="50" t="s">
        <v>69</v>
      </c>
      <c r="D95" s="8">
        <f t="shared" si="7"/>
        <v>3701</v>
      </c>
      <c r="E95" s="51"/>
      <c r="F95" s="51"/>
      <c r="G95" s="51">
        <f>G96</f>
        <v>3701</v>
      </c>
      <c r="H95" s="51"/>
      <c r="I95" s="74"/>
      <c r="J95" s="74"/>
      <c r="K95" s="8"/>
      <c r="L95" s="8"/>
      <c r="M95" s="8"/>
    </row>
    <row r="96" spans="1:14" s="72" customFormat="1" ht="46.8" x14ac:dyDescent="0.3">
      <c r="A96" s="70"/>
      <c r="B96" s="64" t="s">
        <v>179</v>
      </c>
      <c r="C96" s="80" t="s">
        <v>86</v>
      </c>
      <c r="D96" s="41">
        <f t="shared" ref="D96:D101" si="14">SUM(E96:M96)</f>
        <v>3701</v>
      </c>
      <c r="E96" s="47"/>
      <c r="F96" s="47"/>
      <c r="G96" s="47">
        <v>3701</v>
      </c>
      <c r="H96" s="47"/>
      <c r="I96" s="47"/>
      <c r="J96" s="47"/>
      <c r="K96" s="71"/>
      <c r="L96" s="71"/>
      <c r="M96" s="71"/>
    </row>
    <row r="97" spans="1:13" s="9" customFormat="1" x14ac:dyDescent="0.3">
      <c r="A97" s="38" t="s">
        <v>90</v>
      </c>
      <c r="B97" s="49">
        <v>6015</v>
      </c>
      <c r="C97" s="50" t="s">
        <v>70</v>
      </c>
      <c r="D97" s="8">
        <f t="shared" si="14"/>
        <v>-3701</v>
      </c>
      <c r="E97" s="51"/>
      <c r="F97" s="51"/>
      <c r="G97" s="51">
        <f>G98</f>
        <v>-3701</v>
      </c>
      <c r="H97" s="51"/>
      <c r="I97" s="8"/>
      <c r="J97" s="8"/>
      <c r="K97" s="8"/>
      <c r="L97" s="8"/>
      <c r="M97" s="8"/>
    </row>
    <row r="98" spans="1:13" s="72" customFormat="1" ht="46.8" x14ac:dyDescent="0.3">
      <c r="A98" s="70"/>
      <c r="B98" s="64" t="s">
        <v>179</v>
      </c>
      <c r="C98" s="80" t="s">
        <v>178</v>
      </c>
      <c r="D98" s="41">
        <f t="shared" si="14"/>
        <v>-3701</v>
      </c>
      <c r="E98" s="47"/>
      <c r="F98" s="47"/>
      <c r="G98" s="47">
        <v>-3701</v>
      </c>
      <c r="H98" s="47"/>
      <c r="I98" s="41"/>
      <c r="J98" s="41"/>
      <c r="K98" s="71"/>
      <c r="L98" s="71"/>
      <c r="M98" s="71"/>
    </row>
    <row r="99" spans="1:13" s="9" customFormat="1" ht="93.6" x14ac:dyDescent="0.3">
      <c r="A99" s="38" t="s">
        <v>91</v>
      </c>
      <c r="B99" s="49">
        <v>7691</v>
      </c>
      <c r="C99" s="50" t="s">
        <v>47</v>
      </c>
      <c r="D99" s="8">
        <f t="shared" si="14"/>
        <v>2988083.56</v>
      </c>
      <c r="E99" s="51"/>
      <c r="F99" s="51"/>
      <c r="G99" s="51"/>
      <c r="H99" s="51"/>
      <c r="I99" s="8"/>
      <c r="J99" s="8">
        <f>J100+J101</f>
        <v>411.2</v>
      </c>
      <c r="K99" s="8"/>
      <c r="L99" s="8"/>
      <c r="M99" s="8">
        <f>M100</f>
        <v>2987672.36</v>
      </c>
    </row>
    <row r="100" spans="1:13" s="83" customFormat="1" ht="171.6" x14ac:dyDescent="0.3">
      <c r="A100" s="77"/>
      <c r="B100" s="81" t="s">
        <v>181</v>
      </c>
      <c r="C100" s="82" t="s">
        <v>180</v>
      </c>
      <c r="D100" s="75">
        <f t="shared" si="14"/>
        <v>2987672.36</v>
      </c>
      <c r="E100" s="74"/>
      <c r="F100" s="74"/>
      <c r="G100" s="74"/>
      <c r="H100" s="74"/>
      <c r="I100" s="75"/>
      <c r="J100" s="75"/>
      <c r="K100" s="75"/>
      <c r="L100" s="75"/>
      <c r="M100" s="75">
        <v>2987672.36</v>
      </c>
    </row>
    <row r="101" spans="1:13" s="9" customFormat="1" ht="78" x14ac:dyDescent="0.3">
      <c r="A101" s="38"/>
      <c r="B101" s="49"/>
      <c r="C101" s="84" t="s">
        <v>71</v>
      </c>
      <c r="D101" s="75">
        <f t="shared" si="14"/>
        <v>411.2</v>
      </c>
      <c r="E101" s="51"/>
      <c r="F101" s="51"/>
      <c r="G101" s="51"/>
      <c r="H101" s="51"/>
      <c r="I101" s="75"/>
      <c r="J101" s="75">
        <f>J103</f>
        <v>411.2</v>
      </c>
      <c r="K101" s="75"/>
      <c r="L101" s="75"/>
      <c r="M101" s="75"/>
    </row>
    <row r="102" spans="1:13" s="72" customFormat="1" ht="16.2" x14ac:dyDescent="0.3">
      <c r="A102" s="70"/>
      <c r="B102" s="64"/>
      <c r="C102" s="85" t="s">
        <v>72</v>
      </c>
      <c r="D102" s="41"/>
      <c r="E102" s="47"/>
      <c r="F102" s="47"/>
      <c r="G102" s="47"/>
      <c r="H102" s="47"/>
      <c r="I102" s="41"/>
      <c r="J102" s="41"/>
      <c r="K102" s="41"/>
      <c r="L102" s="41"/>
      <c r="M102" s="41"/>
    </row>
    <row r="103" spans="1:13" s="72" customFormat="1" ht="62.4" x14ac:dyDescent="0.3">
      <c r="A103" s="70"/>
      <c r="B103" s="64" t="s">
        <v>89</v>
      </c>
      <c r="C103" s="32" t="s">
        <v>88</v>
      </c>
      <c r="D103" s="41">
        <f t="shared" ref="D103:D120" si="15">SUM(E103:M103)</f>
        <v>411.2</v>
      </c>
      <c r="E103" s="47"/>
      <c r="F103" s="47"/>
      <c r="G103" s="47"/>
      <c r="H103" s="47"/>
      <c r="I103" s="41"/>
      <c r="J103" s="41">
        <v>411.2</v>
      </c>
      <c r="K103" s="71"/>
      <c r="L103" s="71"/>
      <c r="M103" s="71"/>
    </row>
    <row r="104" spans="1:13" s="9" customFormat="1" x14ac:dyDescent="0.3">
      <c r="A104" s="38" t="s">
        <v>92</v>
      </c>
      <c r="B104" s="49">
        <v>8340</v>
      </c>
      <c r="C104" s="30" t="s">
        <v>118</v>
      </c>
      <c r="D104" s="8">
        <f t="shared" si="15"/>
        <v>100000</v>
      </c>
      <c r="E104" s="51"/>
      <c r="F104" s="51">
        <f>F105</f>
        <v>100000</v>
      </c>
      <c r="G104" s="51"/>
      <c r="H104" s="51"/>
      <c r="I104" s="8"/>
      <c r="J104" s="8"/>
      <c r="K104" s="8"/>
      <c r="L104" s="8"/>
      <c r="M104" s="8"/>
    </row>
    <row r="105" spans="1:13" s="72" customFormat="1" ht="31.2" x14ac:dyDescent="0.3">
      <c r="A105" s="70"/>
      <c r="B105" s="64"/>
      <c r="C105" s="32" t="s">
        <v>182</v>
      </c>
      <c r="D105" s="41">
        <f t="shared" si="15"/>
        <v>100000</v>
      </c>
      <c r="E105" s="47"/>
      <c r="F105" s="47">
        <v>100000</v>
      </c>
      <c r="G105" s="47"/>
      <c r="H105" s="47"/>
      <c r="I105" s="41"/>
      <c r="J105" s="41"/>
      <c r="K105" s="71"/>
      <c r="L105" s="71"/>
      <c r="M105" s="71"/>
    </row>
    <row r="106" spans="1:13" s="9" customFormat="1" ht="46.8" x14ac:dyDescent="0.3">
      <c r="A106" s="38" t="s">
        <v>93</v>
      </c>
      <c r="B106" s="49">
        <v>8742</v>
      </c>
      <c r="C106" s="30" t="s">
        <v>198</v>
      </c>
      <c r="D106" s="8">
        <f t="shared" si="15"/>
        <v>4695386</v>
      </c>
      <c r="E106" s="51"/>
      <c r="F106" s="51"/>
      <c r="G106" s="51">
        <f>G107</f>
        <v>4695386</v>
      </c>
      <c r="H106" s="51"/>
      <c r="I106" s="8"/>
      <c r="J106" s="8"/>
      <c r="K106" s="8"/>
      <c r="L106" s="8"/>
      <c r="M106" s="8"/>
    </row>
    <row r="107" spans="1:13" s="72" customFormat="1" ht="36" x14ac:dyDescent="0.3">
      <c r="A107" s="70"/>
      <c r="B107" s="64"/>
      <c r="C107" s="98" t="s">
        <v>195</v>
      </c>
      <c r="D107" s="41">
        <f t="shared" si="15"/>
        <v>4695386</v>
      </c>
      <c r="E107" s="47"/>
      <c r="F107" s="47"/>
      <c r="G107" s="47">
        <v>4695386</v>
      </c>
      <c r="H107" s="47"/>
      <c r="I107" s="41"/>
      <c r="J107" s="41"/>
      <c r="K107" s="71"/>
      <c r="L107" s="71"/>
      <c r="M107" s="71"/>
    </row>
    <row r="108" spans="1:13" s="20" customFormat="1" ht="17.399999999999999" x14ac:dyDescent="0.3">
      <c r="A108" s="33" t="s">
        <v>94</v>
      </c>
      <c r="B108" s="19"/>
      <c r="C108" s="34" t="s">
        <v>5</v>
      </c>
      <c r="D108" s="27">
        <f t="shared" si="15"/>
        <v>-3095386</v>
      </c>
      <c r="E108" s="27">
        <f>E109+E110+E113</f>
        <v>-3120386</v>
      </c>
      <c r="F108" s="27">
        <f t="shared" ref="F108:M108" si="16">F109+F110+F113</f>
        <v>0</v>
      </c>
      <c r="G108" s="27">
        <f t="shared" si="16"/>
        <v>25000</v>
      </c>
      <c r="H108" s="27">
        <f t="shared" si="16"/>
        <v>0</v>
      </c>
      <c r="I108" s="27">
        <f t="shared" si="16"/>
        <v>0</v>
      </c>
      <c r="J108" s="27">
        <f t="shared" si="16"/>
        <v>0</v>
      </c>
      <c r="K108" s="27">
        <f t="shared" si="16"/>
        <v>-2500000</v>
      </c>
      <c r="L108" s="27">
        <f t="shared" si="16"/>
        <v>2500000</v>
      </c>
      <c r="M108" s="27">
        <f t="shared" si="16"/>
        <v>0</v>
      </c>
    </row>
    <row r="109" spans="1:13" s="91" customFormat="1" ht="25.2" customHeight="1" x14ac:dyDescent="0.3">
      <c r="A109" s="87" t="s">
        <v>95</v>
      </c>
      <c r="B109" s="92" t="s">
        <v>173</v>
      </c>
      <c r="C109" s="89" t="s">
        <v>174</v>
      </c>
      <c r="D109" s="90">
        <f>SUM(E109:M109)</f>
        <v>0</v>
      </c>
      <c r="E109" s="90">
        <v>-25000</v>
      </c>
      <c r="F109" s="90"/>
      <c r="G109" s="90">
        <v>25000</v>
      </c>
      <c r="H109" s="90"/>
      <c r="I109" s="90"/>
      <c r="J109" s="90"/>
      <c r="K109" s="90"/>
      <c r="L109" s="90"/>
      <c r="M109" s="90"/>
    </row>
    <row r="110" spans="1:13" s="91" customFormat="1" ht="17.399999999999999" x14ac:dyDescent="0.3">
      <c r="A110" s="87" t="s">
        <v>100</v>
      </c>
      <c r="B110" s="92" t="s">
        <v>193</v>
      </c>
      <c r="C110" s="95" t="s">
        <v>194</v>
      </c>
      <c r="D110" s="90">
        <f t="shared" ref="D110:D112" si="17">SUM(E110:M110)</f>
        <v>-3095386</v>
      </c>
      <c r="E110" s="90">
        <f>E111+E112</f>
        <v>-3095386</v>
      </c>
      <c r="F110" s="90"/>
      <c r="G110" s="90"/>
      <c r="H110" s="90"/>
      <c r="I110" s="90"/>
      <c r="J110" s="90"/>
      <c r="K110" s="90"/>
      <c r="L110" s="90"/>
      <c r="M110" s="90"/>
    </row>
    <row r="111" spans="1:13" s="100" customFormat="1" ht="36" x14ac:dyDescent="0.3">
      <c r="A111" s="96"/>
      <c r="B111" s="97"/>
      <c r="C111" s="98" t="s">
        <v>195</v>
      </c>
      <c r="D111" s="99">
        <f t="shared" si="17"/>
        <v>-4695386</v>
      </c>
      <c r="E111" s="99">
        <v>-4695386</v>
      </c>
      <c r="F111" s="99"/>
      <c r="G111" s="99"/>
      <c r="H111" s="99"/>
      <c r="I111" s="99"/>
      <c r="J111" s="99"/>
      <c r="K111" s="99"/>
      <c r="L111" s="99"/>
      <c r="M111" s="99"/>
    </row>
    <row r="112" spans="1:13" s="100" customFormat="1" ht="18" x14ac:dyDescent="0.3">
      <c r="A112" s="96"/>
      <c r="B112" s="97"/>
      <c r="C112" s="98" t="s">
        <v>196</v>
      </c>
      <c r="D112" s="99">
        <f t="shared" si="17"/>
        <v>1600000</v>
      </c>
      <c r="E112" s="99">
        <v>1600000</v>
      </c>
      <c r="F112" s="99"/>
      <c r="G112" s="99"/>
      <c r="H112" s="99"/>
      <c r="I112" s="99"/>
      <c r="J112" s="99"/>
      <c r="K112" s="99"/>
      <c r="L112" s="99"/>
      <c r="M112" s="99"/>
    </row>
    <row r="113" spans="1:14" s="9" customFormat="1" ht="52.2" x14ac:dyDescent="0.3">
      <c r="A113" s="38" t="s">
        <v>197</v>
      </c>
      <c r="B113" s="88">
        <v>9800</v>
      </c>
      <c r="C113" s="89" t="s">
        <v>21</v>
      </c>
      <c r="D113" s="8">
        <f t="shared" si="15"/>
        <v>0</v>
      </c>
      <c r="E113" s="8"/>
      <c r="F113" s="8"/>
      <c r="G113" s="8"/>
      <c r="H113" s="8"/>
      <c r="I113" s="8"/>
      <c r="J113" s="8"/>
      <c r="K113" s="8">
        <f>K114</f>
        <v>-2500000</v>
      </c>
      <c r="L113" s="8">
        <f>L114</f>
        <v>2500000</v>
      </c>
      <c r="M113" s="8"/>
    </row>
    <row r="114" spans="1:14" s="83" customFormat="1" ht="62.4" x14ac:dyDescent="0.3">
      <c r="A114" s="77"/>
      <c r="B114" s="93"/>
      <c r="C114" s="86" t="s">
        <v>6</v>
      </c>
      <c r="D114" s="75">
        <f t="shared" si="15"/>
        <v>0</v>
      </c>
      <c r="E114" s="75"/>
      <c r="F114" s="75"/>
      <c r="G114" s="75"/>
      <c r="H114" s="75"/>
      <c r="I114" s="75"/>
      <c r="J114" s="75"/>
      <c r="K114" s="75">
        <f>SUM(K115:K120)</f>
        <v>-2500000</v>
      </c>
      <c r="L114" s="75">
        <f>SUM(L115:L120)</f>
        <v>2500000</v>
      </c>
      <c r="M114" s="75"/>
    </row>
    <row r="115" spans="1:14" s="21" customFormat="1" ht="26.4" x14ac:dyDescent="0.3">
      <c r="A115" s="39"/>
      <c r="B115" s="76" t="s">
        <v>183</v>
      </c>
      <c r="C115" s="32" t="s">
        <v>188</v>
      </c>
      <c r="D115" s="41">
        <f t="shared" si="15"/>
        <v>2000000</v>
      </c>
      <c r="E115" s="41"/>
      <c r="F115" s="41"/>
      <c r="G115" s="41"/>
      <c r="H115" s="41"/>
      <c r="I115" s="41"/>
      <c r="J115" s="41"/>
      <c r="K115" s="41"/>
      <c r="L115" s="41">
        <v>2000000</v>
      </c>
      <c r="M115" s="41"/>
    </row>
    <row r="116" spans="1:14" s="21" customFormat="1" ht="26.4" x14ac:dyDescent="0.3">
      <c r="A116" s="39"/>
      <c r="B116" s="76" t="s">
        <v>184</v>
      </c>
      <c r="C116" s="32" t="s">
        <v>189</v>
      </c>
      <c r="D116" s="41">
        <f t="shared" si="15"/>
        <v>500000</v>
      </c>
      <c r="E116" s="41"/>
      <c r="F116" s="41"/>
      <c r="G116" s="41"/>
      <c r="H116" s="41"/>
      <c r="I116" s="41"/>
      <c r="J116" s="41"/>
      <c r="K116" s="41"/>
      <c r="L116" s="41">
        <v>500000</v>
      </c>
      <c r="M116" s="41"/>
    </row>
    <row r="117" spans="1:14" s="21" customFormat="1" ht="26.4" x14ac:dyDescent="0.3">
      <c r="A117" s="39"/>
      <c r="B117" s="76" t="s">
        <v>185</v>
      </c>
      <c r="C117" s="32" t="s">
        <v>190</v>
      </c>
      <c r="D117" s="41">
        <f t="shared" si="15"/>
        <v>1050000</v>
      </c>
      <c r="E117" s="41"/>
      <c r="F117" s="41"/>
      <c r="G117" s="41"/>
      <c r="H117" s="41"/>
      <c r="I117" s="41"/>
      <c r="J117" s="41"/>
      <c r="K117" s="41">
        <v>1050000</v>
      </c>
      <c r="L117" s="41"/>
      <c r="M117" s="41"/>
    </row>
    <row r="118" spans="1:14" s="21" customFormat="1" ht="26.4" x14ac:dyDescent="0.3">
      <c r="A118" s="39"/>
      <c r="B118" s="76" t="s">
        <v>186</v>
      </c>
      <c r="C118" s="32" t="s">
        <v>191</v>
      </c>
      <c r="D118" s="41">
        <f t="shared" si="15"/>
        <v>750000</v>
      </c>
      <c r="E118" s="41"/>
      <c r="F118" s="41"/>
      <c r="G118" s="41"/>
      <c r="H118" s="41"/>
      <c r="I118" s="41"/>
      <c r="J118" s="41"/>
      <c r="K118" s="41">
        <v>750000</v>
      </c>
      <c r="L118" s="41"/>
      <c r="M118" s="41"/>
    </row>
    <row r="119" spans="1:14" s="21" customFormat="1" ht="31.2" x14ac:dyDescent="0.3">
      <c r="A119" s="39"/>
      <c r="B119" s="76" t="s">
        <v>187</v>
      </c>
      <c r="C119" s="32" t="s">
        <v>192</v>
      </c>
      <c r="D119" s="41">
        <f t="shared" si="15"/>
        <v>750000</v>
      </c>
      <c r="E119" s="41"/>
      <c r="F119" s="41"/>
      <c r="G119" s="41"/>
      <c r="H119" s="41"/>
      <c r="I119" s="41"/>
      <c r="J119" s="41"/>
      <c r="K119" s="41">
        <v>750000</v>
      </c>
      <c r="L119" s="41"/>
      <c r="M119" s="41"/>
    </row>
    <row r="120" spans="1:14" s="21" customFormat="1" ht="46.8" x14ac:dyDescent="0.3">
      <c r="A120" s="94"/>
      <c r="B120" s="40"/>
      <c r="C120" s="32" t="s">
        <v>76</v>
      </c>
      <c r="D120" s="41">
        <f t="shared" si="15"/>
        <v>-5050000</v>
      </c>
      <c r="E120" s="41"/>
      <c r="F120" s="41"/>
      <c r="G120" s="41"/>
      <c r="H120" s="41"/>
      <c r="I120" s="41"/>
      <c r="J120" s="41"/>
      <c r="K120" s="41">
        <v>-5050000</v>
      </c>
      <c r="L120" s="47"/>
      <c r="M120" s="41"/>
    </row>
    <row r="121" spans="1:14" s="20" customFormat="1" ht="17.399999999999999" x14ac:dyDescent="0.3">
      <c r="A121" s="33"/>
      <c r="B121" s="19"/>
      <c r="C121" s="34" t="s">
        <v>8</v>
      </c>
      <c r="D121" s="27">
        <f t="shared" ref="D121:D122" si="18">SUM(E121:M121)</f>
        <v>27597383.559999999</v>
      </c>
      <c r="E121" s="27">
        <f>E6+E32+E66+E76+E84+E94+E108</f>
        <v>-4738869</v>
      </c>
      <c r="F121" s="27">
        <f t="shared" ref="F121:M121" si="19">F6+F32+F66+F76+F84+F94+F108</f>
        <v>0</v>
      </c>
      <c r="G121" s="27">
        <f t="shared" si="19"/>
        <v>4738869</v>
      </c>
      <c r="H121" s="27">
        <f t="shared" si="19"/>
        <v>23162600</v>
      </c>
      <c r="I121" s="27">
        <f t="shared" si="19"/>
        <v>1446700</v>
      </c>
      <c r="J121" s="27">
        <f t="shared" si="19"/>
        <v>411.2</v>
      </c>
      <c r="K121" s="27">
        <f t="shared" si="19"/>
        <v>-2500000</v>
      </c>
      <c r="L121" s="27">
        <f t="shared" si="19"/>
        <v>2500000</v>
      </c>
      <c r="M121" s="27">
        <f t="shared" si="19"/>
        <v>2987672.36</v>
      </c>
      <c r="N121" s="54"/>
    </row>
    <row r="122" spans="1:14" s="21" customFormat="1" x14ac:dyDescent="0.3">
      <c r="A122" s="39"/>
      <c r="B122" s="40"/>
      <c r="C122" s="32" t="s">
        <v>24</v>
      </c>
      <c r="D122" s="41">
        <f t="shared" si="18"/>
        <v>15923731</v>
      </c>
      <c r="E122" s="41">
        <f>E121</f>
        <v>-4738869</v>
      </c>
      <c r="F122" s="41"/>
      <c r="G122" s="41"/>
      <c r="H122" s="41">
        <f>H121</f>
        <v>23162600</v>
      </c>
      <c r="I122" s="41"/>
      <c r="J122" s="41"/>
      <c r="K122" s="41">
        <f>K121</f>
        <v>-2500000</v>
      </c>
      <c r="L122" s="41"/>
      <c r="M122" s="41"/>
      <c r="N122" s="102"/>
    </row>
    <row r="123" spans="1:14" s="21" customFormat="1" x14ac:dyDescent="0.3">
      <c r="A123" s="39"/>
      <c r="B123" s="40"/>
      <c r="C123" s="32" t="s">
        <v>102</v>
      </c>
      <c r="D123" s="41">
        <f>D124+D125+D126</f>
        <v>11673652.560000001</v>
      </c>
      <c r="E123" s="41"/>
      <c r="F123" s="41"/>
      <c r="G123" s="41">
        <f t="shared" ref="G123:M123" si="20">G124+G125+G126</f>
        <v>4738869</v>
      </c>
      <c r="H123" s="41"/>
      <c r="I123" s="41">
        <f t="shared" si="20"/>
        <v>1446700</v>
      </c>
      <c r="J123" s="41">
        <f t="shared" si="20"/>
        <v>411.2</v>
      </c>
      <c r="K123" s="41"/>
      <c r="L123" s="41">
        <f t="shared" si="20"/>
        <v>2500000</v>
      </c>
      <c r="M123" s="41">
        <f t="shared" si="20"/>
        <v>2987672.36</v>
      </c>
      <c r="N123" s="102"/>
    </row>
    <row r="124" spans="1:14" s="108" customFormat="1" ht="13.2" x14ac:dyDescent="0.25">
      <c r="A124" s="103"/>
      <c r="B124" s="104"/>
      <c r="C124" s="105" t="s">
        <v>25</v>
      </c>
      <c r="D124" s="106">
        <f t="shared" ref="D124:D130" si="21">SUM(E124:M124)</f>
        <v>7238869</v>
      </c>
      <c r="E124" s="106"/>
      <c r="F124" s="106"/>
      <c r="G124" s="106">
        <f>G121</f>
        <v>4738869</v>
      </c>
      <c r="H124" s="106"/>
      <c r="I124" s="106"/>
      <c r="J124" s="106"/>
      <c r="K124" s="106"/>
      <c r="L124" s="106">
        <f>L121</f>
        <v>2500000</v>
      </c>
      <c r="M124" s="106"/>
      <c r="N124" s="107"/>
    </row>
    <row r="125" spans="1:14" s="108" customFormat="1" ht="13.2" x14ac:dyDescent="0.25">
      <c r="A125" s="103"/>
      <c r="B125" s="104"/>
      <c r="C125" s="105" t="s">
        <v>96</v>
      </c>
      <c r="D125" s="106">
        <f t="shared" si="21"/>
        <v>2988083.56</v>
      </c>
      <c r="E125" s="106"/>
      <c r="F125" s="106"/>
      <c r="G125" s="106"/>
      <c r="H125" s="106"/>
      <c r="I125" s="106"/>
      <c r="J125" s="106">
        <f>J121</f>
        <v>411.2</v>
      </c>
      <c r="K125" s="106"/>
      <c r="L125" s="106"/>
      <c r="M125" s="106">
        <f>M121</f>
        <v>2987672.36</v>
      </c>
    </row>
    <row r="126" spans="1:14" s="108" customFormat="1" ht="13.2" x14ac:dyDescent="0.25">
      <c r="A126" s="103"/>
      <c r="B126" s="104"/>
      <c r="C126" s="105" t="s">
        <v>97</v>
      </c>
      <c r="D126" s="106">
        <f t="shared" si="21"/>
        <v>1446700</v>
      </c>
      <c r="E126" s="106"/>
      <c r="F126" s="106"/>
      <c r="G126" s="106"/>
      <c r="H126" s="106"/>
      <c r="I126" s="106">
        <f>I121</f>
        <v>1446700</v>
      </c>
      <c r="J126" s="106"/>
      <c r="K126" s="106"/>
      <c r="L126" s="106"/>
      <c r="M126" s="106"/>
    </row>
    <row r="127" spans="1:14" s="60" customFormat="1" ht="16.2" x14ac:dyDescent="0.35">
      <c r="A127" s="57"/>
      <c r="B127" s="58"/>
      <c r="C127" s="56" t="s">
        <v>43</v>
      </c>
      <c r="D127" s="59">
        <f t="shared" si="21"/>
        <v>27597383.559999999</v>
      </c>
      <c r="E127" s="59">
        <f>E128+E130</f>
        <v>-4738869</v>
      </c>
      <c r="F127" s="59">
        <f>F128+F130</f>
        <v>0</v>
      </c>
      <c r="G127" s="59">
        <f t="shared" ref="G127:H127" si="22">G128+G130</f>
        <v>4738869</v>
      </c>
      <c r="H127" s="59">
        <f t="shared" si="22"/>
        <v>23162600</v>
      </c>
      <c r="I127" s="59">
        <f>I128+I129+I130</f>
        <v>1446700</v>
      </c>
      <c r="J127" s="59">
        <f t="shared" ref="J127:M127" si="23">J128+J129+J130</f>
        <v>411.2</v>
      </c>
      <c r="K127" s="59">
        <f t="shared" si="23"/>
        <v>-2500000</v>
      </c>
      <c r="L127" s="59">
        <f t="shared" si="23"/>
        <v>2500000</v>
      </c>
      <c r="M127" s="59">
        <f t="shared" si="23"/>
        <v>2987672.36</v>
      </c>
    </row>
    <row r="128" spans="1:14" s="113" customFormat="1" ht="31.2" x14ac:dyDescent="0.3">
      <c r="A128" s="109"/>
      <c r="B128" s="110"/>
      <c r="C128" s="111" t="s">
        <v>44</v>
      </c>
      <c r="D128" s="112">
        <f t="shared" si="21"/>
        <v>0</v>
      </c>
      <c r="E128" s="112">
        <f>E121</f>
        <v>-4738869</v>
      </c>
      <c r="F128" s="112"/>
      <c r="G128" s="112">
        <f>G121</f>
        <v>4738869</v>
      </c>
      <c r="H128" s="112"/>
      <c r="I128" s="112"/>
      <c r="J128" s="112"/>
      <c r="K128" s="112">
        <f>K121</f>
        <v>-2500000</v>
      </c>
      <c r="L128" s="112">
        <f>L121</f>
        <v>2500000</v>
      </c>
      <c r="M128" s="112"/>
    </row>
    <row r="129" spans="1:13" s="113" customFormat="1" x14ac:dyDescent="0.3">
      <c r="A129" s="109"/>
      <c r="B129" s="110"/>
      <c r="C129" s="111" t="s">
        <v>101</v>
      </c>
      <c r="D129" s="112">
        <f t="shared" si="21"/>
        <v>2988083.56</v>
      </c>
      <c r="E129" s="112"/>
      <c r="F129" s="112"/>
      <c r="G129" s="112"/>
      <c r="H129" s="112"/>
      <c r="I129" s="112"/>
      <c r="J129" s="112">
        <f>J121</f>
        <v>411.2</v>
      </c>
      <c r="K129" s="112"/>
      <c r="L129" s="112"/>
      <c r="M129" s="112">
        <f>M121</f>
        <v>2987672.36</v>
      </c>
    </row>
    <row r="130" spans="1:13" s="113" customFormat="1" x14ac:dyDescent="0.3">
      <c r="A130" s="109"/>
      <c r="B130" s="110"/>
      <c r="C130" s="111" t="s">
        <v>98</v>
      </c>
      <c r="D130" s="112">
        <f t="shared" si="21"/>
        <v>24609300</v>
      </c>
      <c r="E130" s="112"/>
      <c r="F130" s="112"/>
      <c r="G130" s="112"/>
      <c r="H130" s="112">
        <f>H121</f>
        <v>23162600</v>
      </c>
      <c r="I130" s="112">
        <f>I121</f>
        <v>1446700</v>
      </c>
      <c r="J130" s="112"/>
      <c r="K130" s="112"/>
      <c r="L130" s="112"/>
      <c r="M130" s="112"/>
    </row>
    <row r="131" spans="1:13" s="118" customFormat="1" ht="7.95" customHeight="1" x14ac:dyDescent="0.3">
      <c r="A131" s="114"/>
      <c r="B131" s="115"/>
      <c r="C131" s="116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</row>
    <row r="132" spans="1:13" x14ac:dyDescent="0.3">
      <c r="C132" s="12" t="s">
        <v>22</v>
      </c>
      <c r="D132" s="22"/>
      <c r="E132" s="22"/>
      <c r="F132" s="22"/>
      <c r="G132" s="101" t="s">
        <v>199</v>
      </c>
      <c r="K132" s="1"/>
    </row>
    <row r="133" spans="1:13" s="16" customFormat="1" x14ac:dyDescent="0.3">
      <c r="A133" s="13"/>
      <c r="B133" s="3"/>
      <c r="C133" s="14"/>
      <c r="D133" s="17"/>
      <c r="E133" s="17"/>
      <c r="F133" s="17"/>
      <c r="G133" s="17"/>
      <c r="H133" s="17"/>
      <c r="I133" s="17"/>
      <c r="J133" s="17"/>
      <c r="K133" s="23"/>
      <c r="L133" s="14"/>
      <c r="M133" s="14"/>
    </row>
    <row r="134" spans="1:13" x14ac:dyDescent="0.3">
      <c r="C134" s="68"/>
      <c r="D134" s="4"/>
      <c r="E134" s="26"/>
      <c r="F134" s="26"/>
      <c r="G134" s="26"/>
      <c r="H134" s="26"/>
      <c r="I134" s="26"/>
      <c r="J134" s="26"/>
      <c r="K134" s="22"/>
    </row>
    <row r="135" spans="1:13" x14ac:dyDescent="0.3">
      <c r="D135" s="4"/>
      <c r="E135" s="26"/>
      <c r="F135" s="26"/>
      <c r="G135" s="26"/>
      <c r="H135" s="26"/>
      <c r="I135" s="26"/>
      <c r="J135" s="26"/>
      <c r="K135" s="22"/>
    </row>
    <row r="136" spans="1:13" ht="17.399999999999999" x14ac:dyDescent="0.3">
      <c r="D136" s="4"/>
      <c r="E136" s="26"/>
      <c r="F136" s="26"/>
      <c r="G136" s="29"/>
      <c r="H136" s="29"/>
      <c r="I136" s="29"/>
      <c r="J136" s="29"/>
      <c r="K136" s="28"/>
    </row>
    <row r="137" spans="1:13" x14ac:dyDescent="0.3">
      <c r="D137" s="4"/>
      <c r="E137" s="26"/>
      <c r="F137" s="26"/>
      <c r="G137" s="26"/>
      <c r="H137" s="26"/>
      <c r="I137" s="26"/>
      <c r="J137" s="26"/>
    </row>
    <row r="138" spans="1:13" x14ac:dyDescent="0.3">
      <c r="D138" s="4"/>
      <c r="E138" s="10"/>
      <c r="F138" s="10"/>
      <c r="G138" s="26"/>
      <c r="H138" s="26"/>
      <c r="I138" s="26"/>
      <c r="J138" s="26"/>
    </row>
    <row r="139" spans="1:13" x14ac:dyDescent="0.3">
      <c r="D139" s="4"/>
      <c r="E139" s="10"/>
      <c r="F139" s="10"/>
      <c r="G139" s="26"/>
      <c r="H139" s="26"/>
      <c r="I139" s="26"/>
      <c r="J139" s="26"/>
    </row>
    <row r="140" spans="1:13" x14ac:dyDescent="0.3">
      <c r="D140" s="4"/>
      <c r="E140" s="26"/>
      <c r="F140" s="26"/>
      <c r="G140" s="26"/>
      <c r="H140" s="26"/>
      <c r="I140" s="26"/>
      <c r="J140" s="26"/>
    </row>
    <row r="141" spans="1:13" x14ac:dyDescent="0.3">
      <c r="D141" s="4"/>
      <c r="E141" s="26"/>
      <c r="F141" s="26"/>
      <c r="G141" s="26"/>
      <c r="H141" s="26"/>
      <c r="I141" s="26"/>
      <c r="J141" s="26"/>
    </row>
    <row r="142" spans="1:13" x14ac:dyDescent="0.3">
      <c r="D142" s="4"/>
      <c r="E142" s="26"/>
      <c r="F142" s="26"/>
      <c r="G142" s="26"/>
      <c r="H142" s="26"/>
      <c r="I142" s="26"/>
      <c r="J142" s="26"/>
    </row>
    <row r="143" spans="1:13" s="16" customFormat="1" x14ac:dyDescent="0.3">
      <c r="A143" s="13"/>
      <c r="B143" s="3"/>
      <c r="C143" s="14"/>
      <c r="D143" s="15"/>
      <c r="E143" s="15"/>
      <c r="F143" s="15"/>
      <c r="G143" s="15"/>
      <c r="H143" s="15"/>
      <c r="I143" s="15"/>
      <c r="J143" s="15"/>
      <c r="K143" s="14"/>
      <c r="L143" s="14"/>
      <c r="M143" s="14"/>
    </row>
    <row r="144" spans="1:13" x14ac:dyDescent="0.3">
      <c r="D144" s="4"/>
      <c r="E144" s="26"/>
      <c r="F144" s="26"/>
      <c r="G144" s="26"/>
      <c r="H144" s="26"/>
      <c r="I144" s="26"/>
      <c r="J144" s="26"/>
      <c r="L144" s="14"/>
      <c r="M144" s="14"/>
    </row>
    <row r="145" spans="1:13" x14ac:dyDescent="0.3">
      <c r="D145" s="4"/>
      <c r="E145" s="26"/>
      <c r="F145" s="26"/>
      <c r="G145" s="26"/>
      <c r="H145" s="26"/>
      <c r="I145" s="26"/>
      <c r="J145" s="26"/>
    </row>
    <row r="146" spans="1:13" s="16" customFormat="1" x14ac:dyDescent="0.3">
      <c r="A146" s="13"/>
      <c r="B146" s="3"/>
      <c r="C146" s="14"/>
      <c r="D146" s="15"/>
      <c r="E146" s="15"/>
      <c r="F146" s="15"/>
      <c r="G146" s="15"/>
      <c r="H146" s="15"/>
      <c r="I146" s="15"/>
      <c r="J146" s="15"/>
      <c r="K146" s="14"/>
      <c r="L146" s="14"/>
      <c r="M146" s="14"/>
    </row>
    <row r="147" spans="1:13" x14ac:dyDescent="0.3">
      <c r="D147" s="4"/>
      <c r="E147" s="26"/>
      <c r="F147" s="26"/>
      <c r="G147" s="26"/>
      <c r="H147" s="26"/>
      <c r="I147" s="26"/>
      <c r="J147" s="26"/>
    </row>
    <row r="148" spans="1:13" x14ac:dyDescent="0.3">
      <c r="D148" s="25"/>
      <c r="E148" s="26"/>
      <c r="F148" s="26"/>
      <c r="G148" s="26"/>
      <c r="H148" s="26"/>
      <c r="I148" s="26"/>
      <c r="J148" s="26"/>
    </row>
    <row r="149" spans="1:13" x14ac:dyDescent="0.3">
      <c r="D149" s="4"/>
      <c r="E149" s="26"/>
      <c r="F149" s="26"/>
      <c r="G149" s="26"/>
      <c r="H149" s="26"/>
      <c r="I149" s="26"/>
      <c r="J149" s="26"/>
    </row>
    <row r="150" spans="1:13" x14ac:dyDescent="0.3">
      <c r="D150" s="4"/>
      <c r="E150" s="10"/>
      <c r="F150" s="10"/>
      <c r="G150" s="10"/>
      <c r="H150" s="10"/>
      <c r="I150" s="10"/>
      <c r="J150" s="10"/>
    </row>
    <row r="151" spans="1:13" s="16" customFormat="1" x14ac:dyDescent="0.3">
      <c r="A151" s="13"/>
      <c r="B151" s="3"/>
      <c r="C151" s="14"/>
      <c r="D151" s="15"/>
      <c r="E151" s="15"/>
      <c r="F151" s="15"/>
      <c r="G151" s="15"/>
      <c r="H151" s="15"/>
      <c r="I151" s="15"/>
      <c r="J151" s="15"/>
      <c r="K151" s="14"/>
      <c r="L151" s="14"/>
      <c r="M151" s="14"/>
    </row>
    <row r="153" spans="1:13" x14ac:dyDescent="0.3">
      <c r="E153" s="22"/>
      <c r="F153" s="22"/>
    </row>
  </sheetData>
  <mergeCells count="9">
    <mergeCell ref="B29:B30"/>
    <mergeCell ref="A2:M2"/>
    <mergeCell ref="E4:G4"/>
    <mergeCell ref="A4:A5"/>
    <mergeCell ref="B4:B5"/>
    <mergeCell ref="C4:C5"/>
    <mergeCell ref="D4:D5"/>
    <mergeCell ref="K4:M4"/>
    <mergeCell ref="H4:J4"/>
  </mergeCells>
  <pageMargins left="0.31496062992125984" right="0.31496062992125984" top="0.15748031496062992" bottom="0.15748031496062992" header="0.15748031496062992" footer="0.15748031496062992"/>
  <pageSetup paperSize="9" scale="38" fitToHeight="5" orientation="landscape" r:id="rId1"/>
  <headerFooter differentFirst="1">
    <oddHeader>&amp;C&amp;P</oddHeader>
  </headerFooter>
  <rowBreaks count="2" manualBreakCount="2">
    <brk id="31" max="13" man="1"/>
    <brk id="11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220FU6</cp:lastModifiedBy>
  <cp:lastPrinted>2025-10-15T05:29:21Z</cp:lastPrinted>
  <dcterms:created xsi:type="dcterms:W3CDTF">2025-01-06T19:58:35Z</dcterms:created>
  <dcterms:modified xsi:type="dcterms:W3CDTF">2025-10-15T13:27:50Z</dcterms:modified>
</cp:coreProperties>
</file>