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лья\Desktop\8 Зміни бюджет 25\"/>
    </mc:Choice>
  </mc:AlternateContent>
  <xr:revisionPtr revIDLastSave="0" documentId="13_ncr:1_{0D6B5BF8-1159-457F-B965-661FFB03CDE7}" xr6:coauthVersionLast="47" xr6:coauthVersionMax="47" xr10:uidLastSave="{00000000-0000-0000-0000-000000000000}"/>
  <bookViews>
    <workbookView xWindow="-120" yWindow="-120" windowWidth="20730" windowHeight="11310" tabRatio="599" xr2:uid="{00000000-000D-0000-FFFF-FFFF00000000}"/>
  </bookViews>
  <sheets>
    <sheet name="2025" sheetId="2" r:id="rId1"/>
  </sheets>
  <definedNames>
    <definedName name="_xlnm.Print_Titles" localSheetId="0">'2025'!$12:$13</definedName>
    <definedName name="_xlnm.Print_Area" localSheetId="0">'2025'!$A$1:$P$78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2" l="1"/>
  <c r="I63" i="2"/>
  <c r="P23" i="2" l="1"/>
  <c r="P24" i="2"/>
  <c r="P25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G54" i="2"/>
  <c r="H54" i="2"/>
  <c r="M54" i="2"/>
  <c r="N54" i="2"/>
  <c r="G47" i="2"/>
  <c r="H47" i="2"/>
  <c r="M47" i="2"/>
  <c r="N47" i="2"/>
  <c r="G35" i="2"/>
  <c r="H35" i="2"/>
  <c r="M35" i="2"/>
  <c r="N35" i="2"/>
  <c r="G22" i="2"/>
  <c r="H22" i="2"/>
  <c r="M22" i="2"/>
  <c r="N22" i="2"/>
  <c r="E54" i="2"/>
  <c r="F54" i="2"/>
  <c r="P54" i="2" s="1"/>
  <c r="E47" i="2"/>
  <c r="F47" i="2"/>
  <c r="E35" i="2"/>
  <c r="F35" i="2"/>
  <c r="E22" i="2"/>
  <c r="F22" i="2"/>
  <c r="P47" i="2" l="1"/>
  <c r="P35" i="2"/>
  <c r="P22" i="2"/>
  <c r="F15" i="2"/>
  <c r="L15" i="2"/>
  <c r="O66" i="2" l="1"/>
  <c r="O62" i="2"/>
  <c r="F65" i="2" l="1"/>
  <c r="F61" i="2" s="1"/>
  <c r="G65" i="2"/>
  <c r="H65" i="2"/>
  <c r="I65" i="2"/>
  <c r="I61" i="2" s="1"/>
  <c r="J65" i="2"/>
  <c r="J61" i="2" s="1"/>
  <c r="K65" i="2"/>
  <c r="K61" i="2" s="1"/>
  <c r="L65" i="2"/>
  <c r="L61" i="2" s="1"/>
  <c r="M65" i="2"/>
  <c r="M61" i="2" s="1"/>
  <c r="N65" i="2"/>
  <c r="N61" i="2" s="1"/>
  <c r="O65" i="2"/>
  <c r="E65" i="2"/>
  <c r="E61" i="2" s="1"/>
  <c r="P65" i="2" l="1"/>
  <c r="O61" i="2"/>
  <c r="K15" i="2"/>
  <c r="P60" i="2" l="1"/>
  <c r="P74" i="2" l="1"/>
  <c r="P73" i="2" s="1"/>
  <c r="F73" i="2"/>
  <c r="G73" i="2"/>
  <c r="H73" i="2"/>
  <c r="I73" i="2"/>
  <c r="J73" i="2"/>
  <c r="K73" i="2"/>
  <c r="L73" i="2"/>
  <c r="M73" i="2"/>
  <c r="N73" i="2"/>
  <c r="O73" i="2"/>
  <c r="E73" i="2"/>
  <c r="P72" i="2" l="1"/>
  <c r="P71" i="2" s="1"/>
  <c r="F71" i="2"/>
  <c r="G71" i="2"/>
  <c r="G75" i="2" s="1"/>
  <c r="H71" i="2"/>
  <c r="I71" i="2"/>
  <c r="J71" i="2"/>
  <c r="K71" i="2"/>
  <c r="L71" i="2"/>
  <c r="M71" i="2"/>
  <c r="N71" i="2"/>
  <c r="O71" i="2"/>
  <c r="E71" i="2"/>
  <c r="M20" i="2" l="1"/>
  <c r="F57" i="2" l="1"/>
  <c r="I57" i="2"/>
  <c r="J57" i="2"/>
  <c r="K57" i="2"/>
  <c r="L57" i="2"/>
  <c r="M57" i="2"/>
  <c r="N57" i="2"/>
  <c r="O57" i="2"/>
  <c r="E57" i="2"/>
  <c r="P21" i="2"/>
  <c r="P62" i="2" l="1"/>
  <c r="P63" i="2"/>
  <c r="P64" i="2"/>
  <c r="P66" i="2"/>
  <c r="P67" i="2"/>
  <c r="P68" i="2"/>
  <c r="P69" i="2"/>
  <c r="P70" i="2"/>
  <c r="P58" i="2"/>
  <c r="P59" i="2"/>
  <c r="P16" i="2"/>
  <c r="P17" i="2"/>
  <c r="P18" i="2"/>
  <c r="P19" i="2"/>
  <c r="P15" i="2"/>
  <c r="I14" i="2"/>
  <c r="J14" i="2"/>
  <c r="K14" i="2"/>
  <c r="L14" i="2"/>
  <c r="M14" i="2"/>
  <c r="N14" i="2"/>
  <c r="O14" i="2"/>
  <c r="F14" i="2"/>
  <c r="E14" i="2"/>
  <c r="M75" i="2" l="1"/>
  <c r="P57" i="2"/>
  <c r="J20" i="2"/>
  <c r="J75" i="2" s="1"/>
  <c r="I20" i="2"/>
  <c r="I75" i="2" s="1"/>
  <c r="K20" i="2"/>
  <c r="K75" i="2" s="1"/>
  <c r="N20" i="2"/>
  <c r="N75" i="2" s="1"/>
  <c r="L20" i="2"/>
  <c r="L75" i="2" s="1"/>
  <c r="O20" i="2"/>
  <c r="O75" i="2" s="1"/>
  <c r="E20" i="2"/>
  <c r="E75" i="2" s="1"/>
  <c r="F20" i="2"/>
  <c r="F75" i="2" s="1"/>
  <c r="P61" i="2"/>
  <c r="P14" i="2"/>
  <c r="H20" i="2" l="1"/>
  <c r="H75" i="2" s="1"/>
  <c r="P20" i="2"/>
  <c r="P75" i="2" s="1"/>
</calcChain>
</file>

<file path=xl/sharedStrings.xml><?xml version="1.0" encoding="utf-8"?>
<sst xmlns="http://schemas.openxmlformats.org/spreadsheetml/2006/main" count="155" uniqueCount="122">
  <si>
    <t>Всього</t>
  </si>
  <si>
    <t xml:space="preserve"> 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</si>
  <si>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</si>
  <si>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</si>
  <si>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</si>
  <si>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</si>
  <si>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</si>
  <si>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</si>
  <si>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</si>
  <si>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</si>
  <si>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</si>
  <si>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</si>
  <si>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</si>
  <si>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</si>
  <si>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</si>
  <si>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</si>
  <si>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</si>
  <si>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</si>
  <si>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</si>
  <si>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</si>
  <si>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</si>
  <si>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</si>
  <si>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</si>
  <si>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</si>
  <si>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</si>
  <si>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</si>
  <si>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</si>
  <si>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</si>
  <si>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</si>
  <si>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</si>
  <si>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</si>
  <si>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</si>
  <si>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</si>
  <si>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</si>
  <si>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</si>
  <si>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</si>
  <si>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РАЗОМ</t>
  </si>
  <si>
    <t>Теплопостачання 
(КЕКВ 2271)</t>
  </si>
  <si>
    <t>Електроенергія
(КЕКВ 2273)</t>
  </si>
  <si>
    <t>Інші енергоносії та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</si>
  <si>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</si>
  <si>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Начальник фінансового управління</t>
  </si>
  <si>
    <t>Ольга ЯКОВЕНКО</t>
  </si>
  <si>
    <t>0611021</t>
  </si>
  <si>
    <t>0611022</t>
  </si>
  <si>
    <t>0611070</t>
  </si>
  <si>
    <t>0611141</t>
  </si>
  <si>
    <t>0611151</t>
  </si>
  <si>
    <t>Чорноморська спеціальна школа Чорноморської міської ради Одеського району Одеської області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</si>
  <si>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</si>
  <si>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</si>
  <si>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</si>
  <si>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</si>
  <si>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</si>
  <si>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</si>
  <si>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</si>
  <si>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</si>
  <si>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</si>
  <si>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</si>
  <si>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</si>
  <si>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</si>
  <si>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</si>
  <si>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</si>
  <si>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</si>
  <si>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</si>
  <si>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</si>
  <si>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Водопостачання та водовідведення
(КЕКВ 2272)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</si>
  <si>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</si>
  <si>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</si>
  <si>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</si>
  <si>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</si>
  <si>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</si>
  <si>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Чорноморський ліцей № 7 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</si>
  <si>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</si>
  <si>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</si>
  <si>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</si>
  <si>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</si>
  <si>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</si>
  <si>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</si>
  <si>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</si>
  <si>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Чорноморський академічний ліцей імені Тараса Шевченка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</si>
  <si>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</si>
  <si>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</si>
  <si>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</si>
  <si>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</si>
  <si>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</si>
  <si>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</si>
  <si>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</si>
  <si>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</si>
  <si>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</si>
  <si>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</si>
  <si>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</si>
  <si>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</si>
  <si>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</si>
  <si>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</si>
  <si>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</si>
  <si>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</si>
  <si>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</si>
  <si>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</si>
  <si>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</si>
  <si>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</si>
  <si>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</si>
  <si>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Управління освіти Чорноморської  міської ради Одеського району Одеської області</t>
  </si>
  <si>
    <t>Природний газ
(КЕКВ 2274)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</si>
  <si>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</si>
  <si>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</si>
  <si>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</si>
  <si>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</si>
  <si>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</si>
  <si>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</si>
  <si>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</si>
  <si>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</si>
  <si>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</si>
  <si>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>Стадіон (вул. Набережна,2,  м. Чорноморськ, Одеського району Одеської області)</t>
  </si>
  <si>
    <t>до  рішення</t>
  </si>
  <si>
    <t>Чорноморської міської ради</t>
  </si>
  <si>
    <t>Ліміти споживання енергоносіїв у натуральних показниках в розрізі головних розпорядників та бюджетних установ, які фінансуються з бюджету Чорноморської міської територіальної громади на 2025 рік</t>
  </si>
  <si>
    <t>"Додаток 11</t>
  </si>
  <si>
    <t>від 23.12.2024 № 754 - VIII"</t>
  </si>
  <si>
    <t>Забезпечення діяльності палаців i будинків культури, клубів, центрів дозвілля та iнших клубних закладів</t>
  </si>
  <si>
    <t>Додаток 9</t>
  </si>
  <si>
    <t xml:space="preserve">від______.11.2025  №_________-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</si>
</sst>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р.&quot;;[Red]\-#,##0&quot;р.&quot;"/>
    <numFmt numFmtId="165" formatCode="#,##0.000"/>
    <numFmt numFmtId="166" formatCode="#,##0.0"/>
    <numFmt numFmtId="167" formatCode="#,##0.00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4" fillId="0" borderId="0"/>
  </cellStyleXfs>
  <cellXfs count="7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165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2" borderId="0" xfId="0" applyNumberFormat="1" applyFont="1" applyFill="1"/>
    <xf numFmtId="3" fontId="1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8" fillId="3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quotePrefix="1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 2" xfId="3" xr:uid="{00000000-0005-0000-0000-000001000000}"/>
    <cellStyle name="Обычный 3" xfId="2" xr:uid="{00000000-0005-0000-0000-000002000000}"/>
    <cellStyle name="Обычный_дод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8"/>
  <sheetViews>
    <sheetView tabSelected="1" view="pageBreakPreview" zoomScale="69" zoomScaleNormal="100" zoomScaleSheetLayoutView="69" workbookViewId="0">
      <pane xSplit="4" ySplit="13" topLeftCell="E39" activePane="bottomRight" state="frozen"/>
      <selection pane="topRight" activeCell="E1" sqref="E1"/>
      <selection pane="bottomLeft" activeCell="A9" sqref="A9"/>
      <selection pane="bottomRight" activeCell="O7" sqref="O7"/>
    </sheetView>
  </sheetViews>
  <sheetFormatPr defaultColWidth="9.140625" defaultRowHeight="15.75" x14ac:dyDescent="0.25"/>
  <cols>
    <col min="1" max="1" width="11.7109375" style="1" customWidth="1"/>
    <col min="2" max="2" width="9.42578125" style="1" customWidth="1"/>
    <col min="3" max="3" width="10.140625" style="1" customWidth="1"/>
    <col min="4" max="4" width="61.7109375" style="1" customWidth="1"/>
    <col min="5" max="5" width="12.42578125" style="5" customWidth="1"/>
    <col min="6" max="6" width="16.7109375" style="17" customWidth="1"/>
    <col min="7" max="8" width="13" style="17" hidden="1" customWidth="1"/>
    <col min="9" max="9" width="13.5703125" style="5" customWidth="1"/>
    <col min="10" max="10" width="14.28515625" style="5" bestFit="1" customWidth="1"/>
    <col min="11" max="11" width="14.85546875" style="17" customWidth="1"/>
    <col min="12" max="12" width="17.140625" style="17" customWidth="1"/>
    <col min="13" max="13" width="15.28515625" style="17" customWidth="1"/>
    <col min="14" max="14" width="14.7109375" style="17" customWidth="1"/>
    <col min="15" max="15" width="14.85546875" style="5" customWidth="1"/>
    <col min="16" max="16" width="16.85546875" style="5" customWidth="1"/>
    <col min="17" max="17" width="9.140625" style="1"/>
    <col min="18" max="18" width="16.28515625" style="1" bestFit="1" customWidth="1"/>
    <col min="19" max="16384" width="9.140625" style="1"/>
  </cols>
  <sheetData>
    <row r="1" spans="1:16" x14ac:dyDescent="0.25">
      <c r="N1" s="20" t="s">
        <v>120</v>
      </c>
    </row>
    <row r="2" spans="1:16" x14ac:dyDescent="0.25">
      <c r="N2" s="18" t="s">
        <v>114</v>
      </c>
    </row>
    <row r="3" spans="1:16" x14ac:dyDescent="0.25">
      <c r="N3" s="18" t="s">
        <v>115</v>
      </c>
    </row>
    <row r="4" spans="1:16" x14ac:dyDescent="0.25">
      <c r="N4" s="20" t="s">
        <v>121</v>
      </c>
    </row>
    <row r="5" spans="1:16" x14ac:dyDescent="0.25">
      <c r="N5" s="20"/>
    </row>
    <row r="6" spans="1:16" x14ac:dyDescent="0.25">
      <c r="N6" s="20" t="s">
        <v>117</v>
      </c>
      <c r="O6" s="20"/>
      <c r="P6" s="20"/>
    </row>
    <row r="7" spans="1:16" x14ac:dyDescent="0.25">
      <c r="N7" s="18" t="s">
        <v>114</v>
      </c>
      <c r="O7" s="18"/>
      <c r="P7" s="18"/>
    </row>
    <row r="8" spans="1:16" x14ac:dyDescent="0.25">
      <c r="N8" s="18" t="s">
        <v>115</v>
      </c>
      <c r="O8" s="18"/>
      <c r="P8" s="18"/>
    </row>
    <row r="9" spans="1:16" x14ac:dyDescent="0.25">
      <c r="N9" s="20" t="s">
        <v>118</v>
      </c>
      <c r="O9" s="18"/>
      <c r="P9" s="18"/>
    </row>
    <row r="10" spans="1:16" ht="21.6" customHeight="1" x14ac:dyDescent="0.25">
      <c r="A10" s="2"/>
      <c r="B10" s="2"/>
      <c r="C10" s="2"/>
      <c r="D10" s="3"/>
      <c r="E10" s="6"/>
      <c r="F10" s="18"/>
      <c r="G10" s="18"/>
      <c r="H10" s="18"/>
      <c r="I10" s="1"/>
      <c r="J10" s="1"/>
      <c r="N10" s="18"/>
      <c r="O10" s="18"/>
      <c r="P10" s="18"/>
    </row>
    <row r="11" spans="1:16" ht="25.9" customHeight="1" x14ac:dyDescent="0.25">
      <c r="A11" s="71" t="s">
        <v>116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6" ht="84" customHeight="1" x14ac:dyDescent="0.25">
      <c r="A12" s="72" t="s">
        <v>4</v>
      </c>
      <c r="B12" s="73" t="s">
        <v>28</v>
      </c>
      <c r="C12" s="73" t="s">
        <v>5</v>
      </c>
      <c r="D12" s="74" t="s">
        <v>29</v>
      </c>
      <c r="E12" s="75" t="s">
        <v>37</v>
      </c>
      <c r="F12" s="76"/>
      <c r="G12" s="25"/>
      <c r="H12" s="25"/>
      <c r="I12" s="75" t="s">
        <v>66</v>
      </c>
      <c r="J12" s="76"/>
      <c r="K12" s="75" t="s">
        <v>38</v>
      </c>
      <c r="L12" s="76"/>
      <c r="M12" s="75" t="s">
        <v>103</v>
      </c>
      <c r="N12" s="76"/>
      <c r="O12" s="21" t="s">
        <v>39</v>
      </c>
      <c r="P12" s="26" t="s">
        <v>36</v>
      </c>
    </row>
    <row r="13" spans="1:16" ht="27" customHeight="1" x14ac:dyDescent="0.25">
      <c r="A13" s="72"/>
      <c r="B13" s="73"/>
      <c r="C13" s="73"/>
      <c r="D13" s="74"/>
      <c r="E13" s="22" t="s">
        <v>2</v>
      </c>
      <c r="F13" s="23" t="s">
        <v>35</v>
      </c>
      <c r="G13" s="23"/>
      <c r="H13" s="23"/>
      <c r="I13" s="22" t="s">
        <v>25</v>
      </c>
      <c r="J13" s="22" t="s">
        <v>35</v>
      </c>
      <c r="K13" s="23" t="s">
        <v>26</v>
      </c>
      <c r="L13" s="23" t="s">
        <v>35</v>
      </c>
      <c r="M13" s="23" t="s">
        <v>3</v>
      </c>
      <c r="N13" s="23" t="s">
        <v>35</v>
      </c>
      <c r="O13" s="22" t="s">
        <v>35</v>
      </c>
      <c r="P13" s="22" t="s">
        <v>35</v>
      </c>
    </row>
    <row r="14" spans="1:16" s="3" customFormat="1" ht="31.5" x14ac:dyDescent="0.2">
      <c r="A14" s="15" t="s">
        <v>32</v>
      </c>
      <c r="B14" s="15"/>
      <c r="C14" s="15"/>
      <c r="D14" s="40" t="s">
        <v>49</v>
      </c>
      <c r="E14" s="46">
        <f>E15+E16+E17+E18+E19</f>
        <v>518.70870109999998</v>
      </c>
      <c r="F14" s="47">
        <f>F15+F16+F17+F18+F19</f>
        <v>1803100</v>
      </c>
      <c r="G14" s="47"/>
      <c r="H14" s="47"/>
      <c r="I14" s="48">
        <f t="shared" ref="I14:P14" si="0">I15+I16+I17+I18+I19</f>
        <v>2650.6</v>
      </c>
      <c r="J14" s="47">
        <f t="shared" si="0"/>
        <v>158900</v>
      </c>
      <c r="K14" s="47">
        <f t="shared" si="0"/>
        <v>288865</v>
      </c>
      <c r="L14" s="47">
        <f t="shared" si="0"/>
        <v>2596000</v>
      </c>
      <c r="M14" s="47">
        <f t="shared" si="0"/>
        <v>9745</v>
      </c>
      <c r="N14" s="47">
        <f t="shared" si="0"/>
        <v>181600</v>
      </c>
      <c r="O14" s="47">
        <f t="shared" si="0"/>
        <v>63100</v>
      </c>
      <c r="P14" s="47">
        <f t="shared" si="0"/>
        <v>4802700</v>
      </c>
    </row>
    <row r="15" spans="1:16" s="32" customFormat="1" ht="31.5" x14ac:dyDescent="0.2">
      <c r="A15" s="13" t="s">
        <v>17</v>
      </c>
      <c r="B15" s="13" t="s">
        <v>16</v>
      </c>
      <c r="C15" s="13" t="s">
        <v>6</v>
      </c>
      <c r="D15" s="41" t="s">
        <v>49</v>
      </c>
      <c r="E15" s="49">
        <v>505</v>
      </c>
      <c r="F15" s="49">
        <f>1900000-165700+15600</f>
        <v>1749900</v>
      </c>
      <c r="G15" s="49"/>
      <c r="H15" s="49"/>
      <c r="I15" s="49">
        <v>2408</v>
      </c>
      <c r="J15" s="49">
        <v>150000</v>
      </c>
      <c r="K15" s="49">
        <f>274900</f>
        <v>274900</v>
      </c>
      <c r="L15" s="49">
        <f>2200000+730000-45300-700000+266000</f>
        <v>2450700</v>
      </c>
      <c r="M15" s="49"/>
      <c r="N15" s="49"/>
      <c r="O15" s="49">
        <v>43100</v>
      </c>
      <c r="P15" s="50">
        <f t="shared" ref="P15:P56" si="1">F15+J15+L15+N15+O15</f>
        <v>4393700</v>
      </c>
    </row>
    <row r="16" spans="1:16" s="32" customFormat="1" ht="31.5" x14ac:dyDescent="0.2">
      <c r="A16" s="13" t="s">
        <v>17</v>
      </c>
      <c r="B16" s="13" t="s">
        <v>16</v>
      </c>
      <c r="C16" s="13" t="s">
        <v>6</v>
      </c>
      <c r="D16" s="42" t="s">
        <v>50</v>
      </c>
      <c r="E16" s="49"/>
      <c r="F16" s="49"/>
      <c r="G16" s="51"/>
      <c r="H16" s="51"/>
      <c r="I16" s="49">
        <v>60</v>
      </c>
      <c r="J16" s="49">
        <v>2500</v>
      </c>
      <c r="K16" s="49">
        <v>5800</v>
      </c>
      <c r="L16" s="49">
        <v>58000</v>
      </c>
      <c r="M16" s="49">
        <v>5000</v>
      </c>
      <c r="N16" s="49">
        <v>90000</v>
      </c>
      <c r="O16" s="49">
        <v>5000</v>
      </c>
      <c r="P16" s="50">
        <f t="shared" si="1"/>
        <v>155500</v>
      </c>
    </row>
    <row r="17" spans="1:18" s="32" customFormat="1" ht="31.5" x14ac:dyDescent="0.2">
      <c r="A17" s="13" t="s">
        <v>17</v>
      </c>
      <c r="B17" s="13" t="s">
        <v>16</v>
      </c>
      <c r="C17" s="13" t="s">
        <v>6</v>
      </c>
      <c r="D17" s="42" t="s">
        <v>51</v>
      </c>
      <c r="E17" s="49"/>
      <c r="F17" s="49"/>
      <c r="G17" s="49"/>
      <c r="H17" s="49"/>
      <c r="I17" s="49">
        <v>98.6</v>
      </c>
      <c r="J17" s="49">
        <v>3200</v>
      </c>
      <c r="K17" s="49">
        <v>3825</v>
      </c>
      <c r="L17" s="49">
        <v>38000</v>
      </c>
      <c r="M17" s="49">
        <v>1845</v>
      </c>
      <c r="N17" s="49">
        <v>36600</v>
      </c>
      <c r="O17" s="49">
        <v>10000</v>
      </c>
      <c r="P17" s="50">
        <f t="shared" si="1"/>
        <v>87800</v>
      </c>
    </row>
    <row r="18" spans="1:18" s="32" customFormat="1" ht="31.5" x14ac:dyDescent="0.2">
      <c r="A18" s="13" t="s">
        <v>17</v>
      </c>
      <c r="B18" s="13" t="s">
        <v>16</v>
      </c>
      <c r="C18" s="13" t="s">
        <v>6</v>
      </c>
      <c r="D18" s="42" t="s">
        <v>52</v>
      </c>
      <c r="E18" s="49"/>
      <c r="F18" s="49"/>
      <c r="G18" s="49"/>
      <c r="H18" s="49"/>
      <c r="I18" s="49">
        <v>84</v>
      </c>
      <c r="J18" s="49">
        <v>3200</v>
      </c>
      <c r="K18" s="49">
        <v>3500</v>
      </c>
      <c r="L18" s="49">
        <v>40000</v>
      </c>
      <c r="M18" s="49">
        <v>2900</v>
      </c>
      <c r="N18" s="49">
        <v>55000</v>
      </c>
      <c r="O18" s="49">
        <v>5000</v>
      </c>
      <c r="P18" s="50">
        <f t="shared" si="1"/>
        <v>103200</v>
      </c>
      <c r="R18" s="43"/>
    </row>
    <row r="19" spans="1:18" s="32" customFormat="1" ht="47.25" x14ac:dyDescent="0.2">
      <c r="A19" s="13" t="s">
        <v>30</v>
      </c>
      <c r="B19" s="12">
        <v>8210</v>
      </c>
      <c r="C19" s="13" t="s">
        <v>27</v>
      </c>
      <c r="D19" s="24" t="s">
        <v>53</v>
      </c>
      <c r="E19" s="52">
        <v>13.708701100000001</v>
      </c>
      <c r="F19" s="49">
        <v>53200</v>
      </c>
      <c r="G19" s="49"/>
      <c r="H19" s="49"/>
      <c r="I19" s="49"/>
      <c r="J19" s="49"/>
      <c r="K19" s="49">
        <v>840</v>
      </c>
      <c r="L19" s="49">
        <v>9300</v>
      </c>
      <c r="M19" s="49"/>
      <c r="N19" s="49"/>
      <c r="O19" s="49"/>
      <c r="P19" s="50">
        <f t="shared" si="1"/>
        <v>62500</v>
      </c>
    </row>
    <row r="20" spans="1:18" s="3" customFormat="1" ht="31.5" x14ac:dyDescent="0.2">
      <c r="A20" s="15" t="s">
        <v>33</v>
      </c>
      <c r="B20" s="15"/>
      <c r="C20" s="15"/>
      <c r="D20" s="40" t="s">
        <v>97</v>
      </c>
      <c r="E20" s="48">
        <f>E21+E22+E35+E46+E47+E53+E51+E52+E54</f>
        <v>3708.5210000000002</v>
      </c>
      <c r="F20" s="48">
        <f>F21+F22+F35+F46+F47+F53+F51+F52+F54</f>
        <v>20578400</v>
      </c>
      <c r="G20" s="53"/>
      <c r="H20" s="53">
        <f>F20/E20</f>
        <v>5548.9506463627949</v>
      </c>
      <c r="I20" s="48">
        <f t="shared" ref="I20:O20" si="2">I21+I22+I35+I46+I47+I53+I51+I52+I54</f>
        <v>31340.171800000004</v>
      </c>
      <c r="J20" s="48">
        <f t="shared" si="2"/>
        <v>1804100</v>
      </c>
      <c r="K20" s="48">
        <f t="shared" si="2"/>
        <v>1181347</v>
      </c>
      <c r="L20" s="48">
        <f t="shared" si="2"/>
        <v>12853097.68</v>
      </c>
      <c r="M20" s="48">
        <f t="shared" si="2"/>
        <v>53474</v>
      </c>
      <c r="N20" s="48">
        <f t="shared" si="2"/>
        <v>993920</v>
      </c>
      <c r="O20" s="48">
        <f t="shared" si="2"/>
        <v>1080293</v>
      </c>
      <c r="P20" s="47">
        <f t="shared" si="1"/>
        <v>37309810.68</v>
      </c>
    </row>
    <row r="21" spans="1:18" s="33" customFormat="1" ht="31.5" x14ac:dyDescent="0.2">
      <c r="A21" s="11" t="s">
        <v>20</v>
      </c>
      <c r="B21" s="11" t="s">
        <v>19</v>
      </c>
      <c r="C21" s="11" t="s">
        <v>6</v>
      </c>
      <c r="D21" s="44" t="s">
        <v>102</v>
      </c>
      <c r="E21" s="54">
        <v>37.106000000000002</v>
      </c>
      <c r="F21" s="55">
        <v>222100</v>
      </c>
      <c r="G21" s="56">
        <v>152.84700000000001</v>
      </c>
      <c r="H21" s="57">
        <v>10400</v>
      </c>
      <c r="I21" s="58">
        <v>152.84700000000001</v>
      </c>
      <c r="J21" s="55">
        <v>10400</v>
      </c>
      <c r="K21" s="60">
        <v>24016</v>
      </c>
      <c r="L21" s="55">
        <v>261300</v>
      </c>
      <c r="M21" s="59"/>
      <c r="N21" s="55"/>
      <c r="O21" s="55">
        <v>7935</v>
      </c>
      <c r="P21" s="60">
        <f t="shared" si="1"/>
        <v>501735</v>
      </c>
    </row>
    <row r="22" spans="1:18" s="33" customFormat="1" ht="47.25" x14ac:dyDescent="0.2">
      <c r="A22" s="11" t="s">
        <v>21</v>
      </c>
      <c r="B22" s="10">
        <v>1010</v>
      </c>
      <c r="C22" s="11" t="s">
        <v>8</v>
      </c>
      <c r="D22" s="34" t="s">
        <v>98</v>
      </c>
      <c r="E22" s="55">
        <f t="shared" ref="E22:N22" si="3">E23+E24+E25+E26+E27+E28+E29+E30+E31+E32+E33+E34</f>
        <v>1406.4479999999999</v>
      </c>
      <c r="F22" s="55">
        <f t="shared" si="3"/>
        <v>8000000</v>
      </c>
      <c r="G22" s="55">
        <f t="shared" si="3"/>
        <v>10111.919099999999</v>
      </c>
      <c r="H22" s="55">
        <f t="shared" si="3"/>
        <v>660000</v>
      </c>
      <c r="I22" s="58">
        <v>11300.919099999999</v>
      </c>
      <c r="J22" s="55">
        <v>737243</v>
      </c>
      <c r="K22" s="60">
        <v>391186</v>
      </c>
      <c r="L22" s="55">
        <v>4256100</v>
      </c>
      <c r="M22" s="55">
        <f t="shared" si="3"/>
        <v>5148</v>
      </c>
      <c r="N22" s="55">
        <f t="shared" si="3"/>
        <v>93920</v>
      </c>
      <c r="O22" s="55">
        <v>311030</v>
      </c>
      <c r="P22" s="60">
        <f t="shared" si="1"/>
        <v>13398293</v>
      </c>
    </row>
    <row r="23" spans="1:18" s="32" customFormat="1" ht="47.25" x14ac:dyDescent="0.2">
      <c r="A23" s="12"/>
      <c r="B23" s="12"/>
      <c r="C23" s="13"/>
      <c r="D23" s="24" t="s">
        <v>108</v>
      </c>
      <c r="E23" s="62">
        <v>82</v>
      </c>
      <c r="F23" s="52">
        <v>371800</v>
      </c>
      <c r="G23" s="69">
        <v>1112.8347000000001</v>
      </c>
      <c r="H23" s="64">
        <v>73200</v>
      </c>
      <c r="I23" s="63">
        <v>968.83470000000011</v>
      </c>
      <c r="J23" s="52">
        <v>63890.879999999997</v>
      </c>
      <c r="K23" s="50">
        <v>50725</v>
      </c>
      <c r="L23" s="52">
        <v>551888</v>
      </c>
      <c r="M23" s="63"/>
      <c r="N23" s="52"/>
      <c r="O23" s="52">
        <v>23043.200000000001</v>
      </c>
      <c r="P23" s="50">
        <f t="shared" si="1"/>
        <v>1010622.08</v>
      </c>
    </row>
    <row r="24" spans="1:18" s="32" customFormat="1" ht="47.25" x14ac:dyDescent="0.2">
      <c r="A24" s="13"/>
      <c r="B24" s="12"/>
      <c r="C24" s="13"/>
      <c r="D24" s="24" t="s">
        <v>82</v>
      </c>
      <c r="E24" s="62">
        <v>121.833</v>
      </c>
      <c r="F24" s="52">
        <v>784000</v>
      </c>
      <c r="G24" s="69">
        <v>334.93380000000002</v>
      </c>
      <c r="H24" s="64">
        <v>22700</v>
      </c>
      <c r="I24" s="63">
        <v>234.93380000000002</v>
      </c>
      <c r="J24" s="52">
        <v>16202</v>
      </c>
      <c r="K24" s="50">
        <v>6080</v>
      </c>
      <c r="L24" s="52">
        <v>66150</v>
      </c>
      <c r="M24" s="63"/>
      <c r="N24" s="52"/>
      <c r="O24" s="52">
        <v>20407.599999999999</v>
      </c>
      <c r="P24" s="50">
        <f t="shared" si="1"/>
        <v>886759.6</v>
      </c>
    </row>
    <row r="25" spans="1:18" s="32" customFormat="1" ht="47.25" x14ac:dyDescent="0.2">
      <c r="A25" s="13"/>
      <c r="B25" s="12"/>
      <c r="C25" s="13"/>
      <c r="D25" s="24" t="s">
        <v>83</v>
      </c>
      <c r="E25" s="62">
        <v>146.58699999999999</v>
      </c>
      <c r="F25" s="52">
        <v>764200</v>
      </c>
      <c r="G25" s="69">
        <v>1131.5943</v>
      </c>
      <c r="H25" s="64">
        <v>74500</v>
      </c>
      <c r="I25" s="63">
        <v>1478.5943</v>
      </c>
      <c r="J25" s="52">
        <v>97015.06</v>
      </c>
      <c r="K25" s="50">
        <v>67568</v>
      </c>
      <c r="L25" s="52">
        <v>735139.84000000008</v>
      </c>
      <c r="M25" s="63"/>
      <c r="N25" s="52"/>
      <c r="O25" s="52">
        <v>48747.199999999997</v>
      </c>
      <c r="P25" s="50">
        <f t="shared" si="1"/>
        <v>1645102.1</v>
      </c>
    </row>
    <row r="26" spans="1:18" s="32" customFormat="1" ht="47.25" x14ac:dyDescent="0.2">
      <c r="A26" s="12"/>
      <c r="B26" s="12"/>
      <c r="C26" s="13"/>
      <c r="D26" s="24" t="s">
        <v>107</v>
      </c>
      <c r="E26" s="62">
        <v>86.031999999999996</v>
      </c>
      <c r="F26" s="52">
        <v>585100</v>
      </c>
      <c r="G26" s="69">
        <v>334.93380000000002</v>
      </c>
      <c r="H26" s="64">
        <v>22700</v>
      </c>
      <c r="I26" s="63">
        <v>680.93380000000002</v>
      </c>
      <c r="J26" s="52">
        <v>45183.08</v>
      </c>
      <c r="K26" s="50">
        <v>14301</v>
      </c>
      <c r="L26" s="52">
        <v>155595.96</v>
      </c>
      <c r="M26" s="63"/>
      <c r="N26" s="52"/>
      <c r="O26" s="52">
        <v>18532</v>
      </c>
      <c r="P26" s="50">
        <f t="shared" si="1"/>
        <v>804411.03999999992</v>
      </c>
    </row>
    <row r="27" spans="1:18" s="32" customFormat="1" ht="47.25" x14ac:dyDescent="0.2">
      <c r="A27" s="13"/>
      <c r="B27" s="12"/>
      <c r="C27" s="13"/>
      <c r="D27" s="24" t="s">
        <v>84</v>
      </c>
      <c r="E27" s="62">
        <v>201.50399999999999</v>
      </c>
      <c r="F27" s="52">
        <v>960300</v>
      </c>
      <c r="G27" s="69">
        <v>1131.5943</v>
      </c>
      <c r="H27" s="64">
        <v>74500</v>
      </c>
      <c r="I27" s="63">
        <v>1052.5943</v>
      </c>
      <c r="J27" s="52">
        <v>69333.58</v>
      </c>
      <c r="K27" s="50">
        <v>49433</v>
      </c>
      <c r="L27" s="52">
        <v>537830.19999999995</v>
      </c>
      <c r="M27" s="63"/>
      <c r="N27" s="52"/>
      <c r="O27" s="52">
        <v>46738</v>
      </c>
      <c r="P27" s="50">
        <f t="shared" si="1"/>
        <v>1614201.7799999998</v>
      </c>
    </row>
    <row r="28" spans="1:18" s="32" customFormat="1" ht="47.25" x14ac:dyDescent="0.2">
      <c r="A28" s="13"/>
      <c r="B28" s="12"/>
      <c r="C28" s="13"/>
      <c r="D28" s="24" t="s">
        <v>85</v>
      </c>
      <c r="E28" s="62">
        <v>72.875</v>
      </c>
      <c r="F28" s="52">
        <v>425900</v>
      </c>
      <c r="G28" s="69">
        <v>668.8827</v>
      </c>
      <c r="H28" s="64">
        <v>44400</v>
      </c>
      <c r="I28" s="63">
        <v>164.8827</v>
      </c>
      <c r="J28" s="52">
        <v>11650.079999999998</v>
      </c>
      <c r="K28" s="50">
        <v>10471</v>
      </c>
      <c r="L28" s="52">
        <v>113924</v>
      </c>
      <c r="M28" s="63"/>
      <c r="N28" s="52"/>
      <c r="O28" s="52">
        <v>24673.5</v>
      </c>
      <c r="P28" s="50">
        <f t="shared" si="1"/>
        <v>576147.58000000007</v>
      </c>
    </row>
    <row r="29" spans="1:18" s="32" customFormat="1" ht="47.25" x14ac:dyDescent="0.2">
      <c r="A29" s="12"/>
      <c r="B29" s="12"/>
      <c r="C29" s="13"/>
      <c r="D29" s="24" t="s">
        <v>106</v>
      </c>
      <c r="E29" s="62">
        <v>0</v>
      </c>
      <c r="F29" s="52">
        <v>0</v>
      </c>
      <c r="G29" s="69">
        <v>203.05500000000001</v>
      </c>
      <c r="H29" s="64">
        <v>6400</v>
      </c>
      <c r="I29" s="63">
        <v>203.05500000000001</v>
      </c>
      <c r="J29" s="52">
        <v>6450</v>
      </c>
      <c r="K29" s="50">
        <v>1975</v>
      </c>
      <c r="L29" s="52">
        <v>21487.8</v>
      </c>
      <c r="M29" s="62">
        <v>5148</v>
      </c>
      <c r="N29" s="52">
        <v>93920</v>
      </c>
      <c r="O29" s="52">
        <v>12861</v>
      </c>
      <c r="P29" s="50">
        <f t="shared" si="1"/>
        <v>134718.79999999999</v>
      </c>
    </row>
    <row r="30" spans="1:18" s="32" customFormat="1" ht="47.25" x14ac:dyDescent="0.2">
      <c r="A30" s="13"/>
      <c r="B30" s="12"/>
      <c r="C30" s="13"/>
      <c r="D30" s="24" t="s">
        <v>86</v>
      </c>
      <c r="E30" s="62">
        <v>136.40600000000001</v>
      </c>
      <c r="F30" s="52">
        <v>727900</v>
      </c>
      <c r="G30" s="69">
        <v>779.68610000000001</v>
      </c>
      <c r="H30" s="64">
        <v>51600</v>
      </c>
      <c r="I30" s="63">
        <v>561.68610000000001</v>
      </c>
      <c r="J30" s="52">
        <v>37434.36</v>
      </c>
      <c r="K30" s="50">
        <v>13135</v>
      </c>
      <c r="L30" s="52">
        <v>142908.20000000001</v>
      </c>
      <c r="M30" s="63"/>
      <c r="N30" s="52"/>
      <c r="O30" s="52">
        <v>20298</v>
      </c>
      <c r="P30" s="50">
        <f t="shared" si="1"/>
        <v>928540.56</v>
      </c>
    </row>
    <row r="31" spans="1:18" s="32" customFormat="1" ht="47.25" x14ac:dyDescent="0.2">
      <c r="A31" s="12"/>
      <c r="B31" s="12"/>
      <c r="C31" s="13"/>
      <c r="D31" s="24" t="s">
        <v>105</v>
      </c>
      <c r="E31" s="62">
        <v>96.926000000000002</v>
      </c>
      <c r="F31" s="52">
        <v>685000</v>
      </c>
      <c r="G31" s="69">
        <v>779.68610000000001</v>
      </c>
      <c r="H31" s="64">
        <v>51600</v>
      </c>
      <c r="I31" s="63">
        <v>445.68610000000001</v>
      </c>
      <c r="J31" s="52">
        <v>29896.68</v>
      </c>
      <c r="K31" s="50">
        <v>20102</v>
      </c>
      <c r="L31" s="52">
        <v>218709</v>
      </c>
      <c r="M31" s="63"/>
      <c r="N31" s="52"/>
      <c r="O31" s="52">
        <v>23775.5</v>
      </c>
      <c r="P31" s="50">
        <f t="shared" si="1"/>
        <v>957381.18</v>
      </c>
    </row>
    <row r="32" spans="1:18" s="32" customFormat="1" ht="47.25" x14ac:dyDescent="0.2">
      <c r="A32" s="12"/>
      <c r="B32" s="12"/>
      <c r="C32" s="13"/>
      <c r="D32" s="24" t="s">
        <v>87</v>
      </c>
      <c r="E32" s="62">
        <v>136.28299999999999</v>
      </c>
      <c r="F32" s="52">
        <v>915300</v>
      </c>
      <c r="G32" s="69">
        <v>1131.5943</v>
      </c>
      <c r="H32" s="64">
        <v>74500</v>
      </c>
      <c r="I32" s="63">
        <v>1227.5943</v>
      </c>
      <c r="J32" s="52">
        <v>80705.08</v>
      </c>
      <c r="K32" s="50">
        <v>41640</v>
      </c>
      <c r="L32" s="52">
        <v>453043.20000000001</v>
      </c>
      <c r="M32" s="63"/>
      <c r="N32" s="52"/>
      <c r="O32" s="52">
        <v>31548</v>
      </c>
      <c r="P32" s="50">
        <f t="shared" si="1"/>
        <v>1480596.28</v>
      </c>
    </row>
    <row r="33" spans="1:16" s="32" customFormat="1" ht="47.25" x14ac:dyDescent="0.2">
      <c r="A33" s="13"/>
      <c r="B33" s="12"/>
      <c r="C33" s="13"/>
      <c r="D33" s="24" t="s">
        <v>88</v>
      </c>
      <c r="E33" s="62">
        <v>158.339</v>
      </c>
      <c r="F33" s="52">
        <v>826800</v>
      </c>
      <c r="G33" s="69">
        <v>1371.5297</v>
      </c>
      <c r="H33" s="64">
        <v>89400</v>
      </c>
      <c r="I33" s="63">
        <v>2893.5297</v>
      </c>
      <c r="J33" s="52">
        <v>188315.34</v>
      </c>
      <c r="K33" s="50">
        <v>50836</v>
      </c>
      <c r="L33" s="52">
        <v>553095</v>
      </c>
      <c r="M33" s="63"/>
      <c r="N33" s="52"/>
      <c r="O33" s="52">
        <v>14130</v>
      </c>
      <c r="P33" s="50">
        <f t="shared" si="1"/>
        <v>1582340.3399999999</v>
      </c>
    </row>
    <row r="34" spans="1:16" s="32" customFormat="1" ht="47.25" x14ac:dyDescent="0.2">
      <c r="A34" s="12"/>
      <c r="B34" s="12"/>
      <c r="C34" s="13"/>
      <c r="D34" s="24" t="s">
        <v>104</v>
      </c>
      <c r="E34" s="62">
        <v>167.66300000000001</v>
      </c>
      <c r="F34" s="52">
        <v>953700</v>
      </c>
      <c r="G34" s="69">
        <v>1131.5943</v>
      </c>
      <c r="H34" s="64">
        <v>74500</v>
      </c>
      <c r="I34" s="63">
        <v>1388.5943</v>
      </c>
      <c r="J34" s="52">
        <v>91166.86</v>
      </c>
      <c r="K34" s="50">
        <v>64920</v>
      </c>
      <c r="L34" s="52">
        <v>706328.8</v>
      </c>
      <c r="M34" s="63"/>
      <c r="N34" s="52"/>
      <c r="O34" s="52">
        <v>26276</v>
      </c>
      <c r="P34" s="50">
        <f t="shared" si="1"/>
        <v>1777471.6600000001</v>
      </c>
    </row>
    <row r="35" spans="1:16" s="3" customFormat="1" ht="50.45" customHeight="1" x14ac:dyDescent="0.2">
      <c r="A35" s="11" t="s">
        <v>43</v>
      </c>
      <c r="B35" s="10">
        <v>1021</v>
      </c>
      <c r="C35" s="11" t="s">
        <v>7</v>
      </c>
      <c r="D35" s="34" t="s">
        <v>99</v>
      </c>
      <c r="E35" s="55">
        <f t="shared" ref="E35:N35" si="4">E36+E37+E38+E39+E40+E41+E42+E43+E44+E45</f>
        <v>1749.5890000000002</v>
      </c>
      <c r="F35" s="55">
        <f t="shared" si="4"/>
        <v>9960000</v>
      </c>
      <c r="G35" s="55">
        <f t="shared" si="4"/>
        <v>9330.8788999999997</v>
      </c>
      <c r="H35" s="55">
        <f t="shared" si="4"/>
        <v>608000</v>
      </c>
      <c r="I35" s="58">
        <v>8141.8789000000006</v>
      </c>
      <c r="J35" s="55">
        <v>530757</v>
      </c>
      <c r="K35" s="60">
        <v>551471</v>
      </c>
      <c r="L35" s="55">
        <v>6000000</v>
      </c>
      <c r="M35" s="55">
        <f t="shared" si="4"/>
        <v>48326</v>
      </c>
      <c r="N35" s="55">
        <f t="shared" si="4"/>
        <v>900000</v>
      </c>
      <c r="O35" s="55">
        <v>518560</v>
      </c>
      <c r="P35" s="60">
        <f t="shared" si="1"/>
        <v>17909317</v>
      </c>
    </row>
    <row r="36" spans="1:16" s="32" customFormat="1" ht="47.25" x14ac:dyDescent="0.2">
      <c r="A36" s="13"/>
      <c r="B36" s="12"/>
      <c r="C36" s="13"/>
      <c r="D36" s="24" t="s">
        <v>67</v>
      </c>
      <c r="E36" s="62">
        <v>155.56</v>
      </c>
      <c r="F36" s="52">
        <v>874400</v>
      </c>
      <c r="G36" s="69">
        <v>890.48940000000005</v>
      </c>
      <c r="H36" s="64">
        <v>58800</v>
      </c>
      <c r="I36" s="63">
        <v>690.48940000000005</v>
      </c>
      <c r="J36" s="52">
        <v>45804</v>
      </c>
      <c r="K36" s="50">
        <v>35809</v>
      </c>
      <c r="L36" s="52">
        <v>389600</v>
      </c>
      <c r="M36" s="63"/>
      <c r="N36" s="52"/>
      <c r="O36" s="52">
        <v>45501</v>
      </c>
      <c r="P36" s="50">
        <f t="shared" si="1"/>
        <v>1355305</v>
      </c>
    </row>
    <row r="37" spans="1:16" s="32" customFormat="1" ht="31.5" x14ac:dyDescent="0.2">
      <c r="A37" s="13"/>
      <c r="B37" s="12"/>
      <c r="C37" s="13"/>
      <c r="D37" s="24" t="s">
        <v>68</v>
      </c>
      <c r="E37" s="62">
        <v>217.13300000000001</v>
      </c>
      <c r="F37" s="52">
        <v>1356700</v>
      </c>
      <c r="G37" s="69">
        <v>1112.8655000000001</v>
      </c>
      <c r="H37" s="64">
        <v>73200</v>
      </c>
      <c r="I37" s="63">
        <v>1073.8655000000001</v>
      </c>
      <c r="J37" s="52">
        <v>70734</v>
      </c>
      <c r="K37" s="50">
        <v>73695</v>
      </c>
      <c r="L37" s="52">
        <v>801800</v>
      </c>
      <c r="M37" s="63"/>
      <c r="N37" s="52"/>
      <c r="O37" s="52">
        <v>42284</v>
      </c>
      <c r="P37" s="50">
        <f t="shared" si="1"/>
        <v>2271518</v>
      </c>
    </row>
    <row r="38" spans="1:16" s="32" customFormat="1" ht="31.5" x14ac:dyDescent="0.2">
      <c r="A38" s="13"/>
      <c r="B38" s="12"/>
      <c r="C38" s="13"/>
      <c r="D38" s="24" t="s">
        <v>69</v>
      </c>
      <c r="E38" s="62">
        <v>205.46899999999999</v>
      </c>
      <c r="F38" s="52">
        <v>1107800</v>
      </c>
      <c r="G38" s="69">
        <v>668.8827</v>
      </c>
      <c r="H38" s="64">
        <v>44400</v>
      </c>
      <c r="I38" s="63">
        <v>468.8827</v>
      </c>
      <c r="J38" s="52">
        <v>31404</v>
      </c>
      <c r="K38" s="50">
        <v>36934</v>
      </c>
      <c r="L38" s="52">
        <v>401840</v>
      </c>
      <c r="M38" s="63"/>
      <c r="N38" s="52"/>
      <c r="O38" s="52">
        <v>66430</v>
      </c>
      <c r="P38" s="50">
        <f t="shared" si="1"/>
        <v>1607474</v>
      </c>
    </row>
    <row r="39" spans="1:16" s="32" customFormat="1" ht="31.5" x14ac:dyDescent="0.2">
      <c r="A39" s="13"/>
      <c r="B39" s="12"/>
      <c r="C39" s="13"/>
      <c r="D39" s="24" t="s">
        <v>70</v>
      </c>
      <c r="E39" s="62">
        <v>216.45</v>
      </c>
      <c r="F39" s="52">
        <v>1384900</v>
      </c>
      <c r="G39" s="69">
        <v>1223.6687999999999</v>
      </c>
      <c r="H39" s="64">
        <v>80500</v>
      </c>
      <c r="I39" s="63">
        <v>1023.6687999999999</v>
      </c>
      <c r="J39" s="52">
        <v>67454</v>
      </c>
      <c r="K39" s="50">
        <v>52086</v>
      </c>
      <c r="L39" s="52">
        <v>566697.6</v>
      </c>
      <c r="M39" s="63"/>
      <c r="N39" s="52"/>
      <c r="O39" s="52">
        <v>57928</v>
      </c>
      <c r="P39" s="50">
        <f t="shared" si="1"/>
        <v>2076979.6</v>
      </c>
    </row>
    <row r="40" spans="1:16" s="32" customFormat="1" ht="31.5" x14ac:dyDescent="0.2">
      <c r="A40" s="13"/>
      <c r="B40" s="12"/>
      <c r="C40" s="13"/>
      <c r="D40" s="24" t="s">
        <v>71</v>
      </c>
      <c r="E40" s="62">
        <v>215.59</v>
      </c>
      <c r="F40" s="52">
        <v>1592800</v>
      </c>
      <c r="G40" s="69">
        <v>1890.7972</v>
      </c>
      <c r="H40" s="64">
        <v>123800</v>
      </c>
      <c r="I40" s="63">
        <v>1440.7972</v>
      </c>
      <c r="J40" s="52">
        <v>94559</v>
      </c>
      <c r="K40" s="50">
        <v>90016</v>
      </c>
      <c r="L40" s="52">
        <v>979389.2</v>
      </c>
      <c r="M40" s="63"/>
      <c r="N40" s="52"/>
      <c r="O40" s="52">
        <v>96220</v>
      </c>
      <c r="P40" s="50">
        <f t="shared" si="1"/>
        <v>2762968.2</v>
      </c>
    </row>
    <row r="41" spans="1:16" s="32" customFormat="1" ht="31.5" x14ac:dyDescent="0.2">
      <c r="A41" s="13"/>
      <c r="B41" s="12"/>
      <c r="C41" s="13"/>
      <c r="D41" s="24" t="s">
        <v>72</v>
      </c>
      <c r="E41" s="62">
        <v>478.51299999999998</v>
      </c>
      <c r="F41" s="52">
        <v>2156900</v>
      </c>
      <c r="G41" s="69">
        <v>1223.6687999999999</v>
      </c>
      <c r="H41" s="64">
        <v>80400</v>
      </c>
      <c r="I41" s="63">
        <v>1370.6687999999999</v>
      </c>
      <c r="J41" s="52">
        <v>90002.06</v>
      </c>
      <c r="K41" s="50">
        <v>77111</v>
      </c>
      <c r="L41" s="52">
        <v>838963.19999999995</v>
      </c>
      <c r="M41" s="63"/>
      <c r="N41" s="52"/>
      <c r="O41" s="52">
        <v>48222</v>
      </c>
      <c r="P41" s="50">
        <f t="shared" si="1"/>
        <v>3134087.26</v>
      </c>
    </row>
    <row r="42" spans="1:16" s="32" customFormat="1" ht="47.25" x14ac:dyDescent="0.2">
      <c r="A42" s="13"/>
      <c r="B42" s="12"/>
      <c r="C42" s="13"/>
      <c r="D42" s="24" t="s">
        <v>80</v>
      </c>
      <c r="E42" s="62">
        <v>64.444999999999993</v>
      </c>
      <c r="F42" s="52">
        <v>659900</v>
      </c>
      <c r="G42" s="69">
        <v>334.93380000000002</v>
      </c>
      <c r="H42" s="64">
        <v>22700</v>
      </c>
      <c r="I42" s="63">
        <v>334.93380000000002</v>
      </c>
      <c r="J42" s="52">
        <v>22700</v>
      </c>
      <c r="K42" s="50">
        <v>24990</v>
      </c>
      <c r="L42" s="52">
        <v>271890</v>
      </c>
      <c r="M42" s="63"/>
      <c r="N42" s="52"/>
      <c r="O42" s="52">
        <v>15679</v>
      </c>
      <c r="P42" s="50">
        <f t="shared" si="1"/>
        <v>970169</v>
      </c>
    </row>
    <row r="43" spans="1:16" s="32" customFormat="1" ht="47.25" x14ac:dyDescent="0.2">
      <c r="A43" s="13"/>
      <c r="B43" s="12"/>
      <c r="C43" s="13"/>
      <c r="D43" s="24" t="s">
        <v>73</v>
      </c>
      <c r="E43" s="62">
        <v>0</v>
      </c>
      <c r="F43" s="52">
        <v>0</v>
      </c>
      <c r="G43" s="51">
        <v>1113.635</v>
      </c>
      <c r="H43" s="64">
        <v>73300</v>
      </c>
      <c r="I43" s="63">
        <v>834.63499999999999</v>
      </c>
      <c r="J43" s="52">
        <v>55170.58</v>
      </c>
      <c r="K43" s="50">
        <v>68663</v>
      </c>
      <c r="L43" s="52">
        <v>747050</v>
      </c>
      <c r="M43" s="52">
        <v>37007</v>
      </c>
      <c r="N43" s="52">
        <v>666300</v>
      </c>
      <c r="O43" s="52">
        <v>68159</v>
      </c>
      <c r="P43" s="50">
        <f t="shared" si="1"/>
        <v>1536679.58</v>
      </c>
    </row>
    <row r="44" spans="1:16" s="32" customFormat="1" ht="47.25" x14ac:dyDescent="0.2">
      <c r="A44" s="13"/>
      <c r="B44" s="12"/>
      <c r="C44" s="13"/>
      <c r="D44" s="24" t="s">
        <v>74</v>
      </c>
      <c r="E44" s="62">
        <v>196.429</v>
      </c>
      <c r="F44" s="52">
        <v>826600</v>
      </c>
      <c r="G44" s="69">
        <v>668.8827</v>
      </c>
      <c r="H44" s="64">
        <v>44400</v>
      </c>
      <c r="I44" s="63">
        <v>700.8827</v>
      </c>
      <c r="J44" s="52">
        <v>46479.360000000001</v>
      </c>
      <c r="K44" s="50">
        <v>80154</v>
      </c>
      <c r="L44" s="52">
        <v>872070</v>
      </c>
      <c r="M44" s="52"/>
      <c r="N44" s="52"/>
      <c r="O44" s="52">
        <v>37681</v>
      </c>
      <c r="P44" s="50">
        <f t="shared" si="1"/>
        <v>1782830.3599999999</v>
      </c>
    </row>
    <row r="45" spans="1:16" s="32" customFormat="1" ht="31.5" x14ac:dyDescent="0.2">
      <c r="A45" s="13"/>
      <c r="B45" s="12"/>
      <c r="C45" s="13"/>
      <c r="D45" s="24" t="s">
        <v>75</v>
      </c>
      <c r="E45" s="62">
        <v>0</v>
      </c>
      <c r="F45" s="52">
        <v>0</v>
      </c>
      <c r="G45" s="51">
        <v>203.05500000000001</v>
      </c>
      <c r="H45" s="64">
        <v>6500</v>
      </c>
      <c r="I45" s="63">
        <v>203.05500000000001</v>
      </c>
      <c r="J45" s="52">
        <v>6450</v>
      </c>
      <c r="K45" s="50">
        <v>12013</v>
      </c>
      <c r="L45" s="52">
        <v>130700</v>
      </c>
      <c r="M45" s="52">
        <v>11319</v>
      </c>
      <c r="N45" s="52">
        <v>233700</v>
      </c>
      <c r="O45" s="52">
        <v>40456</v>
      </c>
      <c r="P45" s="50">
        <f t="shared" si="1"/>
        <v>411306</v>
      </c>
    </row>
    <row r="46" spans="1:16" s="3" customFormat="1" ht="31.5" x14ac:dyDescent="0.2">
      <c r="A46" s="11" t="s">
        <v>44</v>
      </c>
      <c r="B46" s="10">
        <v>1022</v>
      </c>
      <c r="C46" s="11" t="s">
        <v>9</v>
      </c>
      <c r="D46" s="45" t="s">
        <v>48</v>
      </c>
      <c r="E46" s="54">
        <v>212.54300000000001</v>
      </c>
      <c r="F46" s="55">
        <v>871200</v>
      </c>
      <c r="G46" s="56">
        <v>1224.4383</v>
      </c>
      <c r="H46" s="57">
        <v>80500</v>
      </c>
      <c r="I46" s="58">
        <v>1370.4383</v>
      </c>
      <c r="J46" s="55">
        <v>90024</v>
      </c>
      <c r="K46" s="60">
        <v>65514</v>
      </c>
      <c r="L46" s="55">
        <v>712800</v>
      </c>
      <c r="M46" s="58"/>
      <c r="N46" s="55"/>
      <c r="O46" s="55">
        <v>36170</v>
      </c>
      <c r="P46" s="60">
        <f t="shared" si="1"/>
        <v>1710194</v>
      </c>
    </row>
    <row r="47" spans="1:16" s="3" customFormat="1" ht="47.25" x14ac:dyDescent="0.2">
      <c r="A47" s="11" t="s">
        <v>45</v>
      </c>
      <c r="B47" s="10">
        <v>1070</v>
      </c>
      <c r="C47" s="11" t="s">
        <v>10</v>
      </c>
      <c r="D47" s="34" t="s">
        <v>100</v>
      </c>
      <c r="E47" s="55">
        <f t="shared" ref="E47:N47" si="5">E48+E49+E50</f>
        <v>53.433</v>
      </c>
      <c r="F47" s="55">
        <f t="shared" si="5"/>
        <v>217600</v>
      </c>
      <c r="G47" s="55">
        <f t="shared" si="5"/>
        <v>9202.1495999999988</v>
      </c>
      <c r="H47" s="55">
        <f t="shared" si="5"/>
        <v>352800</v>
      </c>
      <c r="I47" s="58">
        <v>9202.1495999999988</v>
      </c>
      <c r="J47" s="55">
        <v>352800</v>
      </c>
      <c r="K47" s="60">
        <v>61974</v>
      </c>
      <c r="L47" s="55">
        <v>674300</v>
      </c>
      <c r="M47" s="55">
        <f t="shared" si="5"/>
        <v>0</v>
      </c>
      <c r="N47" s="55">
        <f t="shared" si="5"/>
        <v>0</v>
      </c>
      <c r="O47" s="55">
        <v>78122</v>
      </c>
      <c r="P47" s="60">
        <f t="shared" si="1"/>
        <v>1322822</v>
      </c>
    </row>
    <row r="48" spans="1:16" s="32" customFormat="1" ht="31.5" x14ac:dyDescent="0.2">
      <c r="A48" s="13"/>
      <c r="B48" s="12"/>
      <c r="C48" s="13" t="s">
        <v>10</v>
      </c>
      <c r="D48" s="24" t="s">
        <v>54</v>
      </c>
      <c r="E48" s="62">
        <v>53.433</v>
      </c>
      <c r="F48" s="52">
        <v>217600</v>
      </c>
      <c r="G48" s="51">
        <v>512.2758</v>
      </c>
      <c r="H48" s="64">
        <v>34900</v>
      </c>
      <c r="I48" s="58">
        <v>512.2758</v>
      </c>
      <c r="J48" s="52">
        <v>34900</v>
      </c>
      <c r="K48" s="50">
        <v>21463</v>
      </c>
      <c r="L48" s="52">
        <v>233524</v>
      </c>
      <c r="M48" s="63"/>
      <c r="N48" s="52"/>
      <c r="O48" s="52">
        <v>41439</v>
      </c>
      <c r="P48" s="50">
        <f t="shared" si="1"/>
        <v>527463</v>
      </c>
    </row>
    <row r="49" spans="1:28" s="32" customFormat="1" ht="31.5" x14ac:dyDescent="0.2">
      <c r="A49" s="13"/>
      <c r="B49" s="12"/>
      <c r="C49" s="13" t="s">
        <v>10</v>
      </c>
      <c r="D49" s="24" t="s">
        <v>76</v>
      </c>
      <c r="E49" s="62"/>
      <c r="F49" s="52"/>
      <c r="G49" s="51">
        <v>8465.7433000000001</v>
      </c>
      <c r="H49" s="64">
        <v>302400</v>
      </c>
      <c r="I49" s="63">
        <v>8465.7433000000001</v>
      </c>
      <c r="J49" s="52">
        <v>302400</v>
      </c>
      <c r="K49" s="50">
        <v>32690</v>
      </c>
      <c r="L49" s="52">
        <v>355676</v>
      </c>
      <c r="M49" s="63"/>
      <c r="N49" s="52"/>
      <c r="O49" s="52">
        <v>22553</v>
      </c>
      <c r="P49" s="50">
        <f t="shared" si="1"/>
        <v>680629</v>
      </c>
    </row>
    <row r="50" spans="1:28" s="32" customFormat="1" ht="31.5" x14ac:dyDescent="0.2">
      <c r="A50" s="13"/>
      <c r="B50" s="12"/>
      <c r="C50" s="13" t="s">
        <v>10</v>
      </c>
      <c r="D50" s="24" t="s">
        <v>113</v>
      </c>
      <c r="E50" s="62"/>
      <c r="F50" s="52"/>
      <c r="G50" s="51">
        <v>224.13050000000001</v>
      </c>
      <c r="H50" s="64">
        <v>15500</v>
      </c>
      <c r="I50" s="63">
        <v>224.13050000000001</v>
      </c>
      <c r="J50" s="52">
        <v>15500</v>
      </c>
      <c r="K50" s="50">
        <v>7821</v>
      </c>
      <c r="L50" s="52">
        <v>85100</v>
      </c>
      <c r="M50" s="63"/>
      <c r="N50" s="52"/>
      <c r="O50" s="52">
        <v>14130</v>
      </c>
      <c r="P50" s="50">
        <f t="shared" si="1"/>
        <v>114730</v>
      </c>
    </row>
    <row r="51" spans="1:28" s="3" customFormat="1" ht="31.15" customHeight="1" x14ac:dyDescent="0.2">
      <c r="A51" s="11" t="s">
        <v>46</v>
      </c>
      <c r="B51" s="10">
        <v>1141</v>
      </c>
      <c r="C51" s="11" t="s">
        <v>11</v>
      </c>
      <c r="D51" s="34" t="s">
        <v>101</v>
      </c>
      <c r="E51" s="54">
        <v>137.72499999999999</v>
      </c>
      <c r="F51" s="55">
        <v>581500</v>
      </c>
      <c r="G51" s="56">
        <v>858.54100000000005</v>
      </c>
      <c r="H51" s="57">
        <v>60000</v>
      </c>
      <c r="I51" s="58">
        <v>712.54100000000005</v>
      </c>
      <c r="J51" s="55">
        <v>50476</v>
      </c>
      <c r="K51" s="60">
        <v>65533</v>
      </c>
      <c r="L51" s="55">
        <v>713000</v>
      </c>
      <c r="M51" s="58"/>
      <c r="N51" s="55"/>
      <c r="O51" s="55">
        <v>105520</v>
      </c>
      <c r="P51" s="60">
        <f t="shared" si="1"/>
        <v>1450496</v>
      </c>
    </row>
    <row r="52" spans="1:28" s="3" customFormat="1" ht="31.5" x14ac:dyDescent="0.2">
      <c r="A52" s="11" t="s">
        <v>47</v>
      </c>
      <c r="B52" s="14">
        <v>1151</v>
      </c>
      <c r="C52" s="14" t="s">
        <v>11</v>
      </c>
      <c r="D52" s="34" t="s">
        <v>40</v>
      </c>
      <c r="E52" s="54">
        <v>18.535</v>
      </c>
      <c r="F52" s="55">
        <v>50000</v>
      </c>
      <c r="G52" s="56">
        <v>90.025199999999998</v>
      </c>
      <c r="H52" s="57">
        <v>6500</v>
      </c>
      <c r="I52" s="58">
        <v>90.025199999999998</v>
      </c>
      <c r="J52" s="55">
        <v>6500</v>
      </c>
      <c r="K52" s="60">
        <v>5413</v>
      </c>
      <c r="L52" s="55">
        <v>58900</v>
      </c>
      <c r="M52" s="58"/>
      <c r="N52" s="55"/>
      <c r="O52" s="55">
        <v>7900</v>
      </c>
      <c r="P52" s="60">
        <f t="shared" si="1"/>
        <v>123300</v>
      </c>
    </row>
    <row r="53" spans="1:28" s="3" customFormat="1" ht="47.25" x14ac:dyDescent="0.2">
      <c r="A53" s="11" t="s">
        <v>90</v>
      </c>
      <c r="B53" s="10">
        <v>1160</v>
      </c>
      <c r="C53" s="11" t="s">
        <v>11</v>
      </c>
      <c r="D53" s="34" t="s">
        <v>55</v>
      </c>
      <c r="E53" s="54">
        <v>1.9159999999999999</v>
      </c>
      <c r="F53" s="55">
        <v>18400</v>
      </c>
      <c r="G53" s="56">
        <v>61.372700000000002</v>
      </c>
      <c r="H53" s="57">
        <v>4300</v>
      </c>
      <c r="I53" s="58">
        <v>61.372700000000002</v>
      </c>
      <c r="J53" s="55">
        <v>4300</v>
      </c>
      <c r="K53" s="60">
        <v>1443</v>
      </c>
      <c r="L53" s="55">
        <v>15700</v>
      </c>
      <c r="M53" s="58"/>
      <c r="N53" s="55"/>
      <c r="O53" s="55">
        <v>1631</v>
      </c>
      <c r="P53" s="60">
        <f t="shared" si="1"/>
        <v>40031</v>
      </c>
      <c r="Q53" s="3" t="s">
        <v>1</v>
      </c>
    </row>
    <row r="54" spans="1:28" s="3" customFormat="1" x14ac:dyDescent="0.2">
      <c r="A54" s="11" t="s">
        <v>24</v>
      </c>
      <c r="B54" s="10">
        <v>5031</v>
      </c>
      <c r="C54" s="11" t="s">
        <v>15</v>
      </c>
      <c r="D54" s="35" t="s">
        <v>31</v>
      </c>
      <c r="E54" s="55">
        <f t="shared" ref="E54:N54" si="6">E55+E56</f>
        <v>91.225999999999999</v>
      </c>
      <c r="F54" s="55">
        <f t="shared" si="6"/>
        <v>657600</v>
      </c>
      <c r="G54" s="55">
        <f t="shared" si="6"/>
        <v>308</v>
      </c>
      <c r="H54" s="55">
        <f t="shared" si="6"/>
        <v>21600</v>
      </c>
      <c r="I54" s="58">
        <v>308</v>
      </c>
      <c r="J54" s="55">
        <v>21600</v>
      </c>
      <c r="K54" s="60">
        <v>14797</v>
      </c>
      <c r="L54" s="55">
        <v>160997.68</v>
      </c>
      <c r="M54" s="55">
        <f t="shared" si="6"/>
        <v>0</v>
      </c>
      <c r="N54" s="55">
        <f t="shared" si="6"/>
        <v>0</v>
      </c>
      <c r="O54" s="55">
        <v>13425</v>
      </c>
      <c r="P54" s="60">
        <f t="shared" si="1"/>
        <v>853622.67999999993</v>
      </c>
    </row>
    <row r="55" spans="1:28" s="32" customFormat="1" ht="47.25" x14ac:dyDescent="0.2">
      <c r="A55" s="13"/>
      <c r="B55" s="12"/>
      <c r="C55" s="13"/>
      <c r="D55" s="24" t="s">
        <v>77</v>
      </c>
      <c r="E55" s="62">
        <v>82.581999999999994</v>
      </c>
      <c r="F55" s="52">
        <v>620900</v>
      </c>
      <c r="G55" s="69">
        <v>279.53219999999999</v>
      </c>
      <c r="H55" s="64">
        <v>19100</v>
      </c>
      <c r="I55" s="58">
        <v>279.53219999999999</v>
      </c>
      <c r="J55" s="52">
        <v>19100</v>
      </c>
      <c r="K55" s="50">
        <v>11817</v>
      </c>
      <c r="L55" s="52">
        <v>128570</v>
      </c>
      <c r="M55" s="63"/>
      <c r="N55" s="52"/>
      <c r="O55" s="52">
        <v>11794</v>
      </c>
      <c r="P55" s="50">
        <f t="shared" si="1"/>
        <v>780364</v>
      </c>
    </row>
    <row r="56" spans="1:28" s="32" customFormat="1" ht="47.25" x14ac:dyDescent="0.2">
      <c r="A56" s="13"/>
      <c r="B56" s="12"/>
      <c r="C56" s="13"/>
      <c r="D56" s="24" t="s">
        <v>78</v>
      </c>
      <c r="E56" s="65">
        <v>8.6440000000000001</v>
      </c>
      <c r="F56" s="66">
        <v>36700</v>
      </c>
      <c r="G56" s="69">
        <v>28.4678</v>
      </c>
      <c r="H56" s="64">
        <v>2500</v>
      </c>
      <c r="I56" s="70">
        <v>28.4678</v>
      </c>
      <c r="J56" s="66">
        <v>2500</v>
      </c>
      <c r="K56" s="50">
        <v>2980</v>
      </c>
      <c r="L56" s="52">
        <v>32427.68</v>
      </c>
      <c r="M56" s="63"/>
      <c r="N56" s="52"/>
      <c r="O56" s="52">
        <v>1631</v>
      </c>
      <c r="P56" s="50">
        <f t="shared" si="1"/>
        <v>73258.679999999993</v>
      </c>
    </row>
    <row r="57" spans="1:28" s="3" customFormat="1" ht="31.5" x14ac:dyDescent="0.2">
      <c r="A57" s="15" t="s">
        <v>34</v>
      </c>
      <c r="B57" s="15"/>
      <c r="C57" s="15"/>
      <c r="D57" s="40" t="s">
        <v>56</v>
      </c>
      <c r="E57" s="46">
        <f>E58+E59+E60</f>
        <v>140.36134999999999</v>
      </c>
      <c r="F57" s="47">
        <f t="shared" ref="F57:P57" si="7">F58+F59+F60</f>
        <v>813600</v>
      </c>
      <c r="G57" s="46"/>
      <c r="H57" s="46"/>
      <c r="I57" s="47">
        <f t="shared" si="7"/>
        <v>598.70000000000005</v>
      </c>
      <c r="J57" s="47">
        <f t="shared" si="7"/>
        <v>44800</v>
      </c>
      <c r="K57" s="47">
        <f t="shared" si="7"/>
        <v>61300</v>
      </c>
      <c r="L57" s="47">
        <f t="shared" si="7"/>
        <v>618800</v>
      </c>
      <c r="M57" s="47">
        <f t="shared" si="7"/>
        <v>0</v>
      </c>
      <c r="N57" s="47">
        <f t="shared" si="7"/>
        <v>0</v>
      </c>
      <c r="O57" s="47">
        <f t="shared" si="7"/>
        <v>0</v>
      </c>
      <c r="P57" s="47">
        <f t="shared" si="7"/>
        <v>1477200</v>
      </c>
    </row>
    <row r="58" spans="1:28" s="32" customFormat="1" ht="31.5" x14ac:dyDescent="0.2">
      <c r="A58" s="13" t="s">
        <v>18</v>
      </c>
      <c r="B58" s="13" t="s">
        <v>19</v>
      </c>
      <c r="C58" s="13" t="s">
        <v>6</v>
      </c>
      <c r="D58" s="42" t="s">
        <v>57</v>
      </c>
      <c r="E58" s="62">
        <v>81.401349999999994</v>
      </c>
      <c r="F58" s="50">
        <v>500000</v>
      </c>
      <c r="G58" s="50"/>
      <c r="H58" s="50"/>
      <c r="I58" s="50">
        <v>263</v>
      </c>
      <c r="J58" s="50">
        <v>20000</v>
      </c>
      <c r="K58" s="50">
        <v>24100</v>
      </c>
      <c r="L58" s="50">
        <v>300000</v>
      </c>
      <c r="M58" s="50"/>
      <c r="N58" s="50"/>
      <c r="O58" s="50"/>
      <c r="P58" s="50">
        <f t="shared" ref="P58:P74" si="8">F58+J58+L58+N58+O58</f>
        <v>820000</v>
      </c>
    </row>
    <row r="59" spans="1:28" s="32" customFormat="1" ht="62.25" customHeight="1" x14ac:dyDescent="0.2">
      <c r="A59" s="13" t="s">
        <v>23</v>
      </c>
      <c r="B59" s="12">
        <v>3104</v>
      </c>
      <c r="C59" s="12">
        <v>1020</v>
      </c>
      <c r="D59" s="24" t="s">
        <v>89</v>
      </c>
      <c r="E59" s="62">
        <v>31.62</v>
      </c>
      <c r="F59" s="50">
        <v>190000</v>
      </c>
      <c r="G59" s="50"/>
      <c r="H59" s="50"/>
      <c r="I59" s="49">
        <v>85.7</v>
      </c>
      <c r="J59" s="50">
        <v>6000</v>
      </c>
      <c r="K59" s="50">
        <v>12200</v>
      </c>
      <c r="L59" s="50">
        <v>140000</v>
      </c>
      <c r="M59" s="50"/>
      <c r="N59" s="50"/>
      <c r="O59" s="50"/>
      <c r="P59" s="50">
        <f t="shared" si="8"/>
        <v>336000</v>
      </c>
      <c r="Q59" s="36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28" s="32" customFormat="1" ht="47.25" x14ac:dyDescent="0.2">
      <c r="A60" s="13" t="s">
        <v>22</v>
      </c>
      <c r="B60" s="12">
        <v>3121</v>
      </c>
      <c r="C60" s="12">
        <v>1040</v>
      </c>
      <c r="D60" s="24" t="s">
        <v>79</v>
      </c>
      <c r="E60" s="62">
        <v>27.34</v>
      </c>
      <c r="F60" s="50">
        <v>123600</v>
      </c>
      <c r="G60" s="50"/>
      <c r="H60" s="50"/>
      <c r="I60" s="50">
        <v>250</v>
      </c>
      <c r="J60" s="50">
        <v>18800</v>
      </c>
      <c r="K60" s="50">
        <v>25000</v>
      </c>
      <c r="L60" s="50">
        <v>178800</v>
      </c>
      <c r="M60" s="50"/>
      <c r="N60" s="50"/>
      <c r="O60" s="50"/>
      <c r="P60" s="50">
        <f t="shared" ref="P60" si="9">F60+J60+L60+N60+O60</f>
        <v>321200</v>
      </c>
    </row>
    <row r="61" spans="1:28" s="3" customFormat="1" ht="31.5" x14ac:dyDescent="0.2">
      <c r="A61" s="16">
        <v>1010000</v>
      </c>
      <c r="B61" s="16"/>
      <c r="C61" s="16"/>
      <c r="D61" s="38" t="s">
        <v>58</v>
      </c>
      <c r="E61" s="46">
        <f>E62+E63+E64+E65+E70</f>
        <v>272</v>
      </c>
      <c r="F61" s="47">
        <f>F62+F63+F64+F65+F70</f>
        <v>1136800</v>
      </c>
      <c r="G61" s="47"/>
      <c r="H61" s="47"/>
      <c r="I61" s="47">
        <f t="shared" ref="I61:O61" si="10">I62+I63+I64+I65+I70</f>
        <v>1700</v>
      </c>
      <c r="J61" s="47">
        <f t="shared" si="10"/>
        <v>100700</v>
      </c>
      <c r="K61" s="47">
        <f t="shared" si="10"/>
        <v>133000</v>
      </c>
      <c r="L61" s="47">
        <f t="shared" si="10"/>
        <v>1516200</v>
      </c>
      <c r="M61" s="47">
        <f t="shared" si="10"/>
        <v>38000</v>
      </c>
      <c r="N61" s="47">
        <f t="shared" si="10"/>
        <v>722600</v>
      </c>
      <c r="O61" s="47">
        <f t="shared" si="10"/>
        <v>210800</v>
      </c>
      <c r="P61" s="67">
        <f t="shared" si="8"/>
        <v>3687100</v>
      </c>
    </row>
    <row r="62" spans="1:28" s="32" customFormat="1" ht="31.5" x14ac:dyDescent="0.2">
      <c r="A62" s="12">
        <v>1011080</v>
      </c>
      <c r="B62" s="12">
        <v>1080</v>
      </c>
      <c r="C62" s="13" t="s">
        <v>10</v>
      </c>
      <c r="D62" s="24" t="s">
        <v>81</v>
      </c>
      <c r="E62" s="62"/>
      <c r="F62" s="50"/>
      <c r="G62" s="50"/>
      <c r="H62" s="50"/>
      <c r="I62" s="50">
        <v>340</v>
      </c>
      <c r="J62" s="50">
        <v>24500</v>
      </c>
      <c r="K62" s="50">
        <v>35000</v>
      </c>
      <c r="L62" s="50">
        <v>399000</v>
      </c>
      <c r="M62" s="50">
        <v>16000</v>
      </c>
      <c r="N62" s="50">
        <v>292900</v>
      </c>
      <c r="O62" s="50">
        <f>34000-24000</f>
        <v>10000</v>
      </c>
      <c r="P62" s="50">
        <f t="shared" si="8"/>
        <v>726400</v>
      </c>
    </row>
    <row r="63" spans="1:28" s="32" customFormat="1" ht="31.5" x14ac:dyDescent="0.2">
      <c r="A63" s="12">
        <v>1014030</v>
      </c>
      <c r="B63" s="12">
        <v>4030</v>
      </c>
      <c r="C63" s="13" t="s">
        <v>12</v>
      </c>
      <c r="D63" s="24" t="s">
        <v>59</v>
      </c>
      <c r="E63" s="62">
        <v>173</v>
      </c>
      <c r="F63" s="50">
        <v>741700</v>
      </c>
      <c r="G63" s="50"/>
      <c r="H63" s="50"/>
      <c r="I63" s="50">
        <f>280+20</f>
        <v>300</v>
      </c>
      <c r="J63" s="50">
        <v>20200</v>
      </c>
      <c r="K63" s="50">
        <v>36000</v>
      </c>
      <c r="L63" s="50">
        <v>410400</v>
      </c>
      <c r="M63" s="50">
        <v>2000</v>
      </c>
      <c r="N63" s="50">
        <v>36800</v>
      </c>
      <c r="O63" s="50">
        <v>4700</v>
      </c>
      <c r="P63" s="50">
        <f t="shared" si="8"/>
        <v>1213800</v>
      </c>
    </row>
    <row r="64" spans="1:28" s="32" customFormat="1" ht="31.5" x14ac:dyDescent="0.2">
      <c r="A64" s="12">
        <v>1014040</v>
      </c>
      <c r="B64" s="12">
        <v>4040</v>
      </c>
      <c r="C64" s="13" t="s">
        <v>12</v>
      </c>
      <c r="D64" s="24" t="s">
        <v>60</v>
      </c>
      <c r="E64" s="62">
        <v>95</v>
      </c>
      <c r="F64" s="50">
        <v>370700</v>
      </c>
      <c r="G64" s="50"/>
      <c r="H64" s="50"/>
      <c r="I64" s="50">
        <v>140</v>
      </c>
      <c r="J64" s="50">
        <v>10100</v>
      </c>
      <c r="K64" s="50">
        <v>11000</v>
      </c>
      <c r="L64" s="50">
        <v>125400</v>
      </c>
      <c r="M64" s="50"/>
      <c r="N64" s="50"/>
      <c r="O64" s="50">
        <v>3100</v>
      </c>
      <c r="P64" s="50">
        <f t="shared" si="8"/>
        <v>509300</v>
      </c>
    </row>
    <row r="65" spans="1:16" s="3" customFormat="1" ht="31.5" x14ac:dyDescent="0.2">
      <c r="A65" s="10">
        <v>1014060</v>
      </c>
      <c r="B65" s="10">
        <v>4060</v>
      </c>
      <c r="C65" s="11" t="s">
        <v>13</v>
      </c>
      <c r="D65" s="34" t="s">
        <v>119</v>
      </c>
      <c r="E65" s="55">
        <f>E66+E67+E68+E69</f>
        <v>0</v>
      </c>
      <c r="F65" s="55">
        <f t="shared" ref="F65:O65" si="11">F66+F67+F68+F69</f>
        <v>0</v>
      </c>
      <c r="G65" s="61">
        <f t="shared" si="11"/>
        <v>0</v>
      </c>
      <c r="H65" s="61">
        <f t="shared" si="11"/>
        <v>0</v>
      </c>
      <c r="I65" s="55">
        <f t="shared" si="11"/>
        <v>900</v>
      </c>
      <c r="J65" s="55">
        <f t="shared" si="11"/>
        <v>44400</v>
      </c>
      <c r="K65" s="55">
        <f t="shared" si="11"/>
        <v>47000</v>
      </c>
      <c r="L65" s="55">
        <f t="shared" si="11"/>
        <v>535800</v>
      </c>
      <c r="M65" s="55">
        <f t="shared" si="11"/>
        <v>20000</v>
      </c>
      <c r="N65" s="55">
        <f t="shared" si="11"/>
        <v>392900</v>
      </c>
      <c r="O65" s="55">
        <f t="shared" si="11"/>
        <v>193000</v>
      </c>
      <c r="P65" s="60">
        <f t="shared" si="8"/>
        <v>1166100</v>
      </c>
    </row>
    <row r="66" spans="1:16" s="32" customFormat="1" ht="31.5" x14ac:dyDescent="0.2">
      <c r="A66" s="12">
        <v>1014060</v>
      </c>
      <c r="B66" s="12">
        <v>4060</v>
      </c>
      <c r="C66" s="13" t="s">
        <v>13</v>
      </c>
      <c r="D66" s="24" t="s">
        <v>61</v>
      </c>
      <c r="E66" s="62"/>
      <c r="F66" s="50"/>
      <c r="G66" s="50"/>
      <c r="H66" s="50"/>
      <c r="I66" s="50">
        <v>340</v>
      </c>
      <c r="J66" s="50">
        <v>24500</v>
      </c>
      <c r="K66" s="50">
        <v>35000</v>
      </c>
      <c r="L66" s="50">
        <v>399000</v>
      </c>
      <c r="M66" s="50">
        <v>15000</v>
      </c>
      <c r="N66" s="50">
        <v>292900</v>
      </c>
      <c r="O66" s="50">
        <f>64000-48000</f>
        <v>16000</v>
      </c>
      <c r="P66" s="50">
        <f t="shared" si="8"/>
        <v>732400</v>
      </c>
    </row>
    <row r="67" spans="1:16" s="32" customFormat="1" ht="31.5" x14ac:dyDescent="0.2">
      <c r="A67" s="12">
        <v>1014060</v>
      </c>
      <c r="B67" s="12">
        <v>4060</v>
      </c>
      <c r="C67" s="13" t="s">
        <v>13</v>
      </c>
      <c r="D67" s="24" t="s">
        <v>62</v>
      </c>
      <c r="E67" s="62"/>
      <c r="F67" s="50"/>
      <c r="G67" s="50"/>
      <c r="H67" s="50"/>
      <c r="I67" s="50">
        <v>20</v>
      </c>
      <c r="J67" s="50">
        <v>1500</v>
      </c>
      <c r="K67" s="50">
        <v>3000</v>
      </c>
      <c r="L67" s="50">
        <v>34200</v>
      </c>
      <c r="M67" s="50"/>
      <c r="N67" s="50"/>
      <c r="O67" s="50">
        <v>2000</v>
      </c>
      <c r="P67" s="50">
        <f t="shared" si="8"/>
        <v>37700</v>
      </c>
    </row>
    <row r="68" spans="1:16" s="32" customFormat="1" ht="31.5" x14ac:dyDescent="0.2">
      <c r="A68" s="12">
        <v>1014060</v>
      </c>
      <c r="B68" s="12">
        <v>4060</v>
      </c>
      <c r="C68" s="13" t="s">
        <v>13</v>
      </c>
      <c r="D68" s="24" t="s">
        <v>63</v>
      </c>
      <c r="E68" s="62"/>
      <c r="F68" s="50"/>
      <c r="G68" s="50"/>
      <c r="H68" s="50"/>
      <c r="I68" s="50">
        <v>220</v>
      </c>
      <c r="J68" s="50">
        <v>7200</v>
      </c>
      <c r="K68" s="50">
        <v>7500</v>
      </c>
      <c r="L68" s="50">
        <v>85500</v>
      </c>
      <c r="M68" s="50"/>
      <c r="N68" s="50"/>
      <c r="O68" s="50">
        <v>173000</v>
      </c>
      <c r="P68" s="50">
        <f t="shared" si="8"/>
        <v>265700</v>
      </c>
    </row>
    <row r="69" spans="1:16" s="32" customFormat="1" ht="31.5" x14ac:dyDescent="0.2">
      <c r="A69" s="12">
        <v>1014060</v>
      </c>
      <c r="B69" s="12">
        <v>4060</v>
      </c>
      <c r="C69" s="13" t="s">
        <v>13</v>
      </c>
      <c r="D69" s="24" t="s">
        <v>64</v>
      </c>
      <c r="E69" s="62"/>
      <c r="F69" s="50"/>
      <c r="G69" s="50"/>
      <c r="H69" s="50"/>
      <c r="I69" s="50">
        <f>340-20</f>
        <v>320</v>
      </c>
      <c r="J69" s="50">
        <v>11200</v>
      </c>
      <c r="K69" s="50">
        <v>1500</v>
      </c>
      <c r="L69" s="50">
        <v>17100</v>
      </c>
      <c r="M69" s="50">
        <v>5000</v>
      </c>
      <c r="N69" s="50">
        <v>100000</v>
      </c>
      <c r="O69" s="50">
        <v>2000</v>
      </c>
      <c r="P69" s="50">
        <f t="shared" si="8"/>
        <v>130300</v>
      </c>
    </row>
    <row r="70" spans="1:16" s="32" customFormat="1" ht="47.25" x14ac:dyDescent="0.2">
      <c r="A70" s="12">
        <v>1014081</v>
      </c>
      <c r="B70" s="12">
        <v>4081</v>
      </c>
      <c r="C70" s="13" t="s">
        <v>14</v>
      </c>
      <c r="D70" s="24" t="s">
        <v>65</v>
      </c>
      <c r="E70" s="62">
        <v>4</v>
      </c>
      <c r="F70" s="50">
        <v>24400</v>
      </c>
      <c r="G70" s="50"/>
      <c r="H70" s="50"/>
      <c r="I70" s="50">
        <v>20</v>
      </c>
      <c r="J70" s="50">
        <v>1500</v>
      </c>
      <c r="K70" s="50">
        <v>4000</v>
      </c>
      <c r="L70" s="50">
        <v>45600</v>
      </c>
      <c r="M70" s="50"/>
      <c r="N70" s="50"/>
      <c r="O70" s="50"/>
      <c r="P70" s="50">
        <f t="shared" si="8"/>
        <v>71500</v>
      </c>
    </row>
    <row r="71" spans="1:16" s="32" customFormat="1" ht="31.5" x14ac:dyDescent="0.2">
      <c r="A71" s="15" t="s">
        <v>91</v>
      </c>
      <c r="B71" s="27"/>
      <c r="C71" s="28"/>
      <c r="D71" s="29" t="s">
        <v>92</v>
      </c>
      <c r="E71" s="68">
        <f>E72</f>
        <v>10.166475999999999</v>
      </c>
      <c r="F71" s="47">
        <f t="shared" ref="F71:P71" si="12">F72</f>
        <v>54600</v>
      </c>
      <c r="G71" s="46">
        <f t="shared" si="12"/>
        <v>0</v>
      </c>
      <c r="H71" s="46">
        <f t="shared" si="12"/>
        <v>0</v>
      </c>
      <c r="I71" s="47">
        <f t="shared" si="12"/>
        <v>22</v>
      </c>
      <c r="J71" s="47">
        <f t="shared" si="12"/>
        <v>1600</v>
      </c>
      <c r="K71" s="47">
        <f t="shared" si="12"/>
        <v>1500</v>
      </c>
      <c r="L71" s="47">
        <f t="shared" si="12"/>
        <v>14600</v>
      </c>
      <c r="M71" s="47">
        <f t="shared" si="12"/>
        <v>0</v>
      </c>
      <c r="N71" s="47">
        <f t="shared" si="12"/>
        <v>0</v>
      </c>
      <c r="O71" s="47">
        <f t="shared" si="12"/>
        <v>0</v>
      </c>
      <c r="P71" s="47">
        <f t="shared" si="12"/>
        <v>70800</v>
      </c>
    </row>
    <row r="72" spans="1:16" s="32" customFormat="1" ht="47.25" x14ac:dyDescent="0.2">
      <c r="A72" s="30" t="s">
        <v>93</v>
      </c>
      <c r="B72" s="30" t="s">
        <v>94</v>
      </c>
      <c r="C72" s="30" t="s">
        <v>95</v>
      </c>
      <c r="D72" s="24" t="s">
        <v>96</v>
      </c>
      <c r="E72" s="52">
        <v>10.166475999999999</v>
      </c>
      <c r="F72" s="50">
        <v>54600</v>
      </c>
      <c r="G72" s="50"/>
      <c r="H72" s="50"/>
      <c r="I72" s="50">
        <v>22</v>
      </c>
      <c r="J72" s="50">
        <v>1600</v>
      </c>
      <c r="K72" s="50">
        <v>1500</v>
      </c>
      <c r="L72" s="50">
        <v>14600</v>
      </c>
      <c r="M72" s="50"/>
      <c r="N72" s="50"/>
      <c r="O72" s="50"/>
      <c r="P72" s="50">
        <f t="shared" si="8"/>
        <v>70800</v>
      </c>
    </row>
    <row r="73" spans="1:16" s="32" customFormat="1" ht="47.25" x14ac:dyDescent="0.2">
      <c r="A73" s="15" t="s">
        <v>109</v>
      </c>
      <c r="B73" s="31"/>
      <c r="C73" s="31"/>
      <c r="D73" s="29" t="s">
        <v>110</v>
      </c>
      <c r="E73" s="68">
        <f>E74</f>
        <v>1.3611</v>
      </c>
      <c r="F73" s="68">
        <f t="shared" ref="F73:P73" si="13">F74</f>
        <v>7200</v>
      </c>
      <c r="G73" s="68">
        <f t="shared" si="13"/>
        <v>0</v>
      </c>
      <c r="H73" s="68">
        <f t="shared" si="13"/>
        <v>0</v>
      </c>
      <c r="I73" s="68">
        <f t="shared" si="13"/>
        <v>12.12</v>
      </c>
      <c r="J73" s="68">
        <f t="shared" si="13"/>
        <v>900</v>
      </c>
      <c r="K73" s="68">
        <f t="shared" si="13"/>
        <v>613</v>
      </c>
      <c r="L73" s="68">
        <f t="shared" si="13"/>
        <v>7600</v>
      </c>
      <c r="M73" s="68">
        <f t="shared" si="13"/>
        <v>0</v>
      </c>
      <c r="N73" s="68">
        <f t="shared" si="13"/>
        <v>0</v>
      </c>
      <c r="O73" s="68">
        <f t="shared" si="13"/>
        <v>0</v>
      </c>
      <c r="P73" s="68">
        <f t="shared" si="13"/>
        <v>15700</v>
      </c>
    </row>
    <row r="74" spans="1:16" s="32" customFormat="1" ht="47.25" x14ac:dyDescent="0.2">
      <c r="A74" s="13" t="s">
        <v>111</v>
      </c>
      <c r="B74" s="13" t="s">
        <v>19</v>
      </c>
      <c r="C74" s="13" t="s">
        <v>6</v>
      </c>
      <c r="D74" s="24" t="s">
        <v>112</v>
      </c>
      <c r="E74" s="52">
        <v>1.3611</v>
      </c>
      <c r="F74" s="50">
        <v>7200</v>
      </c>
      <c r="G74" s="50"/>
      <c r="H74" s="50"/>
      <c r="I74" s="49">
        <v>12.12</v>
      </c>
      <c r="J74" s="50">
        <v>900</v>
      </c>
      <c r="K74" s="50">
        <v>613</v>
      </c>
      <c r="L74" s="50">
        <v>7600</v>
      </c>
      <c r="M74" s="50"/>
      <c r="N74" s="50"/>
      <c r="O74" s="50"/>
      <c r="P74" s="50">
        <f t="shared" si="8"/>
        <v>15700</v>
      </c>
    </row>
    <row r="75" spans="1:16" s="3" customFormat="1" x14ac:dyDescent="0.2">
      <c r="A75" s="16"/>
      <c r="B75" s="16"/>
      <c r="C75" s="16"/>
      <c r="D75" s="39" t="s">
        <v>0</v>
      </c>
      <c r="E75" s="68">
        <f t="shared" ref="E75:P75" si="14">E14+E20+E57+E61+E71+E73</f>
        <v>4651.1186271000006</v>
      </c>
      <c r="F75" s="68">
        <f t="shared" si="14"/>
        <v>24393700</v>
      </c>
      <c r="G75" s="68">
        <f t="shared" si="14"/>
        <v>0</v>
      </c>
      <c r="H75" s="68">
        <f t="shared" si="14"/>
        <v>5548.9506463627949</v>
      </c>
      <c r="I75" s="68">
        <f t="shared" si="14"/>
        <v>36323.591800000002</v>
      </c>
      <c r="J75" s="68">
        <f t="shared" si="14"/>
        <v>2111000</v>
      </c>
      <c r="K75" s="68">
        <f t="shared" si="14"/>
        <v>1666625</v>
      </c>
      <c r="L75" s="68">
        <f t="shared" si="14"/>
        <v>17606297.68</v>
      </c>
      <c r="M75" s="68">
        <f t="shared" si="14"/>
        <v>101219</v>
      </c>
      <c r="N75" s="68">
        <f t="shared" si="14"/>
        <v>1898120</v>
      </c>
      <c r="O75" s="68">
        <f t="shared" si="14"/>
        <v>1354193</v>
      </c>
      <c r="P75" s="68">
        <f t="shared" si="14"/>
        <v>47363310.68</v>
      </c>
    </row>
    <row r="76" spans="1:16" x14ac:dyDescent="0.25">
      <c r="A76" s="9"/>
      <c r="B76" s="9"/>
      <c r="C76" s="9"/>
      <c r="D76" s="4"/>
      <c r="E76" s="7"/>
      <c r="F76" s="19"/>
      <c r="G76" s="19"/>
      <c r="H76" s="19"/>
      <c r="I76" s="7"/>
      <c r="J76" s="7"/>
      <c r="K76" s="19"/>
      <c r="L76" s="19"/>
      <c r="M76" s="19"/>
      <c r="N76" s="19"/>
      <c r="O76" s="7"/>
      <c r="P76" s="7"/>
    </row>
    <row r="77" spans="1:16" x14ac:dyDescent="0.25">
      <c r="A77" s="9"/>
      <c r="B77" s="9"/>
      <c r="C77" s="9"/>
      <c r="D77" s="4" t="s">
        <v>41</v>
      </c>
      <c r="E77" s="7" t="s">
        <v>42</v>
      </c>
      <c r="F77" s="19"/>
      <c r="G77" s="19"/>
      <c r="H77" s="19"/>
      <c r="I77" s="7"/>
      <c r="J77" s="7"/>
      <c r="K77" s="1"/>
      <c r="L77" s="19"/>
      <c r="M77" s="19"/>
      <c r="N77" s="19"/>
      <c r="O77" s="7"/>
      <c r="P77" s="7"/>
    </row>
    <row r="78" spans="1:16" x14ac:dyDescent="0.25">
      <c r="A78" s="8"/>
      <c r="B78" s="9"/>
      <c r="C78" s="9"/>
      <c r="D78" s="4"/>
      <c r="E78" s="7"/>
      <c r="F78" s="19"/>
      <c r="G78" s="19"/>
      <c r="H78" s="19"/>
      <c r="I78" s="7"/>
      <c r="J78" s="7"/>
      <c r="K78" s="19"/>
      <c r="L78" s="19"/>
      <c r="M78" s="19"/>
      <c r="N78" s="19"/>
      <c r="O78" s="7"/>
      <c r="P78" s="7"/>
    </row>
  </sheetData>
  <mergeCells count="9">
    <mergeCell ref="A11:P11"/>
    <mergeCell ref="A12:A13"/>
    <mergeCell ref="B12:B13"/>
    <mergeCell ref="C12:C13"/>
    <mergeCell ref="D12:D13"/>
    <mergeCell ref="E12:F12"/>
    <mergeCell ref="I12:J12"/>
    <mergeCell ref="K12:L12"/>
    <mergeCell ref="M12:N12"/>
  </mergeCells>
  <printOptions horizontalCentered="1"/>
  <pageMargins left="0.19685039370078741" right="0.19685039370078741" top="0.59055118110236227" bottom="0.39370078740157483" header="0.15748031496062992" footer="0.19685039370078741"/>
  <pageSetup paperSize="9" scale="52" fitToHeight="3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Бюджетный отдел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Илья</cp:lastModifiedBy>
  <cp:lastPrinted>2025-11-04T07:53:26Z</cp:lastPrinted>
  <dcterms:created xsi:type="dcterms:W3CDTF">2002-01-03T07:12:49Z</dcterms:created>
  <dcterms:modified xsi:type="dcterms:W3CDTF">2025-11-08T11:30:59Z</dcterms:modified>
</cp:coreProperties>
</file>