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\\192.168.20.170\org\Оксана документы\1 ДОКУМЕНТИ\8 созыв\68 сесія буде\16 БЮДЖЕТ 2026\"/>
    </mc:Choice>
  </mc:AlternateContent>
  <xr:revisionPtr revIDLastSave="0" documentId="13_ncr:1_{6F4B0B6C-7841-4446-85D3-3E41B4EF329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6" sheetId="2" r:id="rId1"/>
  </sheets>
  <definedNames>
    <definedName name="_xlnm.Print_Titles" localSheetId="0">'2026'!$9:$13</definedName>
    <definedName name="_xlnm.Print_Area" localSheetId="0">'2026'!$A$1:$P$185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0" i="2" l="1"/>
  <c r="F140" i="2"/>
  <c r="F23" i="2" l="1"/>
  <c r="F45" i="2"/>
  <c r="I143" i="2" l="1"/>
  <c r="F120" i="2" l="1"/>
  <c r="F108" i="2"/>
  <c r="F129" i="2"/>
  <c r="F128" i="2"/>
  <c r="F89" i="2"/>
  <c r="F22" i="2"/>
  <c r="G176" i="2" l="1"/>
  <c r="H176" i="2"/>
  <c r="I176" i="2"/>
  <c r="K176" i="2"/>
  <c r="L176" i="2"/>
  <c r="M176" i="2"/>
  <c r="N176" i="2"/>
  <c r="O176" i="2"/>
  <c r="H174" i="2"/>
  <c r="I174" i="2"/>
  <c r="K174" i="2"/>
  <c r="L174" i="2"/>
  <c r="M174" i="2"/>
  <c r="N174" i="2"/>
  <c r="O174" i="2"/>
  <c r="L59" i="2"/>
  <c r="M59" i="2"/>
  <c r="N59" i="2"/>
  <c r="O59" i="2"/>
  <c r="K59" i="2"/>
  <c r="H59" i="2"/>
  <c r="I59" i="2"/>
  <c r="G65" i="2" l="1"/>
  <c r="F65" i="2"/>
  <c r="F59" i="2" l="1"/>
  <c r="F174" i="2"/>
  <c r="G59" i="2"/>
  <c r="G174" i="2"/>
  <c r="G181" i="2"/>
  <c r="H181" i="2"/>
  <c r="I181" i="2"/>
  <c r="K181" i="2"/>
  <c r="L181" i="2"/>
  <c r="M181" i="2"/>
  <c r="N181" i="2"/>
  <c r="O181" i="2"/>
  <c r="F178" i="2"/>
  <c r="G178" i="2"/>
  <c r="H178" i="2"/>
  <c r="I178" i="2"/>
  <c r="K178" i="2"/>
  <c r="L178" i="2"/>
  <c r="M178" i="2"/>
  <c r="N178" i="2"/>
  <c r="O178" i="2"/>
  <c r="G175" i="2"/>
  <c r="H175" i="2"/>
  <c r="I175" i="2"/>
  <c r="K175" i="2"/>
  <c r="L175" i="2"/>
  <c r="M175" i="2"/>
  <c r="N175" i="2"/>
  <c r="O175" i="2"/>
  <c r="O164" i="2"/>
  <c r="K164" i="2"/>
  <c r="L153" i="2"/>
  <c r="M153" i="2"/>
  <c r="N153" i="2"/>
  <c r="O153" i="2"/>
  <c r="K153" i="2"/>
  <c r="G153" i="2"/>
  <c r="H153" i="2"/>
  <c r="I153" i="2"/>
  <c r="F153" i="2"/>
  <c r="J155" i="2"/>
  <c r="E155" i="2"/>
  <c r="L147" i="2"/>
  <c r="M147" i="2"/>
  <c r="N147" i="2"/>
  <c r="O147" i="2"/>
  <c r="K147" i="2"/>
  <c r="G147" i="2"/>
  <c r="H147" i="2"/>
  <c r="I147" i="2"/>
  <c r="F147" i="2"/>
  <c r="J150" i="2"/>
  <c r="E150" i="2"/>
  <c r="J149" i="2"/>
  <c r="E149" i="2"/>
  <c r="L134" i="2"/>
  <c r="M134" i="2"/>
  <c r="N134" i="2"/>
  <c r="G134" i="2"/>
  <c r="H134" i="2"/>
  <c r="L124" i="2"/>
  <c r="M124" i="2"/>
  <c r="N124" i="2"/>
  <c r="O124" i="2"/>
  <c r="K124" i="2"/>
  <c r="G124" i="2"/>
  <c r="H124" i="2"/>
  <c r="I124" i="2"/>
  <c r="F124" i="2"/>
  <c r="J126" i="2"/>
  <c r="E126" i="2"/>
  <c r="N111" i="2"/>
  <c r="O111" i="2"/>
  <c r="K111" i="2"/>
  <c r="G111" i="2"/>
  <c r="H111" i="2"/>
  <c r="I111" i="2"/>
  <c r="F111" i="2"/>
  <c r="J122" i="2"/>
  <c r="E122" i="2"/>
  <c r="J113" i="2"/>
  <c r="E113" i="2"/>
  <c r="J107" i="2"/>
  <c r="E107" i="2"/>
  <c r="F100" i="2"/>
  <c r="L80" i="2"/>
  <c r="M80" i="2"/>
  <c r="N80" i="2"/>
  <c r="O80" i="2"/>
  <c r="K80" i="2"/>
  <c r="G80" i="2"/>
  <c r="H80" i="2"/>
  <c r="I80" i="2"/>
  <c r="F102" i="2"/>
  <c r="E102" i="2" s="1"/>
  <c r="E103" i="2"/>
  <c r="P103" i="2" s="1"/>
  <c r="J102" i="2"/>
  <c r="J82" i="2"/>
  <c r="E82" i="2"/>
  <c r="L164" i="2" l="1"/>
  <c r="I164" i="2"/>
  <c r="H164" i="2"/>
  <c r="G164" i="2"/>
  <c r="M164" i="2"/>
  <c r="N164" i="2"/>
  <c r="F164" i="2"/>
  <c r="P155" i="2"/>
  <c r="P82" i="2"/>
  <c r="P150" i="2"/>
  <c r="P149" i="2"/>
  <c r="P113" i="2"/>
  <c r="P126" i="2"/>
  <c r="P122" i="2"/>
  <c r="P107" i="2"/>
  <c r="P102" i="2"/>
  <c r="J61" i="2"/>
  <c r="E61" i="2"/>
  <c r="J45" i="2"/>
  <c r="E45" i="2"/>
  <c r="F46" i="2"/>
  <c r="F181" i="2" s="1"/>
  <c r="E53" i="2"/>
  <c r="P53" i="2" s="1"/>
  <c r="E51" i="2"/>
  <c r="P51" i="2" s="1"/>
  <c r="E50" i="2"/>
  <c r="P50" i="2" s="1"/>
  <c r="E49" i="2"/>
  <c r="P49" i="2" s="1"/>
  <c r="E43" i="2"/>
  <c r="P43" i="2" s="1"/>
  <c r="E18" i="2"/>
  <c r="G17" i="2"/>
  <c r="H17" i="2"/>
  <c r="P45" i="2" l="1"/>
  <c r="P61" i="2"/>
  <c r="E143" i="2" l="1"/>
  <c r="O142" i="2"/>
  <c r="O134" i="2" s="1"/>
  <c r="K142" i="2"/>
  <c r="K134" i="2" s="1"/>
  <c r="E142" i="2"/>
  <c r="J140" i="2"/>
  <c r="I138" i="2"/>
  <c r="E118" i="2"/>
  <c r="E109" i="2"/>
  <c r="E106" i="2"/>
  <c r="E97" i="2"/>
  <c r="E96" i="2"/>
  <c r="E94" i="2"/>
  <c r="E90" i="2"/>
  <c r="E84" i="2"/>
  <c r="J78" i="2"/>
  <c r="E78" i="2"/>
  <c r="E77" i="2"/>
  <c r="E75" i="2"/>
  <c r="E72" i="2"/>
  <c r="E70" i="2"/>
  <c r="E69" i="2"/>
  <c r="J64" i="2"/>
  <c r="E64" i="2"/>
  <c r="J63" i="2"/>
  <c r="E63" i="2"/>
  <c r="E60" i="2"/>
  <c r="E55" i="2"/>
  <c r="E54" i="2"/>
  <c r="E52" i="2"/>
  <c r="P52" i="2" s="1"/>
  <c r="E37" i="2"/>
  <c r="E28" i="2"/>
  <c r="P28" i="2" s="1"/>
  <c r="E25" i="2"/>
  <c r="E17" i="2"/>
  <c r="N177" i="2"/>
  <c r="I177" i="2"/>
  <c r="J168" i="2"/>
  <c r="E168" i="2"/>
  <c r="J167" i="2"/>
  <c r="J166" i="2"/>
  <c r="E166" i="2"/>
  <c r="J165" i="2"/>
  <c r="E165" i="2"/>
  <c r="J162" i="2"/>
  <c r="E162" i="2"/>
  <c r="J161" i="2"/>
  <c r="E161" i="2"/>
  <c r="J160" i="2"/>
  <c r="E160" i="2"/>
  <c r="J159" i="2"/>
  <c r="E159" i="2"/>
  <c r="J158" i="2"/>
  <c r="E158" i="2"/>
  <c r="J157" i="2"/>
  <c r="E157" i="2"/>
  <c r="J156" i="2"/>
  <c r="E156" i="2"/>
  <c r="J154" i="2"/>
  <c r="G152" i="2"/>
  <c r="O152" i="2"/>
  <c r="N152" i="2"/>
  <c r="M152" i="2"/>
  <c r="L152" i="2"/>
  <c r="K152" i="2"/>
  <c r="H152" i="2"/>
  <c r="J151" i="2"/>
  <c r="E151" i="2"/>
  <c r="J148" i="2"/>
  <c r="G146" i="2"/>
  <c r="E148" i="2"/>
  <c r="N146" i="2"/>
  <c r="M146" i="2"/>
  <c r="L146" i="2"/>
  <c r="I146" i="2"/>
  <c r="H146" i="2"/>
  <c r="J145" i="2"/>
  <c r="E145" i="2"/>
  <c r="J144" i="2"/>
  <c r="E144" i="2"/>
  <c r="J143" i="2"/>
  <c r="J142" i="2"/>
  <c r="J141" i="2"/>
  <c r="E141" i="2"/>
  <c r="E140" i="2"/>
  <c r="J139" i="2"/>
  <c r="E139" i="2"/>
  <c r="J138" i="2"/>
  <c r="J137" i="2"/>
  <c r="F137" i="2"/>
  <c r="F134" i="2" s="1"/>
  <c r="J136" i="2"/>
  <c r="E136" i="2"/>
  <c r="J135" i="2"/>
  <c r="E135" i="2"/>
  <c r="N133" i="2"/>
  <c r="M133" i="2"/>
  <c r="L133" i="2"/>
  <c r="J132" i="2"/>
  <c r="E132" i="2"/>
  <c r="J131" i="2"/>
  <c r="E131" i="2"/>
  <c r="E130" i="2"/>
  <c r="P130" i="2" s="1"/>
  <c r="J129" i="2"/>
  <c r="E129" i="2"/>
  <c r="J128" i="2"/>
  <c r="E128" i="2"/>
  <c r="J127" i="2"/>
  <c r="H123" i="2"/>
  <c r="J125" i="2"/>
  <c r="E125" i="2"/>
  <c r="O123" i="2"/>
  <c r="N123" i="2"/>
  <c r="M123" i="2"/>
  <c r="L123" i="2"/>
  <c r="K123" i="2"/>
  <c r="I123" i="2"/>
  <c r="J121" i="2"/>
  <c r="E121" i="2"/>
  <c r="J120" i="2"/>
  <c r="E120" i="2"/>
  <c r="J119" i="2"/>
  <c r="E119" i="2"/>
  <c r="O177" i="2"/>
  <c r="M118" i="2"/>
  <c r="K177" i="2"/>
  <c r="J117" i="2"/>
  <c r="E117" i="2"/>
  <c r="L116" i="2"/>
  <c r="E116" i="2"/>
  <c r="J115" i="2"/>
  <c r="E115" i="2"/>
  <c r="J114" i="2"/>
  <c r="J112" i="2"/>
  <c r="E112" i="2"/>
  <c r="N110" i="2"/>
  <c r="I110" i="2"/>
  <c r="J109" i="2"/>
  <c r="J108" i="2"/>
  <c r="E108" i="2"/>
  <c r="J106" i="2"/>
  <c r="G105" i="2"/>
  <c r="G104" i="2" s="1"/>
  <c r="O105" i="2"/>
  <c r="O104" i="2" s="1"/>
  <c r="N105" i="2"/>
  <c r="N104" i="2" s="1"/>
  <c r="M105" i="2"/>
  <c r="M104" i="2" s="1"/>
  <c r="L105" i="2"/>
  <c r="K105" i="2"/>
  <c r="K104" i="2" s="1"/>
  <c r="I105" i="2"/>
  <c r="I104" i="2" s="1"/>
  <c r="H105" i="2"/>
  <c r="H104" i="2" s="1"/>
  <c r="E101" i="2"/>
  <c r="P101" i="2" s="1"/>
  <c r="F98" i="2"/>
  <c r="E99" i="2"/>
  <c r="P99" i="2" s="1"/>
  <c r="J98" i="2"/>
  <c r="J97" i="2"/>
  <c r="J96" i="2"/>
  <c r="J95" i="2"/>
  <c r="E95" i="2"/>
  <c r="J94" i="2"/>
  <c r="J93" i="2"/>
  <c r="E93" i="2"/>
  <c r="J92" i="2"/>
  <c r="E92" i="2"/>
  <c r="J91" i="2"/>
  <c r="E91" i="2"/>
  <c r="J90" i="2"/>
  <c r="J89" i="2"/>
  <c r="E89" i="2"/>
  <c r="J88" i="2"/>
  <c r="E88" i="2"/>
  <c r="J87" i="2"/>
  <c r="E87" i="2"/>
  <c r="J86" i="2"/>
  <c r="E86" i="2"/>
  <c r="J85" i="2"/>
  <c r="E85" i="2"/>
  <c r="J84" i="2"/>
  <c r="J83" i="2"/>
  <c r="J81" i="2"/>
  <c r="E81" i="2"/>
  <c r="O79" i="2"/>
  <c r="N79" i="2"/>
  <c r="M79" i="2"/>
  <c r="K79" i="2"/>
  <c r="I79" i="2"/>
  <c r="J77" i="2"/>
  <c r="J76" i="2"/>
  <c r="J75" i="2"/>
  <c r="J74" i="2"/>
  <c r="E74" i="2"/>
  <c r="J73" i="2"/>
  <c r="E73" i="2"/>
  <c r="J72" i="2"/>
  <c r="J71" i="2"/>
  <c r="E71" i="2"/>
  <c r="J70" i="2"/>
  <c r="J69" i="2"/>
  <c r="J68" i="2"/>
  <c r="E68" i="2"/>
  <c r="E67" i="2"/>
  <c r="P67" i="2" s="1"/>
  <c r="J65" i="2"/>
  <c r="J60" i="2"/>
  <c r="N58" i="2"/>
  <c r="M58" i="2"/>
  <c r="I58" i="2"/>
  <c r="E57" i="2"/>
  <c r="J56" i="2"/>
  <c r="E56" i="2"/>
  <c r="J55" i="2"/>
  <c r="J54" i="2"/>
  <c r="E48" i="2"/>
  <c r="P48" i="2" s="1"/>
  <c r="J44" i="2"/>
  <c r="E44" i="2"/>
  <c r="J42" i="2"/>
  <c r="E42" i="2"/>
  <c r="J41" i="2"/>
  <c r="E41" i="2"/>
  <c r="J40" i="2"/>
  <c r="E40" i="2"/>
  <c r="E39" i="2"/>
  <c r="P39" i="2" s="1"/>
  <c r="J38" i="2"/>
  <c r="E38" i="2"/>
  <c r="O36" i="2"/>
  <c r="K36" i="2"/>
  <c r="N36" i="2"/>
  <c r="N180" i="2" s="1"/>
  <c r="M36" i="2"/>
  <c r="M180" i="2" s="1"/>
  <c r="L36" i="2"/>
  <c r="L180" i="2" s="1"/>
  <c r="H36" i="2"/>
  <c r="H180" i="2" s="1"/>
  <c r="G36" i="2"/>
  <c r="G180" i="2" s="1"/>
  <c r="O35" i="2"/>
  <c r="K35" i="2"/>
  <c r="E35" i="2"/>
  <c r="J34" i="2"/>
  <c r="E34" i="2"/>
  <c r="J33" i="2"/>
  <c r="E33" i="2"/>
  <c r="J32" i="2"/>
  <c r="E32" i="2"/>
  <c r="O31" i="2"/>
  <c r="O179" i="2" s="1"/>
  <c r="N31" i="2"/>
  <c r="N179" i="2" s="1"/>
  <c r="M31" i="2"/>
  <c r="M179" i="2" s="1"/>
  <c r="L31" i="2"/>
  <c r="L179" i="2" s="1"/>
  <c r="K31" i="2"/>
  <c r="K179" i="2" s="1"/>
  <c r="I31" i="2"/>
  <c r="H31" i="2"/>
  <c r="H179" i="2" s="1"/>
  <c r="G31" i="2"/>
  <c r="G179" i="2" s="1"/>
  <c r="J30" i="2"/>
  <c r="F30" i="2"/>
  <c r="F176" i="2" s="1"/>
  <c r="E29" i="2"/>
  <c r="P29" i="2" s="1"/>
  <c r="E27" i="2"/>
  <c r="P27" i="2" s="1"/>
  <c r="J26" i="2"/>
  <c r="J25" i="2"/>
  <c r="J24" i="2"/>
  <c r="J23" i="2"/>
  <c r="E23" i="2"/>
  <c r="J22" i="2"/>
  <c r="E22" i="2"/>
  <c r="J21" i="2"/>
  <c r="E21" i="2"/>
  <c r="J20" i="2"/>
  <c r="E20" i="2"/>
  <c r="J19" i="2"/>
  <c r="E19" i="2"/>
  <c r="J18" i="2"/>
  <c r="O16" i="2"/>
  <c r="O173" i="2" s="1"/>
  <c r="K16" i="2"/>
  <c r="K173" i="2" s="1"/>
  <c r="N16" i="2"/>
  <c r="N173" i="2" s="1"/>
  <c r="M16" i="2"/>
  <c r="M173" i="2" s="1"/>
  <c r="L16" i="2"/>
  <c r="L173" i="2" s="1"/>
  <c r="I16" i="2"/>
  <c r="I173" i="2" s="1"/>
  <c r="J176" i="2" l="1"/>
  <c r="I179" i="2"/>
  <c r="J178" i="2"/>
  <c r="K180" i="2"/>
  <c r="E30" i="2"/>
  <c r="P30" i="2" s="1"/>
  <c r="J175" i="2"/>
  <c r="J35" i="2"/>
  <c r="P35" i="2" s="1"/>
  <c r="O180" i="2"/>
  <c r="E138" i="2"/>
  <c r="P138" i="2" s="1"/>
  <c r="I134" i="2"/>
  <c r="O15" i="2"/>
  <c r="O14" i="2" s="1"/>
  <c r="L177" i="2"/>
  <c r="L111" i="2"/>
  <c r="M177" i="2"/>
  <c r="M111" i="2"/>
  <c r="M110" i="2" s="1"/>
  <c r="E98" i="2"/>
  <c r="P98" i="2" s="1"/>
  <c r="F80" i="2"/>
  <c r="K15" i="2"/>
  <c r="K14" i="2" s="1"/>
  <c r="M15" i="2"/>
  <c r="M14" i="2" s="1"/>
  <c r="N15" i="2"/>
  <c r="N14" i="2" s="1"/>
  <c r="L15" i="2"/>
  <c r="L14" i="2" s="1"/>
  <c r="P54" i="2"/>
  <c r="L163" i="2"/>
  <c r="P86" i="2"/>
  <c r="P168" i="2"/>
  <c r="M182" i="2"/>
  <c r="J105" i="2"/>
  <c r="P151" i="2"/>
  <c r="I152" i="2"/>
  <c r="J17" i="2"/>
  <c r="P17" i="2" s="1"/>
  <c r="E124" i="2"/>
  <c r="L104" i="2"/>
  <c r="J104" i="2" s="1"/>
  <c r="H58" i="2"/>
  <c r="F105" i="2"/>
  <c r="E105" i="2" s="1"/>
  <c r="P145" i="2"/>
  <c r="J153" i="2"/>
  <c r="G16" i="2"/>
  <c r="G173" i="2" s="1"/>
  <c r="K133" i="2"/>
  <c r="P91" i="2"/>
  <c r="G133" i="2"/>
  <c r="P148" i="2"/>
  <c r="P156" i="2"/>
  <c r="P160" i="2"/>
  <c r="P81" i="2"/>
  <c r="G110" i="2"/>
  <c r="H133" i="2"/>
  <c r="I182" i="2"/>
  <c r="E137" i="2"/>
  <c r="P137" i="2" s="1"/>
  <c r="F133" i="2"/>
  <c r="P166" i="2"/>
  <c r="L182" i="2"/>
  <c r="E170" i="2"/>
  <c r="K182" i="2"/>
  <c r="P120" i="2"/>
  <c r="P84" i="2"/>
  <c r="P158" i="2"/>
  <c r="P22" i="2"/>
  <c r="P72" i="2"/>
  <c r="P38" i="2"/>
  <c r="P136" i="2"/>
  <c r="P161" i="2"/>
  <c r="P89" i="2"/>
  <c r="P95" i="2"/>
  <c r="G123" i="2"/>
  <c r="P144" i="2"/>
  <c r="P60" i="2"/>
  <c r="P97" i="2"/>
  <c r="P20" i="2"/>
  <c r="P18" i="2"/>
  <c r="P32" i="2"/>
  <c r="P42" i="2"/>
  <c r="P106" i="2"/>
  <c r="P70" i="2"/>
  <c r="P74" i="2"/>
  <c r="P87" i="2"/>
  <c r="P117" i="2"/>
  <c r="P128" i="2"/>
  <c r="P132" i="2"/>
  <c r="P141" i="2"/>
  <c r="P119" i="2"/>
  <c r="P56" i="2"/>
  <c r="P33" i="2"/>
  <c r="P19" i="2"/>
  <c r="P40" i="2"/>
  <c r="P88" i="2"/>
  <c r="P115" i="2"/>
  <c r="P125" i="2"/>
  <c r="H16" i="2"/>
  <c r="H173" i="2" s="1"/>
  <c r="P112" i="2"/>
  <c r="P159" i="2"/>
  <c r="J16" i="2"/>
  <c r="J173" i="2" s="1"/>
  <c r="P69" i="2"/>
  <c r="P92" i="2"/>
  <c r="E127" i="2"/>
  <c r="J123" i="2"/>
  <c r="P34" i="2"/>
  <c r="P68" i="2"/>
  <c r="P73" i="2"/>
  <c r="P77" i="2"/>
  <c r="G79" i="2"/>
  <c r="P85" i="2"/>
  <c r="P93" i="2"/>
  <c r="H177" i="2"/>
  <c r="P142" i="2"/>
  <c r="J152" i="2"/>
  <c r="P162" i="2"/>
  <c r="F26" i="2"/>
  <c r="P41" i="2"/>
  <c r="P55" i="2"/>
  <c r="P71" i="2"/>
  <c r="E76" i="2"/>
  <c r="E178" i="2" s="1"/>
  <c r="P90" i="2"/>
  <c r="P108" i="2"/>
  <c r="K110" i="2"/>
  <c r="H110" i="2"/>
  <c r="P157" i="2"/>
  <c r="P21" i="2"/>
  <c r="P94" i="2"/>
  <c r="E100" i="2"/>
  <c r="P100" i="2" s="1"/>
  <c r="J118" i="2"/>
  <c r="P118" i="2" s="1"/>
  <c r="F31" i="2"/>
  <c r="P44" i="2"/>
  <c r="P131" i="2"/>
  <c r="P135" i="2"/>
  <c r="K146" i="2"/>
  <c r="P167" i="2"/>
  <c r="P143" i="2"/>
  <c r="P96" i="2"/>
  <c r="O110" i="2"/>
  <c r="P121" i="2"/>
  <c r="P140" i="2"/>
  <c r="P109" i="2"/>
  <c r="P78" i="2"/>
  <c r="P64" i="2"/>
  <c r="P63" i="2"/>
  <c r="E177" i="2"/>
  <c r="I36" i="2"/>
  <c r="I180" i="2" s="1"/>
  <c r="N182" i="2"/>
  <c r="N183" i="2" s="1"/>
  <c r="N163" i="2"/>
  <c r="E24" i="2"/>
  <c r="P24" i="2" s="1"/>
  <c r="J31" i="2"/>
  <c r="J179" i="2" s="1"/>
  <c r="J36" i="2"/>
  <c r="J57" i="2"/>
  <c r="J181" i="2" s="1"/>
  <c r="H79" i="2"/>
  <c r="P139" i="2"/>
  <c r="I163" i="2"/>
  <c r="P25" i="2"/>
  <c r="E62" i="2"/>
  <c r="E114" i="2"/>
  <c r="P114" i="2" s="1"/>
  <c r="G182" i="2"/>
  <c r="G163" i="2"/>
  <c r="F177" i="2"/>
  <c r="F16" i="2"/>
  <c r="F173" i="2" s="1"/>
  <c r="J80" i="2"/>
  <c r="L79" i="2"/>
  <c r="J79" i="2" s="1"/>
  <c r="E83" i="2"/>
  <c r="P83" i="2" s="1"/>
  <c r="P165" i="2"/>
  <c r="P23" i="2"/>
  <c r="G177" i="2"/>
  <c r="J124" i="2"/>
  <c r="H182" i="2"/>
  <c r="H163" i="2"/>
  <c r="F36" i="2"/>
  <c r="F180" i="2" s="1"/>
  <c r="K58" i="2"/>
  <c r="P75" i="2"/>
  <c r="E154" i="2"/>
  <c r="P154" i="2" s="1"/>
  <c r="E47" i="2"/>
  <c r="P47" i="2" s="1"/>
  <c r="J62" i="2"/>
  <c r="J174" i="2" s="1"/>
  <c r="O58" i="2"/>
  <c r="J116" i="2"/>
  <c r="P129" i="2"/>
  <c r="J37" i="2"/>
  <c r="P37" i="2" s="1"/>
  <c r="M163" i="2"/>
  <c r="E176" i="2" l="1"/>
  <c r="P176" i="2" s="1"/>
  <c r="E26" i="2"/>
  <c r="P26" i="2" s="1"/>
  <c r="F175" i="2"/>
  <c r="E31" i="2"/>
  <c r="E179" i="2" s="1"/>
  <c r="F179" i="2"/>
  <c r="J180" i="2"/>
  <c r="G58" i="2"/>
  <c r="E65" i="2"/>
  <c r="P65" i="2" s="1"/>
  <c r="F58" i="2"/>
  <c r="E58" i="2" s="1"/>
  <c r="F15" i="2"/>
  <c r="G15" i="2"/>
  <c r="G14" i="2" s="1"/>
  <c r="I15" i="2"/>
  <c r="I14" i="2" s="1"/>
  <c r="H183" i="2"/>
  <c r="H15" i="2"/>
  <c r="H14" i="2" s="1"/>
  <c r="H171" i="2" s="1"/>
  <c r="M183" i="2"/>
  <c r="F104" i="2"/>
  <c r="E104" i="2" s="1"/>
  <c r="P104" i="2" s="1"/>
  <c r="M171" i="2"/>
  <c r="P127" i="2"/>
  <c r="P178" i="2"/>
  <c r="P105" i="2"/>
  <c r="K163" i="2"/>
  <c r="K171" i="2" s="1"/>
  <c r="E134" i="2"/>
  <c r="F123" i="2"/>
  <c r="E123" i="2" s="1"/>
  <c r="P123" i="2" s="1"/>
  <c r="P170" i="2"/>
  <c r="J182" i="2"/>
  <c r="O182" i="2"/>
  <c r="O183" i="2" s="1"/>
  <c r="L183" i="2"/>
  <c r="I133" i="2"/>
  <c r="E133" i="2" s="1"/>
  <c r="N171" i="2"/>
  <c r="E46" i="2"/>
  <c r="E181" i="2" s="1"/>
  <c r="P57" i="2"/>
  <c r="P124" i="2"/>
  <c r="P76" i="2"/>
  <c r="J177" i="2"/>
  <c r="P177" i="2" s="1"/>
  <c r="O163" i="2"/>
  <c r="J163" i="2" s="1"/>
  <c r="E153" i="2"/>
  <c r="P153" i="2" s="1"/>
  <c r="F152" i="2"/>
  <c r="E152" i="2" s="1"/>
  <c r="P152" i="2" s="1"/>
  <c r="O146" i="2"/>
  <c r="J146" i="2" s="1"/>
  <c r="J147" i="2"/>
  <c r="E16" i="2"/>
  <c r="E173" i="2" s="1"/>
  <c r="E169" i="2"/>
  <c r="F182" i="2"/>
  <c r="J15" i="2"/>
  <c r="E36" i="2"/>
  <c r="E180" i="2" s="1"/>
  <c r="P62" i="2"/>
  <c r="F146" i="2"/>
  <c r="E146" i="2" s="1"/>
  <c r="E147" i="2"/>
  <c r="F79" i="2"/>
  <c r="E79" i="2" s="1"/>
  <c r="P79" i="2" s="1"/>
  <c r="E80" i="2"/>
  <c r="P80" i="2" s="1"/>
  <c r="I183" i="2"/>
  <c r="J14" i="2"/>
  <c r="L58" i="2"/>
  <c r="J58" i="2" s="1"/>
  <c r="J59" i="2"/>
  <c r="J134" i="2"/>
  <c r="O133" i="2"/>
  <c r="J133" i="2" s="1"/>
  <c r="P116" i="2"/>
  <c r="J111" i="2"/>
  <c r="L110" i="2"/>
  <c r="J110" i="2" s="1"/>
  <c r="K183" i="2"/>
  <c r="F110" i="2"/>
  <c r="E110" i="2" s="1"/>
  <c r="E111" i="2"/>
  <c r="E174" i="2" l="1"/>
  <c r="G171" i="2"/>
  <c r="P31" i="2"/>
  <c r="E175" i="2"/>
  <c r="P175" i="2" s="1"/>
  <c r="P174" i="2"/>
  <c r="G183" i="2"/>
  <c r="P179" i="2"/>
  <c r="I171" i="2"/>
  <c r="J183" i="2"/>
  <c r="E59" i="2"/>
  <c r="P59" i="2" s="1"/>
  <c r="P181" i="2"/>
  <c r="P46" i="2"/>
  <c r="P110" i="2"/>
  <c r="J164" i="2"/>
  <c r="L171" i="2"/>
  <c r="P133" i="2"/>
  <c r="P134" i="2"/>
  <c r="E164" i="2"/>
  <c r="F163" i="2"/>
  <c r="P111" i="2"/>
  <c r="O171" i="2"/>
  <c r="F183" i="2"/>
  <c r="P146" i="2"/>
  <c r="P36" i="2"/>
  <c r="P180" i="2"/>
  <c r="E15" i="2"/>
  <c r="P15" i="2" s="1"/>
  <c r="F14" i="2"/>
  <c r="P147" i="2"/>
  <c r="P169" i="2"/>
  <c r="E182" i="2"/>
  <c r="P182" i="2" s="1"/>
  <c r="P58" i="2"/>
  <c r="P16" i="2"/>
  <c r="J171" i="2" l="1"/>
  <c r="F171" i="2"/>
  <c r="E14" i="2"/>
  <c r="P173" i="2"/>
  <c r="E183" i="2"/>
  <c r="P164" i="2"/>
  <c r="E163" i="2"/>
  <c r="P163" i="2" s="1"/>
  <c r="P183" i="2" l="1"/>
  <c r="P198" i="2" s="1"/>
  <c r="E171" i="2"/>
  <c r="P14" i="2"/>
  <c r="P171" i="2" l="1"/>
</calcChain>
</file>

<file path=xl/sharedStrings.xml><?xml version="1.0" encoding="utf-8"?>
<sst xmlns="http://schemas.openxmlformats.org/spreadsheetml/2006/main" count="580" uniqueCount="356">
  <si>
    <t>РОЗПОДІЛ</t>
  </si>
  <si>
    <t>1558900000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</si>
  <si>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</si>
  <si>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</si>
  <si>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</si>
  <si>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</si>
  <si>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</si>
  <si>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</si>
  <si>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</si>
  <si>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</si>
  <si>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</si>
  <si>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</si>
  <si>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</si>
  <si>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</si>
  <si>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</si>
  <si>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</si>
  <si>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</si>
  <si>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</si>
  <si>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/>
  </si>
  <si>
    <t>Виконавчий комiтет Чорноморської мiської ради Одеського району Одеської областi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</si>
  <si>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</si>
  <si>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</si>
  <si>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</si>
  <si>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</si>
  <si>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</si>
  <si>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0210170</t>
  </si>
  <si>
    <t>0170</t>
  </si>
  <si>
    <t>0131</t>
  </si>
  <si>
    <t>Підвищення кваліфікації депутатів місцевих рад та посадових осіб місцевого самоврядування</t>
  </si>
  <si>
    <t>0210180</t>
  </si>
  <si>
    <t>0180</t>
  </si>
  <si>
    <t>0133</t>
  </si>
  <si>
    <t>Інша діяльність у сфері державного управління</t>
  </si>
  <si>
    <t>0212010</t>
  </si>
  <si>
    <t>2010</t>
  </si>
  <si>
    <t>0731</t>
  </si>
  <si>
    <t>Багатопрофільна стаціонарна медична допомога населенню</t>
  </si>
  <si>
    <t>0212100</t>
  </si>
  <si>
    <t>2100</t>
  </si>
  <si>
    <t>0722</t>
  </si>
  <si>
    <t>Стоматологічна допомога населенню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</si>
  <si>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</si>
  <si>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</si>
  <si>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</si>
  <si>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</si>
  <si>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0212152</t>
  </si>
  <si>
    <t>2152</t>
  </si>
  <si>
    <t>0763</t>
  </si>
  <si>
    <t>Інші програми та заходи у сфері охорони здоров`я</t>
  </si>
  <si>
    <t>0213242</t>
  </si>
  <si>
    <t>3242</t>
  </si>
  <si>
    <t>1090</t>
  </si>
  <si>
    <t>Інші заходи у сфері соціального захисту і соціального забезпечення</t>
  </si>
  <si>
    <t>0216030</t>
  </si>
  <si>
    <t>6030</t>
  </si>
  <si>
    <t>0620</t>
  </si>
  <si>
    <t>Організація благоустрою населених пунктів</t>
  </si>
  <si>
    <t>0217680</t>
  </si>
  <si>
    <t>7680</t>
  </si>
  <si>
    <t>0490</t>
  </si>
  <si>
    <t>Членські внески до асоціацій органів місцевого самоврядування</t>
  </si>
  <si>
    <t>0218210</t>
  </si>
  <si>
    <t>8210</t>
  </si>
  <si>
    <t>0380</t>
  </si>
  <si>
    <t>Муніципальні формування з охорони громадського порядку</t>
  </si>
  <si>
    <t>0218220</t>
  </si>
  <si>
    <t>8220</t>
  </si>
  <si>
    <t>Заходи та роботи з мобілізаційної підготовки місцевого значення</t>
  </si>
  <si>
    <t>0218230</t>
  </si>
  <si>
    <t>8230</t>
  </si>
  <si>
    <t>Інші заходи громадського порядку та безпеки</t>
  </si>
  <si>
    <t>0600000</t>
  </si>
  <si>
    <t>Управління освіти Чорноморської мiської ради Одеського району Одеської областi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</si>
  <si>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</si>
  <si>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</si>
  <si>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</si>
  <si>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</si>
  <si>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</si>
  <si>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</si>
  <si>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</si>
  <si>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</si>
  <si>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</si>
  <si>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</si>
  <si>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</si>
  <si>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</si>
  <si>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0611022</t>
  </si>
  <si>
    <t>1022</t>
  </si>
  <si>
    <t>0922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</si>
  <si>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</si>
  <si>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</si>
  <si>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</si>
  <si>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</si>
  <si>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0611032</t>
  </si>
  <si>
    <t>1032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</si>
  <si>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освітньої субвенції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</si>
  <si>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</si>
  <si>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</si>
  <si>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</si>
  <si>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</si>
  <si>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0611120</t>
  </si>
  <si>
    <t>1120</t>
  </si>
  <si>
    <t>0950</t>
  </si>
  <si>
    <t>Підвищення кваліфікації, перепідготовка кадрів закладами післядипломної освіти</t>
  </si>
  <si>
    <t>0611141</t>
  </si>
  <si>
    <t>1141</t>
  </si>
  <si>
    <t>0990</t>
  </si>
  <si>
    <t>Забезпечення діяльності інших закладів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</si>
  <si>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</si>
  <si>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</si>
  <si>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</si>
  <si>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0611160</t>
  </si>
  <si>
    <t>1160</t>
  </si>
  <si>
    <t>Забезпечення діяльності центрів професійного розвитку педагогічних працівників</t>
  </si>
  <si>
    <t>0613140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</si>
  <si>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</si>
  <si>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</si>
  <si>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</si>
  <si>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0613242</t>
  </si>
  <si>
    <t>0615031</t>
  </si>
  <si>
    <t>5031</t>
  </si>
  <si>
    <t>0810</t>
  </si>
  <si>
    <t>0800000</t>
  </si>
  <si>
    <t>Управлiння соцiальної полiтики Чорноморської мiської ради Одеського району Одеської областi</t>
  </si>
  <si>
    <t>0810000</t>
  </si>
  <si>
    <t>0810160</t>
  </si>
  <si>
    <t>0810180</t>
  </si>
  <si>
    <t>0813031</t>
  </si>
  <si>
    <t>3031</t>
  </si>
  <si>
    <t>1030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</si>
  <si>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</si>
  <si>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</si>
  <si>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</si>
  <si>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зв`язку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</si>
  <si>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</si>
  <si>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</si>
  <si>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</si>
  <si>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</si>
  <si>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</si>
  <si>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</si>
  <si>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</si>
  <si>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</si>
  <si>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</si>
  <si>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</si>
  <si>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0813121</t>
  </si>
  <si>
    <t>3121</t>
  </si>
  <si>
    <t>0813123</t>
  </si>
  <si>
    <t>3123</t>
  </si>
  <si>
    <t>Заходи державної політики з питань сім`ї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</si>
  <si>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</si>
  <si>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</si>
  <si>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</si>
  <si>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</si>
  <si>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</si>
  <si>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</si>
  <si>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0813180</t>
  </si>
  <si>
    <t>3180</t>
  </si>
  <si>
    <t>1060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</si>
  <si>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</si>
  <si>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</si>
  <si>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</si>
  <si>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</si>
  <si>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</si>
  <si>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</si>
  <si>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</si>
  <si>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0813242</t>
  </si>
  <si>
    <t>0900000</t>
  </si>
  <si>
    <t>Служба у справах дітей Чорноморської міської ради Одеського району Одеської області</t>
  </si>
  <si>
    <t>0910000</t>
  </si>
  <si>
    <t>0910160</t>
  </si>
  <si>
    <t>0913112</t>
  </si>
  <si>
    <t>3112</t>
  </si>
  <si>
    <t>Заходи державної політики з питань дітей та їх соціального захисту</t>
  </si>
  <si>
    <t>1000000</t>
  </si>
  <si>
    <t>Вiддiл культури Чорноморської мiської ради Одеського району Одеської областi</t>
  </si>
  <si>
    <t>1010000</t>
  </si>
  <si>
    <t>1010160</t>
  </si>
  <si>
    <t>1011080</t>
  </si>
  <si>
    <t>1080</t>
  </si>
  <si>
    <t>Надання спеціалізованої освіти мистецькими школами</t>
  </si>
  <si>
    <t>1013140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</si>
  <si>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</si>
  <si>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</si>
  <si>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</si>
  <si>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</si>
  <si>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</si>
  <si>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</si>
  <si>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</si>
  <si>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</si>
  <si>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</si>
  <si>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</si>
  <si>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</si>
  <si>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</si>
  <si>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</si>
  <si>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>0829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</si>
  <si>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</si>
  <si>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</si>
  <si>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</si>
  <si>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</si>
  <si>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1100000</t>
  </si>
  <si>
    <t>Вiддiл  молодi та спорту Чорноморської мiської ради Одеського району Одеської областi</t>
  </si>
  <si>
    <t>1110000</t>
  </si>
  <si>
    <t>1110160</t>
  </si>
  <si>
    <t>1113133</t>
  </si>
  <si>
    <t>3133</t>
  </si>
  <si>
    <t>1115011</t>
  </si>
  <si>
    <t>5011</t>
  </si>
  <si>
    <t>Проведення навчально-тренувальних зборів і змагань з олімпійських видів спорту</t>
  </si>
  <si>
    <t>1115012</t>
  </si>
  <si>
    <t>5012</t>
  </si>
  <si>
    <t>Проведення навчально-тренувальних зборів і змагань з неолімпійських видів спорту</t>
  </si>
  <si>
    <t>1115061</t>
  </si>
  <si>
    <t>5061</t>
  </si>
  <si>
    <t>1200000</t>
  </si>
  <si>
    <t>Вiддiл комунального господарства та благоустрою Чорноморської мiської ради Одеського району Одеської областi</t>
  </si>
  <si>
    <t>1210000</t>
  </si>
  <si>
    <t>1210160</t>
  </si>
  <si>
    <t>1210170</t>
  </si>
  <si>
    <t>1213210</t>
  </si>
  <si>
    <t>3210</t>
  </si>
  <si>
    <t>1050</t>
  </si>
  <si>
    <t>Організація та проведення громадських робіт</t>
  </si>
  <si>
    <t>1216015</t>
  </si>
  <si>
    <t>6015</t>
  </si>
  <si>
    <t>Забезпечення надійної та безперебійної експлуатації ліфтів</t>
  </si>
  <si>
    <t>1216017</t>
  </si>
  <si>
    <t>6017</t>
  </si>
  <si>
    <t>Інша діяльність, пов`язана з експлуатацією об`єктів житлово-комунального господарства</t>
  </si>
  <si>
    <t>1216030</t>
  </si>
  <si>
    <t>1217461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</si>
  <si>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</si>
  <si>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</si>
  <si>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</si>
  <si>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1217693</t>
  </si>
  <si>
    <t>7693</t>
  </si>
  <si>
    <t>Інші заходи, пов`язані з економічною діяльністю</t>
  </si>
  <si>
    <t>1218110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</si>
  <si>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</si>
  <si>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</si>
  <si>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</si>
  <si>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1500000</t>
  </si>
  <si>
    <t>Управлiння капiтального будiвництва Чорноморської мiської ради Одеського району Одеської областi</t>
  </si>
  <si>
    <t>1510000</t>
  </si>
  <si>
    <t>1510160</t>
  </si>
  <si>
    <t>3100000</t>
  </si>
  <si>
    <t>Управлiння комунальної власностi та земельних вiдносин Чорноморської мiської ради Одеського району Одеської областi</t>
  </si>
  <si>
    <t>3110000</t>
  </si>
  <si>
    <t>3110160</t>
  </si>
  <si>
    <t>3110180</t>
  </si>
  <si>
    <t>3116017</t>
  </si>
  <si>
    <t>3117130</t>
  </si>
  <si>
    <t>7130</t>
  </si>
  <si>
    <t>0421</t>
  </si>
  <si>
    <t>Здійснення заходів із землеустрою</t>
  </si>
  <si>
    <t>0443</t>
  </si>
  <si>
    <t>3117693</t>
  </si>
  <si>
    <t>3118240</t>
  </si>
  <si>
    <t>8240</t>
  </si>
  <si>
    <t>Заходи та роботи з територіальної оборони</t>
  </si>
  <si>
    <t>3700000</t>
  </si>
  <si>
    <t>Фiнансове управлiння Чорноморської мiської ради Одеського району Одеської областi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</si>
  <si>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</si>
  <si>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</si>
  <si>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</si>
  <si>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</si>
  <si>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</si>
  <si>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</si>
  <si>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</si>
  <si>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</si>
  <si>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УСЬОГО</t>
  </si>
  <si>
    <t>X</t>
  </si>
  <si>
    <t>0540</t>
  </si>
  <si>
    <t>Природоохоронні заходи за рахунок цільових фондів</t>
  </si>
  <si>
    <t>0218340</t>
  </si>
  <si>
    <t>Олександрівська селищна адміністрація Чорноморської міської ради Одеського району Одеської області</t>
  </si>
  <si>
    <t>Бурлачобалківська сільська адміністрація Чорноморської міської ради Одеського району Одеської області</t>
  </si>
  <si>
    <t>Малодолинська сільська адміністрація Чорноморської міської ради Одеського району Одеської області</t>
  </si>
  <si>
    <t>Начальник фінансового управління</t>
  </si>
  <si>
    <t>Ольга ЯКОВЕНКО</t>
  </si>
  <si>
    <t>0217520</t>
  </si>
  <si>
    <t>7520</t>
  </si>
  <si>
    <t>Реалізація Національної програми інформатизації</t>
  </si>
  <si>
    <t>0460</t>
  </si>
  <si>
    <t>0218110</t>
  </si>
  <si>
    <t>0617520</t>
  </si>
  <si>
    <t>0618110</t>
  </si>
  <si>
    <t>0813140</t>
  </si>
  <si>
    <t>0817520</t>
  </si>
  <si>
    <t>0917520</t>
  </si>
  <si>
    <t>1017520</t>
  </si>
  <si>
    <t>1117520</t>
  </si>
  <si>
    <t>1217520</t>
  </si>
  <si>
    <t>1517520</t>
  </si>
  <si>
    <t>3117520</t>
  </si>
  <si>
    <t>3717520</t>
  </si>
  <si>
    <t>Реверсна дотація</t>
  </si>
  <si>
    <t>КНП "Чорноморський міський центр первинної медико-санітарної допомоги" Чорноморської міської ради Одеського району Одеської області</t>
  </si>
  <si>
    <t>КУ "Муніципальна варта" Чорноморської міської ради Одеського району Одеської області</t>
  </si>
  <si>
    <t>КНП "Чорноморська лікарня" Чорноморської міської ради Одеського району Одеської області</t>
  </si>
  <si>
    <t>КНП "Стоматологічна поліклініка міста Чорноморська" Чорноморської міської ради Одеського району Одеської області</t>
  </si>
  <si>
    <t>Управління соціальної політики Чорноморської мiської ради Одеського району Одеської областi</t>
  </si>
  <si>
    <t>Інша діяльність у сфері житлово-комунального господарства</t>
  </si>
  <si>
    <t>0640</t>
  </si>
  <si>
    <t>3116090</t>
  </si>
  <si>
    <t>Комунальна установа "Територіальний центр соціального обслуговування (надання соціальних послуг) Чорноморської міської ради Одеського району  Одеської області"</t>
  </si>
  <si>
    <t>Комунальна установа "Центр соціальних служб Чорноморської міської ради Одеського району Одеської області"</t>
  </si>
  <si>
    <t>0100</t>
  </si>
  <si>
    <t>Державне управління</t>
  </si>
  <si>
    <t>1000</t>
  </si>
  <si>
    <t>Освіта</t>
  </si>
  <si>
    <t>2000</t>
  </si>
  <si>
    <t>Охорона здоров'я</t>
  </si>
  <si>
    <t>3000</t>
  </si>
  <si>
    <t>Соціальний захист та соціальне забезпечення</t>
  </si>
  <si>
    <t>4000</t>
  </si>
  <si>
    <t>Культура і мистецтво</t>
  </si>
  <si>
    <t>5000</t>
  </si>
  <si>
    <t>Фізична культура і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</si>
  <si>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</si>
  <si>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</si>
  <si>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</si>
  <si>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</si>
  <si>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</si>
  <si>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</si>
  <si>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9000</t>
  </si>
  <si>
    <t>Міжбюджетні трансферти</t>
  </si>
  <si>
    <t>до рішення Чорноморської міської ради</t>
  </si>
  <si>
    <t>Здійснення соціальної роботи та надання соціальних послуг центрами соціальних служб та центрами надання соціальних послуг особам/сім'ям, які належать до вразливих груп населення та/або перебувають у складних життєвих обставинах</t>
  </si>
  <si>
    <t>Забезпечення молодіжними центрами соціального становлення та розвитку молоді та інші заходи у сфері  молодіжної політики</t>
  </si>
  <si>
    <t>Розвиток здібностей у дітей та молоді з фізичної культури та спорту комунальними дитячо-юнацькими спортивними школами</t>
  </si>
  <si>
    <t>в тому числі:</t>
  </si>
  <si>
    <t>комунальні заклади загальної середньої освіти</t>
  </si>
  <si>
    <t>Субвенція з місцевого бюджету державному бюджету на виконання програм соціально-економічного розвитку регіонів</t>
  </si>
  <si>
    <t>0217351</t>
  </si>
  <si>
    <t>7351</t>
  </si>
  <si>
    <t>Розроблення комплексних планів просторового розвитку територій територіальних громад</t>
  </si>
  <si>
    <t>Виконання окремих заходів з реалізації соціального проекту "Активні парки - локації здорової України"</t>
  </si>
  <si>
    <t>Забезпечення діяльності місцевих центрів фізичного здоров`я населення "Спорт для всіх" та проведення фізкультурно-масових заходів серед населення регіону</t>
  </si>
  <si>
    <t>Додаток 3</t>
  </si>
  <si>
    <t>1218340</t>
  </si>
  <si>
    <t>видатків бюджету Чорноморської міської територіальної громади  на 2026 рік</t>
  </si>
  <si>
    <t>0217610</t>
  </si>
  <si>
    <t>7610</t>
  </si>
  <si>
    <t>Сприяння розвитку малого та середнього підприємництва</t>
  </si>
  <si>
    <t>0411</t>
  </si>
  <si>
    <t>0217693</t>
  </si>
  <si>
    <t>Інші заходи, пов'язані з економічною діяльністю</t>
  </si>
  <si>
    <t>0610170</t>
  </si>
  <si>
    <t>0810170</t>
  </si>
  <si>
    <t>0818110</t>
  </si>
  <si>
    <t>0910170</t>
  </si>
  <si>
    <t>1010170</t>
  </si>
  <si>
    <t>1018110</t>
  </si>
  <si>
    <t>1110170</t>
  </si>
  <si>
    <t xml:space="preserve"> </t>
  </si>
  <si>
    <t>(грн)</t>
  </si>
  <si>
    <t>від____.12.2025  №_____-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</si>
</sst>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\ "/>
    <numFmt numFmtId="165" formatCode="#,##0.000"/>
    <numFmt numFmtId="166" formatCode="#,##0;\-#,##0;#,&quot;-&quot;"/>
  </numFmts>
  <fonts count="16">
    <font>
      <sz val="10"/>
      <color theme="1"/>
      <name val="Шрифт текста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8" fillId="0" borderId="0"/>
    <xf numFmtId="0" fontId="12" fillId="0" borderId="0"/>
    <xf numFmtId="0" fontId="13" fillId="0" borderId="0"/>
    <xf numFmtId="0" fontId="1" fillId="0" borderId="0"/>
    <xf numFmtId="0" fontId="12" fillId="0" borderId="0"/>
    <xf numFmtId="0" fontId="14" fillId="0" borderId="0"/>
    <xf numFmtId="0" fontId="1" fillId="0" borderId="0"/>
    <xf numFmtId="0" fontId="1" fillId="0" borderId="0"/>
    <xf numFmtId="0" fontId="15" fillId="0" borderId="0"/>
  </cellStyleXfs>
  <cellXfs count="38">
    <xf numFmtId="0" fontId="0" fillId="0" borderId="0" xfId="0"/>
    <xf numFmtId="0" fontId="3" fillId="2" borderId="1" xfId="0" quotePrefix="1" applyFont="1" applyFill="1" applyBorder="1" applyAlignment="1">
      <alignment vertical="center" wrapText="1"/>
    </xf>
    <xf numFmtId="0" fontId="2" fillId="0" borderId="0" xfId="0" applyFont="1"/>
    <xf numFmtId="0" fontId="5" fillId="0" borderId="0" xfId="0" quotePrefix="1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vertical="center" wrapText="1"/>
    </xf>
    <xf numFmtId="0" fontId="2" fillId="2" borderId="1" xfId="0" quotePrefix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49" fontId="7" fillId="2" borderId="1" xfId="0" applyNumberFormat="1" applyFont="1" applyFill="1" applyBorder="1"/>
    <xf numFmtId="49" fontId="7" fillId="2" borderId="1" xfId="0" applyNumberFormat="1" applyFont="1" applyFill="1" applyBorder="1" applyAlignment="1">
      <alignment horizontal="center"/>
    </xf>
    <xf numFmtId="165" fontId="9" fillId="2" borderId="1" xfId="1" applyNumberFormat="1" applyFont="1" applyFill="1" applyBorder="1" applyAlignment="1">
      <alignment wrapText="1"/>
    </xf>
    <xf numFmtId="0" fontId="9" fillId="2" borderId="0" xfId="0" applyFont="1" applyFill="1"/>
    <xf numFmtId="0" fontId="10" fillId="2" borderId="0" xfId="0" applyFont="1" applyFill="1"/>
    <xf numFmtId="0" fontId="4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11" fillId="2" borderId="0" xfId="0" applyFont="1" applyFill="1"/>
    <xf numFmtId="164" fontId="2" fillId="0" borderId="0" xfId="0" applyNumberFormat="1" applyFont="1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3" fillId="2" borderId="0" xfId="0" applyFont="1" applyFill="1"/>
    <xf numFmtId="166" fontId="4" fillId="2" borderId="1" xfId="0" applyNumberFormat="1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166" fontId="3" fillId="2" borderId="1" xfId="0" applyNumberFormat="1" applyFont="1" applyFill="1" applyBorder="1" applyAlignment="1">
      <alignment vertical="center"/>
    </xf>
    <xf numFmtId="166" fontId="4" fillId="2" borderId="0" xfId="0" applyNumberFormat="1" applyFont="1" applyFill="1" applyAlignment="1">
      <alignment vertical="center"/>
    </xf>
    <xf numFmtId="166" fontId="2" fillId="2" borderId="1" xfId="0" applyNumberFormat="1" applyFont="1" applyFill="1" applyBorder="1"/>
    <xf numFmtId="166" fontId="4" fillId="2" borderId="1" xfId="0" applyNumberFormat="1" applyFont="1" applyFill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0">
    <cellStyle name="Звичайний" xfId="0" builtinId="0"/>
    <cellStyle name="Звичайний 2" xfId="7" xr:uid="{00000000-0005-0000-0000-000001000000}"/>
    <cellStyle name="Звичайний 2 2" xfId="8" xr:uid="{00000000-0005-0000-0000-000002000000}"/>
    <cellStyle name="Обычный 2" xfId="5" xr:uid="{00000000-0005-0000-0000-000003000000}"/>
    <cellStyle name="Обычный 3" xfId="3" xr:uid="{00000000-0005-0000-0000-000004000000}"/>
    <cellStyle name="Обычный 4" xfId="6" xr:uid="{00000000-0005-0000-0000-000005000000}"/>
    <cellStyle name="Обычный 5" xfId="2" xr:uid="{00000000-0005-0000-0000-000006000000}"/>
    <cellStyle name="Обычный 6" xfId="4" xr:uid="{00000000-0005-0000-0000-000007000000}"/>
    <cellStyle name="Обычный 9" xfId="9" xr:uid="{00000000-0005-0000-0000-000008000000}"/>
    <cellStyle name="Обычный_дод 3" xfId="1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8"/>
  <sheetViews>
    <sheetView tabSelected="1" view="pageBreakPreview" zoomScale="70" zoomScaleNormal="70" zoomScaleSheetLayoutView="70" workbookViewId="0">
      <pane xSplit="4" ySplit="13" topLeftCell="E164" activePane="bottomRight" state="frozen"/>
      <selection pane="topRight" activeCell="E1" sqref="E1"/>
      <selection pane="bottomLeft" activeCell="A14" sqref="A14"/>
      <selection pane="bottomRight" activeCell="A6" sqref="A6:P6"/>
    </sheetView>
  </sheetViews>
  <sheetFormatPr defaultColWidth="8.88671875" defaultRowHeight="15.6"/>
  <cols>
    <col min="1" max="3" width="12.109375" style="2" customWidth="1"/>
    <col min="4" max="4" width="40.6640625" style="2" customWidth="1"/>
    <col min="5" max="5" width="20.109375" style="2" customWidth="1"/>
    <col min="6" max="6" width="19.5546875" style="2" customWidth="1"/>
    <col min="7" max="7" width="17.33203125" style="2" customWidth="1"/>
    <col min="8" max="8" width="18.5546875" style="2" customWidth="1"/>
    <col min="9" max="9" width="18.6640625" style="2" customWidth="1"/>
    <col min="10" max="11" width="17.6640625" style="2" customWidth="1"/>
    <col min="12" max="12" width="17.5546875" style="2" customWidth="1"/>
    <col min="13" max="14" width="15.6640625" style="2" customWidth="1"/>
    <col min="15" max="15" width="17.33203125" style="2" customWidth="1"/>
    <col min="16" max="16" width="20.5546875" style="2" customWidth="1"/>
    <col min="17" max="16384" width="8.88671875" style="2"/>
  </cols>
  <sheetData>
    <row r="1" spans="1:16" ht="20.399999999999999" customHeight="1">
      <c r="M1" s="2" t="s">
        <v>337</v>
      </c>
    </row>
    <row r="2" spans="1:16" ht="20.399999999999999" customHeight="1">
      <c r="M2" s="2" t="s">
        <v>325</v>
      </c>
    </row>
    <row r="3" spans="1:16" ht="20.399999999999999" customHeight="1">
      <c r="M3" s="2" t="s">
        <v>355</v>
      </c>
    </row>
    <row r="5" spans="1:16">
      <c r="A5" s="34" t="s">
        <v>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6">
      <c r="A6" s="34" t="s">
        <v>339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6">
      <c r="A7" s="3" t="s">
        <v>1</v>
      </c>
    </row>
    <row r="8" spans="1:16">
      <c r="A8" s="2" t="s">
        <v>2</v>
      </c>
      <c r="P8" s="4" t="s">
        <v>354</v>
      </c>
    </row>
    <row r="9" spans="1:16" ht="26.4" customHeight="1">
      <c r="A9" s="36" t="s">
        <v>3</v>
      </c>
      <c r="B9" s="36" t="s">
        <v>4</v>
      </c>
      <c r="C9" s="36" t="s">
        <v>5</v>
      </c>
      <c r="D9" s="37" t="s">
        <v>6</v>
      </c>
      <c r="E9" s="37" t="s">
        <v>7</v>
      </c>
      <c r="F9" s="37"/>
      <c r="G9" s="37"/>
      <c r="H9" s="37"/>
      <c r="I9" s="37"/>
      <c r="J9" s="37" t="s">
        <v>14</v>
      </c>
      <c r="K9" s="37"/>
      <c r="L9" s="37"/>
      <c r="M9" s="37"/>
      <c r="N9" s="37"/>
      <c r="O9" s="37"/>
      <c r="P9" s="37" t="s">
        <v>16</v>
      </c>
    </row>
    <row r="10" spans="1:16" ht="26.4" customHeight="1">
      <c r="A10" s="36"/>
      <c r="B10" s="36"/>
      <c r="C10" s="36"/>
      <c r="D10" s="37"/>
      <c r="E10" s="37" t="s">
        <v>8</v>
      </c>
      <c r="F10" s="37" t="s">
        <v>9</v>
      </c>
      <c r="G10" s="37" t="s">
        <v>10</v>
      </c>
      <c r="H10" s="37"/>
      <c r="I10" s="37" t="s">
        <v>13</v>
      </c>
      <c r="J10" s="37" t="s">
        <v>8</v>
      </c>
      <c r="K10" s="37" t="s">
        <v>15</v>
      </c>
      <c r="L10" s="37" t="s">
        <v>9</v>
      </c>
      <c r="M10" s="37" t="s">
        <v>10</v>
      </c>
      <c r="N10" s="37"/>
      <c r="O10" s="37" t="s">
        <v>13</v>
      </c>
      <c r="P10" s="37"/>
    </row>
    <row r="11" spans="1:16" ht="30.6" customHeight="1">
      <c r="A11" s="36"/>
      <c r="B11" s="36"/>
      <c r="C11" s="36"/>
      <c r="D11" s="37"/>
      <c r="E11" s="37"/>
      <c r="F11" s="37"/>
      <c r="G11" s="37" t="s">
        <v>11</v>
      </c>
      <c r="H11" s="37" t="s">
        <v>12</v>
      </c>
      <c r="I11" s="37"/>
      <c r="J11" s="37"/>
      <c r="K11" s="37"/>
      <c r="L11" s="37"/>
      <c r="M11" s="37" t="s">
        <v>11</v>
      </c>
      <c r="N11" s="37" t="s">
        <v>12</v>
      </c>
      <c r="O11" s="37"/>
      <c r="P11" s="37"/>
    </row>
    <row r="12" spans="1:16" ht="26.4" customHeight="1">
      <c r="A12" s="36"/>
      <c r="B12" s="36"/>
      <c r="C12" s="36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</row>
    <row r="13" spans="1:16">
      <c r="A13" s="25">
        <v>1</v>
      </c>
      <c r="B13" s="25">
        <v>2</v>
      </c>
      <c r="C13" s="25">
        <v>3</v>
      </c>
      <c r="D13" s="25">
        <v>4</v>
      </c>
      <c r="E13" s="25">
        <v>5</v>
      </c>
      <c r="F13" s="25">
        <v>6</v>
      </c>
      <c r="G13" s="25">
        <v>7</v>
      </c>
      <c r="H13" s="25">
        <v>8</v>
      </c>
      <c r="I13" s="25">
        <v>9</v>
      </c>
      <c r="J13" s="25">
        <v>10</v>
      </c>
      <c r="K13" s="25">
        <v>11</v>
      </c>
      <c r="L13" s="25">
        <v>12</v>
      </c>
      <c r="M13" s="25">
        <v>13</v>
      </c>
      <c r="N13" s="25">
        <v>14</v>
      </c>
      <c r="O13" s="25">
        <v>15</v>
      </c>
      <c r="P13" s="25">
        <v>16</v>
      </c>
    </row>
    <row r="14" spans="1:16" ht="46.8">
      <c r="A14" s="6" t="s">
        <v>17</v>
      </c>
      <c r="B14" s="6" t="s">
        <v>18</v>
      </c>
      <c r="C14" s="6" t="s">
        <v>18</v>
      </c>
      <c r="D14" s="7" t="s">
        <v>19</v>
      </c>
      <c r="E14" s="28">
        <f>F14+I14</f>
        <v>376654138</v>
      </c>
      <c r="F14" s="28">
        <f>F15</f>
        <v>374981238</v>
      </c>
      <c r="G14" s="28">
        <f>G15</f>
        <v>124775900</v>
      </c>
      <c r="H14" s="28">
        <f>H15</f>
        <v>5660600</v>
      </c>
      <c r="I14" s="28">
        <f>I15</f>
        <v>1672900</v>
      </c>
      <c r="J14" s="28">
        <f>L14+O14</f>
        <v>1954800</v>
      </c>
      <c r="K14" s="28">
        <f>K15</f>
        <v>1734800</v>
      </c>
      <c r="L14" s="28">
        <f>L15</f>
        <v>220000</v>
      </c>
      <c r="M14" s="28">
        <f>M15</f>
        <v>0</v>
      </c>
      <c r="N14" s="28">
        <f>N15</f>
        <v>0</v>
      </c>
      <c r="O14" s="28">
        <f>O15</f>
        <v>1734800</v>
      </c>
      <c r="P14" s="28">
        <f t="shared" ref="P14:P75" si="0">E14 + J14</f>
        <v>378608938</v>
      </c>
    </row>
    <row r="15" spans="1:16" ht="46.8">
      <c r="A15" s="6" t="s">
        <v>20</v>
      </c>
      <c r="B15" s="6" t="s">
        <v>18</v>
      </c>
      <c r="C15" s="6" t="s">
        <v>18</v>
      </c>
      <c r="D15" s="7" t="s">
        <v>19</v>
      </c>
      <c r="E15" s="28">
        <f>F15+I15</f>
        <v>376654138</v>
      </c>
      <c r="F15" s="28">
        <f>F16+F21+F22+F23+F24+F25+F26+F30+F31+F35+F36+F43+F44+F45+F46+F54+F55+F56+F57</f>
        <v>374981238</v>
      </c>
      <c r="G15" s="28">
        <f t="shared" ref="G15:K15" si="1">G16+G21+G22+G23+G24+G25+G26+G30+G31+G35+G36+G43+G44+G45+G46+G54+G55+G56+G57</f>
        <v>124775900</v>
      </c>
      <c r="H15" s="28">
        <f t="shared" si="1"/>
        <v>5660600</v>
      </c>
      <c r="I15" s="28">
        <f t="shared" si="1"/>
        <v>1672900</v>
      </c>
      <c r="J15" s="28">
        <f>L15+O15</f>
        <v>1954800</v>
      </c>
      <c r="K15" s="28">
        <f t="shared" si="1"/>
        <v>1734800</v>
      </c>
      <c r="L15" s="28">
        <f t="shared" ref="L15" si="2">L16+L21+L22+L23+L24+L25+L26+L30+L31+L35+L36+L43+L44+L45+L46+L54+L55+L56+L57</f>
        <v>220000</v>
      </c>
      <c r="M15" s="28">
        <f t="shared" ref="M15" si="3">M16+M21+M22+M23+M24+M25+M26+M30+M31+M35+M36+M43+M44+M45+M46+M54+M55+M56+M57</f>
        <v>0</v>
      </c>
      <c r="N15" s="28">
        <f t="shared" ref="N15" si="4">N16+N21+N22+N23+N24+N25+N26+N30+N31+N35+N36+N43+N44+N45+N46+N54+N55+N56+N57</f>
        <v>0</v>
      </c>
      <c r="O15" s="28">
        <f t="shared" ref="O15" si="5">O16+O21+O22+O23+O24+O25+O26+O30+O31+O35+O36+O43+O44+O45+O46+O54+O55+O56+O57</f>
        <v>1734800</v>
      </c>
      <c r="P15" s="28">
        <f>E15 + J15</f>
        <v>378608938</v>
      </c>
    </row>
    <row r="16" spans="1:16" ht="102" customHeight="1">
      <c r="A16" s="25" t="s">
        <v>21</v>
      </c>
      <c r="B16" s="25" t="s">
        <v>22</v>
      </c>
      <c r="C16" s="25" t="s">
        <v>23</v>
      </c>
      <c r="D16" s="8" t="s">
        <v>24</v>
      </c>
      <c r="E16" s="29">
        <f>F16+I16</f>
        <v>114108100</v>
      </c>
      <c r="F16" s="29">
        <f>F17+F18+F19+F20</f>
        <v>114108100</v>
      </c>
      <c r="G16" s="29">
        <f>G17+G18+G19+G20</f>
        <v>101628100</v>
      </c>
      <c r="H16" s="29">
        <f t="shared" ref="H16:I16" si="6">H17+H18+H19+H20</f>
        <v>5602100</v>
      </c>
      <c r="I16" s="29">
        <f t="shared" si="6"/>
        <v>0</v>
      </c>
      <c r="J16" s="29">
        <f>L16+O16</f>
        <v>120000</v>
      </c>
      <c r="K16" s="29">
        <f>K17+K18+K19+K20</f>
        <v>0</v>
      </c>
      <c r="L16" s="29">
        <f t="shared" ref="L16:O16" si="7">L17+L18+L19+L20</f>
        <v>120000</v>
      </c>
      <c r="M16" s="29">
        <f t="shared" si="7"/>
        <v>0</v>
      </c>
      <c r="N16" s="29">
        <f t="shared" si="7"/>
        <v>0</v>
      </c>
      <c r="O16" s="29">
        <f t="shared" si="7"/>
        <v>0</v>
      </c>
      <c r="P16" s="29">
        <f t="shared" si="0"/>
        <v>114228100</v>
      </c>
    </row>
    <row r="17" spans="1:16" s="5" customFormat="1" ht="58.5" customHeight="1">
      <c r="A17" s="9"/>
      <c r="B17" s="9"/>
      <c r="C17" s="9"/>
      <c r="D17" s="1" t="s">
        <v>19</v>
      </c>
      <c r="E17" s="30">
        <f>F17+I17</f>
        <v>101662000</v>
      </c>
      <c r="F17" s="30">
        <v>101662000</v>
      </c>
      <c r="G17" s="30">
        <f>91354400</f>
        <v>91354400</v>
      </c>
      <c r="H17" s="30">
        <f>5178900</f>
        <v>5178900</v>
      </c>
      <c r="I17" s="30"/>
      <c r="J17" s="30">
        <f>L17+O17</f>
        <v>119998</v>
      </c>
      <c r="K17" s="30"/>
      <c r="L17" s="30">
        <v>119998</v>
      </c>
      <c r="M17" s="30"/>
      <c r="N17" s="30"/>
      <c r="O17" s="30"/>
      <c r="P17" s="30">
        <f t="shared" si="0"/>
        <v>101781998</v>
      </c>
    </row>
    <row r="18" spans="1:16" s="5" customFormat="1" ht="74.25" customHeight="1">
      <c r="A18" s="9"/>
      <c r="B18" s="9"/>
      <c r="C18" s="9"/>
      <c r="D18" s="1" t="s">
        <v>273</v>
      </c>
      <c r="E18" s="30">
        <f t="shared" ref="E18:E57" si="8">F18+I18</f>
        <v>5534600</v>
      </c>
      <c r="F18" s="30">
        <v>5534600</v>
      </c>
      <c r="G18" s="30">
        <v>4117400</v>
      </c>
      <c r="H18" s="30">
        <v>208400</v>
      </c>
      <c r="I18" s="30"/>
      <c r="J18" s="30">
        <f t="shared" ref="J18:J57" si="9">L18+O18</f>
        <v>1</v>
      </c>
      <c r="K18" s="30"/>
      <c r="L18" s="30">
        <v>1</v>
      </c>
      <c r="M18" s="30"/>
      <c r="N18" s="30"/>
      <c r="O18" s="30"/>
      <c r="P18" s="30">
        <f t="shared" si="0"/>
        <v>5534601</v>
      </c>
    </row>
    <row r="19" spans="1:16" s="5" customFormat="1" ht="70.5" customHeight="1">
      <c r="A19" s="9"/>
      <c r="B19" s="9"/>
      <c r="C19" s="9"/>
      <c r="D19" s="1" t="s">
        <v>274</v>
      </c>
      <c r="E19" s="30">
        <f t="shared" si="8"/>
        <v>3000100</v>
      </c>
      <c r="F19" s="30">
        <v>3000100</v>
      </c>
      <c r="G19" s="30">
        <v>2776600</v>
      </c>
      <c r="H19" s="30">
        <v>73800</v>
      </c>
      <c r="I19" s="30"/>
      <c r="J19" s="30">
        <f t="shared" si="9"/>
        <v>0</v>
      </c>
      <c r="K19" s="30"/>
      <c r="L19" s="30"/>
      <c r="M19" s="30"/>
      <c r="N19" s="30"/>
      <c r="O19" s="30"/>
      <c r="P19" s="30">
        <f t="shared" si="0"/>
        <v>3000100</v>
      </c>
    </row>
    <row r="20" spans="1:16" s="5" customFormat="1" ht="71.25" customHeight="1">
      <c r="A20" s="9"/>
      <c r="B20" s="9"/>
      <c r="C20" s="9"/>
      <c r="D20" s="1" t="s">
        <v>275</v>
      </c>
      <c r="E20" s="30">
        <f t="shared" si="8"/>
        <v>3911400</v>
      </c>
      <c r="F20" s="30">
        <v>3911400</v>
      </c>
      <c r="G20" s="30">
        <v>3379700</v>
      </c>
      <c r="H20" s="30">
        <v>141000</v>
      </c>
      <c r="I20" s="30"/>
      <c r="J20" s="30">
        <f t="shared" si="9"/>
        <v>1</v>
      </c>
      <c r="K20" s="30"/>
      <c r="L20" s="30">
        <v>1</v>
      </c>
      <c r="M20" s="30"/>
      <c r="N20" s="30"/>
      <c r="O20" s="30"/>
      <c r="P20" s="30">
        <f t="shared" si="0"/>
        <v>3911401</v>
      </c>
    </row>
    <row r="21" spans="1:16" ht="46.8">
      <c r="A21" s="25" t="s">
        <v>25</v>
      </c>
      <c r="B21" s="25" t="s">
        <v>26</v>
      </c>
      <c r="C21" s="25" t="s">
        <v>27</v>
      </c>
      <c r="D21" s="8" t="s">
        <v>28</v>
      </c>
      <c r="E21" s="29">
        <f t="shared" si="8"/>
        <v>50000</v>
      </c>
      <c r="F21" s="29">
        <v>50000</v>
      </c>
      <c r="G21" s="29">
        <v>0</v>
      </c>
      <c r="H21" s="29">
        <v>0</v>
      </c>
      <c r="I21" s="29">
        <v>0</v>
      </c>
      <c r="J21" s="29">
        <f t="shared" si="9"/>
        <v>0</v>
      </c>
      <c r="K21" s="29">
        <v>0</v>
      </c>
      <c r="L21" s="29">
        <v>0</v>
      </c>
      <c r="M21" s="29">
        <v>0</v>
      </c>
      <c r="N21" s="29">
        <v>0</v>
      </c>
      <c r="O21" s="29">
        <v>0</v>
      </c>
      <c r="P21" s="29">
        <f t="shared" si="0"/>
        <v>50000</v>
      </c>
    </row>
    <row r="22" spans="1:16" ht="31.2">
      <c r="A22" s="25" t="s">
        <v>29</v>
      </c>
      <c r="B22" s="25" t="s">
        <v>30</v>
      </c>
      <c r="C22" s="25" t="s">
        <v>31</v>
      </c>
      <c r="D22" s="8" t="s">
        <v>32</v>
      </c>
      <c r="E22" s="29">
        <f t="shared" si="8"/>
        <v>2470400</v>
      </c>
      <c r="F22" s="29">
        <f>2570400-100000</f>
        <v>2470400</v>
      </c>
      <c r="G22" s="29">
        <v>0</v>
      </c>
      <c r="H22" s="29">
        <v>0</v>
      </c>
      <c r="I22" s="29">
        <v>0</v>
      </c>
      <c r="J22" s="29">
        <f t="shared" si="9"/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f t="shared" si="0"/>
        <v>2470400</v>
      </c>
    </row>
    <row r="23" spans="1:16" ht="31.2">
      <c r="A23" s="25" t="s">
        <v>33</v>
      </c>
      <c r="B23" s="25" t="s">
        <v>34</v>
      </c>
      <c r="C23" s="25" t="s">
        <v>35</v>
      </c>
      <c r="D23" s="8" t="s">
        <v>36</v>
      </c>
      <c r="E23" s="29">
        <f t="shared" si="8"/>
        <v>43453700</v>
      </c>
      <c r="F23" s="29">
        <f>41453700+2000000</f>
        <v>43453700</v>
      </c>
      <c r="G23" s="29">
        <v>0</v>
      </c>
      <c r="H23" s="29">
        <v>0</v>
      </c>
      <c r="I23" s="29">
        <v>0</v>
      </c>
      <c r="J23" s="29">
        <f t="shared" si="9"/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f t="shared" si="0"/>
        <v>43453700</v>
      </c>
    </row>
    <row r="24" spans="1:16" ht="22.2" customHeight="1">
      <c r="A24" s="25" t="s">
        <v>37</v>
      </c>
      <c r="B24" s="25" t="s">
        <v>38</v>
      </c>
      <c r="C24" s="25" t="s">
        <v>39</v>
      </c>
      <c r="D24" s="8" t="s">
        <v>40</v>
      </c>
      <c r="E24" s="29">
        <f t="shared" si="8"/>
        <v>9215600</v>
      </c>
      <c r="F24" s="29">
        <v>9215600</v>
      </c>
      <c r="G24" s="29">
        <v>0</v>
      </c>
      <c r="H24" s="29">
        <v>0</v>
      </c>
      <c r="I24" s="29">
        <v>0</v>
      </c>
      <c r="J24" s="29">
        <f t="shared" si="9"/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29">
        <f t="shared" si="0"/>
        <v>9215600</v>
      </c>
    </row>
    <row r="25" spans="1:16" ht="72" customHeight="1">
      <c r="A25" s="25" t="s">
        <v>41</v>
      </c>
      <c r="B25" s="25" t="s">
        <v>42</v>
      </c>
      <c r="C25" s="25" t="s">
        <v>43</v>
      </c>
      <c r="D25" s="8" t="s">
        <v>44</v>
      </c>
      <c r="E25" s="29">
        <f t="shared" si="8"/>
        <v>4832200</v>
      </c>
      <c r="F25" s="29">
        <v>3792200</v>
      </c>
      <c r="G25" s="29">
        <v>0</v>
      </c>
      <c r="H25" s="29">
        <v>0</v>
      </c>
      <c r="I25" s="29">
        <v>1040000</v>
      </c>
      <c r="J25" s="29">
        <f t="shared" si="9"/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f t="shared" si="0"/>
        <v>4832200</v>
      </c>
    </row>
    <row r="26" spans="1:16" ht="31.2">
      <c r="A26" s="25" t="s">
        <v>45</v>
      </c>
      <c r="B26" s="25" t="s">
        <v>46</v>
      </c>
      <c r="C26" s="25" t="s">
        <v>47</v>
      </c>
      <c r="D26" s="8" t="s">
        <v>48</v>
      </c>
      <c r="E26" s="29">
        <f t="shared" si="8"/>
        <v>10319200</v>
      </c>
      <c r="F26" s="29">
        <f>SUM(F27:F29)</f>
        <v>10319200</v>
      </c>
      <c r="G26" s="29">
        <v>0</v>
      </c>
      <c r="H26" s="29">
        <v>0</v>
      </c>
      <c r="I26" s="29">
        <v>0</v>
      </c>
      <c r="J26" s="29">
        <f t="shared" si="9"/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f t="shared" si="0"/>
        <v>10319200</v>
      </c>
    </row>
    <row r="27" spans="1:16" s="5" customFormat="1" ht="60" customHeight="1">
      <c r="A27" s="9"/>
      <c r="B27" s="9"/>
      <c r="C27" s="9"/>
      <c r="D27" s="1" t="s">
        <v>297</v>
      </c>
      <c r="E27" s="30">
        <f t="shared" si="8"/>
        <v>819200</v>
      </c>
      <c r="F27" s="30">
        <v>819200</v>
      </c>
      <c r="G27" s="30"/>
      <c r="H27" s="30"/>
      <c r="I27" s="30"/>
      <c r="J27" s="30"/>
      <c r="K27" s="30"/>
      <c r="L27" s="30"/>
      <c r="M27" s="30"/>
      <c r="N27" s="30"/>
      <c r="O27" s="30"/>
      <c r="P27" s="30">
        <f t="shared" si="0"/>
        <v>819200</v>
      </c>
    </row>
    <row r="28" spans="1:16" s="5" customFormat="1" ht="87" customHeight="1">
      <c r="A28" s="9"/>
      <c r="B28" s="9"/>
      <c r="C28" s="9"/>
      <c r="D28" s="1" t="s">
        <v>295</v>
      </c>
      <c r="E28" s="30">
        <f t="shared" si="8"/>
        <v>7000000</v>
      </c>
      <c r="F28" s="30">
        <v>7000000</v>
      </c>
      <c r="G28" s="30"/>
      <c r="H28" s="30"/>
      <c r="I28" s="30"/>
      <c r="J28" s="30"/>
      <c r="K28" s="30"/>
      <c r="L28" s="30"/>
      <c r="M28" s="30"/>
      <c r="N28" s="30"/>
      <c r="O28" s="30"/>
      <c r="P28" s="30">
        <f t="shared" si="0"/>
        <v>7000000</v>
      </c>
    </row>
    <row r="29" spans="1:16" s="5" customFormat="1" ht="74.25" customHeight="1">
      <c r="A29" s="9"/>
      <c r="B29" s="9"/>
      <c r="C29" s="9"/>
      <c r="D29" s="1" t="s">
        <v>298</v>
      </c>
      <c r="E29" s="30">
        <f t="shared" si="8"/>
        <v>2500000</v>
      </c>
      <c r="F29" s="30">
        <v>2500000</v>
      </c>
      <c r="G29" s="30"/>
      <c r="H29" s="30"/>
      <c r="I29" s="30"/>
      <c r="J29" s="30"/>
      <c r="K29" s="30"/>
      <c r="L29" s="30"/>
      <c r="M29" s="30"/>
      <c r="N29" s="30"/>
      <c r="O29" s="30"/>
      <c r="P29" s="30">
        <f t="shared" si="0"/>
        <v>2500000</v>
      </c>
    </row>
    <row r="30" spans="1:16" ht="41.25" customHeight="1">
      <c r="A30" s="25" t="s">
        <v>49</v>
      </c>
      <c r="B30" s="25" t="s">
        <v>50</v>
      </c>
      <c r="C30" s="25" t="s">
        <v>51</v>
      </c>
      <c r="D30" s="8" t="s">
        <v>52</v>
      </c>
      <c r="E30" s="29">
        <f t="shared" si="8"/>
        <v>3500000</v>
      </c>
      <c r="F30" s="29">
        <f>5000000-500000-1000000</f>
        <v>3500000</v>
      </c>
      <c r="G30" s="29">
        <v>0</v>
      </c>
      <c r="H30" s="29">
        <v>0</v>
      </c>
      <c r="I30" s="29">
        <v>0</v>
      </c>
      <c r="J30" s="29">
        <f t="shared" si="9"/>
        <v>0</v>
      </c>
      <c r="K30" s="29">
        <v>0</v>
      </c>
      <c r="L30" s="29">
        <v>0</v>
      </c>
      <c r="M30" s="29">
        <v>0</v>
      </c>
      <c r="N30" s="29">
        <v>0</v>
      </c>
      <c r="O30" s="29">
        <v>0</v>
      </c>
      <c r="P30" s="29">
        <f t="shared" si="0"/>
        <v>3500000</v>
      </c>
    </row>
    <row r="31" spans="1:16" ht="31.2">
      <c r="A31" s="25" t="s">
        <v>53</v>
      </c>
      <c r="B31" s="25" t="s">
        <v>54</v>
      </c>
      <c r="C31" s="25" t="s">
        <v>55</v>
      </c>
      <c r="D31" s="8" t="s">
        <v>56</v>
      </c>
      <c r="E31" s="29">
        <f t="shared" si="8"/>
        <v>16710200</v>
      </c>
      <c r="F31" s="29">
        <f>SUM(F32:F34)</f>
        <v>16710200</v>
      </c>
      <c r="G31" s="29">
        <f t="shared" ref="G31:I31" si="10">SUM(G32:G34)</f>
        <v>0</v>
      </c>
      <c r="H31" s="29">
        <f t="shared" si="10"/>
        <v>0</v>
      </c>
      <c r="I31" s="29">
        <f t="shared" si="10"/>
        <v>0</v>
      </c>
      <c r="J31" s="29">
        <f t="shared" si="9"/>
        <v>0</v>
      </c>
      <c r="K31" s="29">
        <f>SUM(K32:K34)</f>
        <v>0</v>
      </c>
      <c r="L31" s="29">
        <f t="shared" ref="L31:O31" si="11">SUM(L32:L34)</f>
        <v>0</v>
      </c>
      <c r="M31" s="29">
        <f t="shared" si="11"/>
        <v>0</v>
      </c>
      <c r="N31" s="29">
        <f t="shared" si="11"/>
        <v>0</v>
      </c>
      <c r="O31" s="29">
        <f t="shared" si="11"/>
        <v>0</v>
      </c>
      <c r="P31" s="29">
        <f t="shared" si="0"/>
        <v>16710200</v>
      </c>
    </row>
    <row r="32" spans="1:16" s="5" customFormat="1" ht="75.75" customHeight="1">
      <c r="A32" s="9"/>
      <c r="B32" s="9"/>
      <c r="C32" s="9"/>
      <c r="D32" s="1" t="s">
        <v>273</v>
      </c>
      <c r="E32" s="30">
        <f>F32+I32</f>
        <v>8383700</v>
      </c>
      <c r="F32" s="30">
        <v>8383700</v>
      </c>
      <c r="G32" s="30"/>
      <c r="H32" s="30"/>
      <c r="I32" s="30"/>
      <c r="J32" s="30">
        <f t="shared" si="9"/>
        <v>0</v>
      </c>
      <c r="K32" s="30"/>
      <c r="L32" s="30"/>
      <c r="M32" s="30"/>
      <c r="N32" s="30"/>
      <c r="O32" s="30"/>
      <c r="P32" s="30">
        <f t="shared" si="0"/>
        <v>8383700</v>
      </c>
    </row>
    <row r="33" spans="1:16" s="5" customFormat="1" ht="72.75" customHeight="1">
      <c r="A33" s="9"/>
      <c r="B33" s="9"/>
      <c r="C33" s="9"/>
      <c r="D33" s="1" t="s">
        <v>274</v>
      </c>
      <c r="E33" s="30">
        <f t="shared" ref="E33:E34" si="12">F33+I33</f>
        <v>3011900</v>
      </c>
      <c r="F33" s="30">
        <v>3011900</v>
      </c>
      <c r="G33" s="30"/>
      <c r="H33" s="30"/>
      <c r="I33" s="30"/>
      <c r="J33" s="30">
        <f t="shared" si="9"/>
        <v>0</v>
      </c>
      <c r="K33" s="30"/>
      <c r="L33" s="30"/>
      <c r="M33" s="30"/>
      <c r="N33" s="30"/>
      <c r="O33" s="30"/>
      <c r="P33" s="30">
        <f t="shared" si="0"/>
        <v>3011900</v>
      </c>
    </row>
    <row r="34" spans="1:16" s="5" customFormat="1" ht="57" customHeight="1">
      <c r="A34" s="9"/>
      <c r="B34" s="9"/>
      <c r="C34" s="9"/>
      <c r="D34" s="1" t="s">
        <v>275</v>
      </c>
      <c r="E34" s="30">
        <f t="shared" si="12"/>
        <v>5314600</v>
      </c>
      <c r="F34" s="30">
        <v>5314600</v>
      </c>
      <c r="G34" s="30"/>
      <c r="H34" s="30"/>
      <c r="I34" s="30"/>
      <c r="J34" s="30">
        <f t="shared" si="9"/>
        <v>0</v>
      </c>
      <c r="K34" s="30"/>
      <c r="L34" s="30"/>
      <c r="M34" s="30"/>
      <c r="N34" s="30"/>
      <c r="O34" s="30"/>
      <c r="P34" s="30">
        <f t="shared" si="0"/>
        <v>5314600</v>
      </c>
    </row>
    <row r="35" spans="1:16" ht="56.25" customHeight="1">
      <c r="A35" s="24" t="s">
        <v>332</v>
      </c>
      <c r="B35" s="24" t="s">
        <v>333</v>
      </c>
      <c r="C35" s="24" t="s">
        <v>253</v>
      </c>
      <c r="D35" s="8" t="s">
        <v>334</v>
      </c>
      <c r="E35" s="29">
        <f t="shared" si="8"/>
        <v>80000</v>
      </c>
      <c r="F35" s="29">
        <v>80000</v>
      </c>
      <c r="G35" s="29"/>
      <c r="H35" s="29"/>
      <c r="I35" s="29"/>
      <c r="J35" s="29">
        <f t="shared" si="9"/>
        <v>0</v>
      </c>
      <c r="K35" s="29">
        <f>7000000-80000-3000000-3920000</f>
        <v>0</v>
      </c>
      <c r="L35" s="29"/>
      <c r="M35" s="29"/>
      <c r="N35" s="29"/>
      <c r="O35" s="29">
        <f>7000000-80000-3000000-3920000</f>
        <v>0</v>
      </c>
      <c r="P35" s="29">
        <f t="shared" si="0"/>
        <v>80000</v>
      </c>
    </row>
    <row r="36" spans="1:16" ht="39" customHeight="1">
      <c r="A36" s="24" t="s">
        <v>278</v>
      </c>
      <c r="B36" s="24" t="s">
        <v>279</v>
      </c>
      <c r="C36" s="24" t="s">
        <v>281</v>
      </c>
      <c r="D36" s="8" t="s">
        <v>280</v>
      </c>
      <c r="E36" s="29">
        <f t="shared" si="8"/>
        <v>1479900</v>
      </c>
      <c r="F36" s="29">
        <f>SUM(F37:F42)</f>
        <v>1347000</v>
      </c>
      <c r="G36" s="29">
        <f>SUM(G37:G42)</f>
        <v>0</v>
      </c>
      <c r="H36" s="29">
        <f>SUM(H37:H42)</f>
        <v>0</v>
      </c>
      <c r="I36" s="29">
        <f>SUM(I37:I42)</f>
        <v>132900</v>
      </c>
      <c r="J36" s="29">
        <f t="shared" si="9"/>
        <v>0</v>
      </c>
      <c r="K36" s="29">
        <f>SUM(K37:K42)</f>
        <v>0</v>
      </c>
      <c r="L36" s="29">
        <f>SUM(L37:L42)</f>
        <v>0</v>
      </c>
      <c r="M36" s="29">
        <f>SUM(M37:M42)</f>
        <v>0</v>
      </c>
      <c r="N36" s="29">
        <f>SUM(N37:N42)</f>
        <v>0</v>
      </c>
      <c r="O36" s="29">
        <f>SUM(O37:O42)</f>
        <v>0</v>
      </c>
      <c r="P36" s="29">
        <f t="shared" si="0"/>
        <v>1479900</v>
      </c>
    </row>
    <row r="37" spans="1:16" ht="54.75" customHeight="1">
      <c r="A37" s="24"/>
      <c r="B37" s="24"/>
      <c r="C37" s="24"/>
      <c r="D37" s="1" t="s">
        <v>19</v>
      </c>
      <c r="E37" s="30">
        <f t="shared" si="8"/>
        <v>1177200</v>
      </c>
      <c r="F37" s="30">
        <v>1177200</v>
      </c>
      <c r="G37" s="29"/>
      <c r="H37" s="29"/>
      <c r="I37" s="29"/>
      <c r="J37" s="29">
        <f>L37+O37</f>
        <v>0</v>
      </c>
      <c r="K37" s="29"/>
      <c r="L37" s="29"/>
      <c r="M37" s="29"/>
      <c r="N37" s="29"/>
      <c r="O37" s="29"/>
      <c r="P37" s="30">
        <f t="shared" si="0"/>
        <v>1177200</v>
      </c>
    </row>
    <row r="38" spans="1:16" ht="74.25" customHeight="1">
      <c r="A38" s="24"/>
      <c r="B38" s="24"/>
      <c r="C38" s="24"/>
      <c r="D38" s="1" t="s">
        <v>273</v>
      </c>
      <c r="E38" s="30">
        <f t="shared" si="8"/>
        <v>11500</v>
      </c>
      <c r="F38" s="30">
        <v>11500</v>
      </c>
      <c r="G38" s="29"/>
      <c r="H38" s="29"/>
      <c r="I38" s="29"/>
      <c r="J38" s="29">
        <f>L38+O38</f>
        <v>0</v>
      </c>
      <c r="K38" s="29"/>
      <c r="L38" s="29"/>
      <c r="M38" s="29"/>
      <c r="N38" s="29"/>
      <c r="O38" s="29"/>
      <c r="P38" s="30">
        <f t="shared" si="0"/>
        <v>11500</v>
      </c>
    </row>
    <row r="39" spans="1:16" ht="72" customHeight="1">
      <c r="A39" s="24"/>
      <c r="B39" s="24"/>
      <c r="C39" s="24"/>
      <c r="D39" s="1" t="s">
        <v>274</v>
      </c>
      <c r="E39" s="30">
        <f t="shared" si="8"/>
        <v>20900</v>
      </c>
      <c r="F39" s="30">
        <v>20900</v>
      </c>
      <c r="G39" s="29"/>
      <c r="H39" s="29"/>
      <c r="I39" s="29"/>
      <c r="J39" s="29"/>
      <c r="K39" s="29"/>
      <c r="L39" s="29"/>
      <c r="M39" s="29"/>
      <c r="N39" s="29"/>
      <c r="O39" s="29"/>
      <c r="P39" s="30">
        <f t="shared" si="0"/>
        <v>20900</v>
      </c>
    </row>
    <row r="40" spans="1:16" ht="72" customHeight="1">
      <c r="A40" s="24"/>
      <c r="B40" s="24"/>
      <c r="C40" s="24"/>
      <c r="D40" s="1" t="s">
        <v>275</v>
      </c>
      <c r="E40" s="30">
        <f t="shared" si="8"/>
        <v>11500</v>
      </c>
      <c r="F40" s="30">
        <v>11500</v>
      </c>
      <c r="G40" s="29"/>
      <c r="H40" s="29"/>
      <c r="I40" s="29"/>
      <c r="J40" s="29">
        <f t="shared" ref="J40:J42" si="13">L40+O40</f>
        <v>0</v>
      </c>
      <c r="K40" s="29"/>
      <c r="L40" s="29"/>
      <c r="M40" s="29"/>
      <c r="N40" s="29"/>
      <c r="O40" s="29"/>
      <c r="P40" s="30">
        <f t="shared" si="0"/>
        <v>11500</v>
      </c>
    </row>
    <row r="41" spans="1:16" ht="93" customHeight="1">
      <c r="A41" s="24"/>
      <c r="B41" s="24"/>
      <c r="C41" s="24"/>
      <c r="D41" s="1" t="s">
        <v>295</v>
      </c>
      <c r="E41" s="30">
        <f t="shared" si="8"/>
        <v>132900</v>
      </c>
      <c r="F41" s="30"/>
      <c r="G41" s="29"/>
      <c r="H41" s="29"/>
      <c r="I41" s="30">
        <v>132900</v>
      </c>
      <c r="J41" s="29">
        <f t="shared" si="13"/>
        <v>0</v>
      </c>
      <c r="K41" s="29"/>
      <c r="L41" s="29"/>
      <c r="M41" s="29"/>
      <c r="N41" s="29"/>
      <c r="O41" s="29"/>
      <c r="P41" s="30">
        <f t="shared" si="0"/>
        <v>132900</v>
      </c>
    </row>
    <row r="42" spans="1:16" ht="53.25" customHeight="1">
      <c r="A42" s="24"/>
      <c r="B42" s="24"/>
      <c r="C42" s="24"/>
      <c r="D42" s="1" t="s">
        <v>296</v>
      </c>
      <c r="E42" s="30">
        <f t="shared" si="8"/>
        <v>125900</v>
      </c>
      <c r="F42" s="30">
        <v>125900</v>
      </c>
      <c r="G42" s="29"/>
      <c r="H42" s="29"/>
      <c r="I42" s="29"/>
      <c r="J42" s="29">
        <f t="shared" si="13"/>
        <v>0</v>
      </c>
      <c r="K42" s="29"/>
      <c r="L42" s="29"/>
      <c r="M42" s="29"/>
      <c r="N42" s="29"/>
      <c r="O42" s="29"/>
      <c r="P42" s="30">
        <f t="shared" si="0"/>
        <v>125900</v>
      </c>
    </row>
    <row r="43" spans="1:16" ht="53.25" customHeight="1">
      <c r="A43" s="24" t="s">
        <v>340</v>
      </c>
      <c r="B43" s="24" t="s">
        <v>341</v>
      </c>
      <c r="C43" s="24" t="s">
        <v>343</v>
      </c>
      <c r="D43" s="8" t="s">
        <v>342</v>
      </c>
      <c r="E43" s="29">
        <f>F43+I43</f>
        <v>500000</v>
      </c>
      <c r="F43" s="29"/>
      <c r="G43" s="29"/>
      <c r="H43" s="29"/>
      <c r="I43" s="29">
        <v>500000</v>
      </c>
      <c r="J43" s="29"/>
      <c r="K43" s="29"/>
      <c r="L43" s="29"/>
      <c r="M43" s="29"/>
      <c r="N43" s="29"/>
      <c r="O43" s="29"/>
      <c r="P43" s="29">
        <f>E43 + J43</f>
        <v>500000</v>
      </c>
    </row>
    <row r="44" spans="1:16" ht="31.2">
      <c r="A44" s="25" t="s">
        <v>57</v>
      </c>
      <c r="B44" s="25" t="s">
        <v>58</v>
      </c>
      <c r="C44" s="25" t="s">
        <v>59</v>
      </c>
      <c r="D44" s="8" t="s">
        <v>60</v>
      </c>
      <c r="E44" s="29">
        <f>F44+I44</f>
        <v>232000</v>
      </c>
      <c r="F44" s="29">
        <v>232000</v>
      </c>
      <c r="G44" s="29">
        <v>0</v>
      </c>
      <c r="H44" s="29">
        <v>0</v>
      </c>
      <c r="I44" s="29">
        <v>0</v>
      </c>
      <c r="J44" s="29">
        <f>L44+O44</f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f>E44 + J44</f>
        <v>232000</v>
      </c>
    </row>
    <row r="45" spans="1:16" ht="31.2">
      <c r="A45" s="24" t="s">
        <v>344</v>
      </c>
      <c r="B45" s="25">
        <v>7693</v>
      </c>
      <c r="C45" s="24" t="s">
        <v>59</v>
      </c>
      <c r="D45" s="8" t="s">
        <v>345</v>
      </c>
      <c r="E45" s="29">
        <f>F45+I45</f>
        <v>137339938</v>
      </c>
      <c r="F45" s="29">
        <f>154856938-977000-1040000-1500000-12000000-2000000</f>
        <v>137339938</v>
      </c>
      <c r="G45" s="29"/>
      <c r="H45" s="29"/>
      <c r="I45" s="29"/>
      <c r="J45" s="29">
        <f>L45+O45</f>
        <v>1734800</v>
      </c>
      <c r="K45" s="29">
        <v>1734800</v>
      </c>
      <c r="L45" s="29"/>
      <c r="M45" s="29"/>
      <c r="N45" s="29"/>
      <c r="O45" s="29">
        <v>1734800</v>
      </c>
      <c r="P45" s="29">
        <f>E45 + J45</f>
        <v>139074738</v>
      </c>
    </row>
    <row r="46" spans="1:16" ht="46.8">
      <c r="A46" s="24" t="s">
        <v>282</v>
      </c>
      <c r="B46" s="24">
        <v>8110</v>
      </c>
      <c r="C46" s="24" t="s">
        <v>237</v>
      </c>
      <c r="D46" s="8" t="s">
        <v>238</v>
      </c>
      <c r="E46" s="29">
        <f>F46+I46</f>
        <v>1658000</v>
      </c>
      <c r="F46" s="29">
        <f>SUM(F47:F53)</f>
        <v>1658000</v>
      </c>
      <c r="G46" s="29"/>
      <c r="H46" s="29"/>
      <c r="I46" s="29"/>
      <c r="J46" s="29"/>
      <c r="K46" s="29"/>
      <c r="L46" s="29"/>
      <c r="M46" s="29"/>
      <c r="N46" s="29"/>
      <c r="O46" s="29"/>
      <c r="P46" s="29">
        <f>E46 + J46</f>
        <v>1658000</v>
      </c>
    </row>
    <row r="47" spans="1:16" s="5" customFormat="1" ht="46.8">
      <c r="A47" s="11"/>
      <c r="B47" s="11"/>
      <c r="C47" s="11"/>
      <c r="D47" s="1" t="s">
        <v>19</v>
      </c>
      <c r="E47" s="30">
        <f t="shared" ref="E47:E51" si="14">F47+I47</f>
        <v>301900</v>
      </c>
      <c r="F47" s="30">
        <v>301900</v>
      </c>
      <c r="G47" s="30"/>
      <c r="H47" s="30"/>
      <c r="I47" s="30"/>
      <c r="J47" s="30"/>
      <c r="K47" s="30"/>
      <c r="L47" s="30"/>
      <c r="M47" s="30"/>
      <c r="N47" s="30"/>
      <c r="O47" s="30"/>
      <c r="P47" s="30">
        <f t="shared" ref="P47:P53" si="15">E47 + J47</f>
        <v>301900</v>
      </c>
    </row>
    <row r="48" spans="1:16" s="5" customFormat="1" ht="62.4">
      <c r="A48" s="11"/>
      <c r="B48" s="11"/>
      <c r="C48" s="11"/>
      <c r="D48" s="1" t="s">
        <v>273</v>
      </c>
      <c r="E48" s="30">
        <f t="shared" si="14"/>
        <v>15000</v>
      </c>
      <c r="F48" s="30">
        <v>15000</v>
      </c>
      <c r="G48" s="30"/>
      <c r="H48" s="30"/>
      <c r="I48" s="30"/>
      <c r="J48" s="30"/>
      <c r="K48" s="30"/>
      <c r="L48" s="30"/>
      <c r="M48" s="30"/>
      <c r="N48" s="30"/>
      <c r="O48" s="30"/>
      <c r="P48" s="30">
        <f t="shared" si="15"/>
        <v>15000</v>
      </c>
    </row>
    <row r="49" spans="1:16" s="5" customFormat="1" ht="62.4">
      <c r="A49" s="11"/>
      <c r="B49" s="11"/>
      <c r="C49" s="11"/>
      <c r="D49" s="1" t="s">
        <v>274</v>
      </c>
      <c r="E49" s="30">
        <f t="shared" si="14"/>
        <v>13000</v>
      </c>
      <c r="F49" s="30">
        <v>13000</v>
      </c>
      <c r="G49" s="30"/>
      <c r="H49" s="30"/>
      <c r="I49" s="30"/>
      <c r="J49" s="30"/>
      <c r="K49" s="30"/>
      <c r="L49" s="30"/>
      <c r="M49" s="30"/>
      <c r="N49" s="30"/>
      <c r="O49" s="30"/>
      <c r="P49" s="30">
        <f t="shared" si="15"/>
        <v>13000</v>
      </c>
    </row>
    <row r="50" spans="1:16" s="5" customFormat="1" ht="46.8">
      <c r="A50" s="11"/>
      <c r="B50" s="11"/>
      <c r="C50" s="11"/>
      <c r="D50" s="1" t="s">
        <v>275</v>
      </c>
      <c r="E50" s="30">
        <f t="shared" si="14"/>
        <v>13000</v>
      </c>
      <c r="F50" s="30">
        <v>13000</v>
      </c>
      <c r="G50" s="30"/>
      <c r="H50" s="30"/>
      <c r="I50" s="30"/>
      <c r="J50" s="30"/>
      <c r="K50" s="30"/>
      <c r="L50" s="30"/>
      <c r="M50" s="30"/>
      <c r="N50" s="30"/>
      <c r="O50" s="30"/>
      <c r="P50" s="30">
        <f t="shared" si="15"/>
        <v>13000</v>
      </c>
    </row>
    <row r="51" spans="1:16" s="5" customFormat="1" ht="46.8">
      <c r="A51" s="11"/>
      <c r="B51" s="11"/>
      <c r="C51" s="11"/>
      <c r="D51" s="1" t="s">
        <v>297</v>
      </c>
      <c r="E51" s="30">
        <f t="shared" si="14"/>
        <v>994500</v>
      </c>
      <c r="F51" s="30">
        <v>994500</v>
      </c>
      <c r="G51" s="30"/>
      <c r="H51" s="30"/>
      <c r="I51" s="30"/>
      <c r="J51" s="30"/>
      <c r="K51" s="30"/>
      <c r="L51" s="30"/>
      <c r="M51" s="30"/>
      <c r="N51" s="30"/>
      <c r="O51" s="30"/>
      <c r="P51" s="30">
        <f t="shared" si="15"/>
        <v>994500</v>
      </c>
    </row>
    <row r="52" spans="1:16" s="5" customFormat="1" ht="62.4">
      <c r="A52" s="11"/>
      <c r="B52" s="11"/>
      <c r="C52" s="11"/>
      <c r="D52" s="1" t="s">
        <v>295</v>
      </c>
      <c r="E52" s="30">
        <f>F52+I52</f>
        <v>267100</v>
      </c>
      <c r="F52" s="30">
        <v>267100</v>
      </c>
      <c r="G52" s="30"/>
      <c r="H52" s="30"/>
      <c r="I52" s="30"/>
      <c r="J52" s="30"/>
      <c r="K52" s="30"/>
      <c r="L52" s="30"/>
      <c r="M52" s="30"/>
      <c r="N52" s="30"/>
      <c r="O52" s="30"/>
      <c r="P52" s="30">
        <f t="shared" si="15"/>
        <v>267100</v>
      </c>
    </row>
    <row r="53" spans="1:16" s="5" customFormat="1" ht="62.4">
      <c r="A53" s="11"/>
      <c r="B53" s="11"/>
      <c r="C53" s="11"/>
      <c r="D53" s="1" t="s">
        <v>298</v>
      </c>
      <c r="E53" s="30">
        <f>F53+I53</f>
        <v>53500</v>
      </c>
      <c r="F53" s="30">
        <v>53500</v>
      </c>
      <c r="G53" s="30"/>
      <c r="H53" s="30"/>
      <c r="I53" s="30"/>
      <c r="J53" s="30"/>
      <c r="K53" s="30"/>
      <c r="L53" s="30"/>
      <c r="M53" s="30"/>
      <c r="N53" s="30"/>
      <c r="O53" s="30"/>
      <c r="P53" s="30">
        <f t="shared" si="15"/>
        <v>53500</v>
      </c>
    </row>
    <row r="54" spans="1:16" ht="31.2">
      <c r="A54" s="25" t="s">
        <v>61</v>
      </c>
      <c r="B54" s="25" t="s">
        <v>62</v>
      </c>
      <c r="C54" s="25" t="s">
        <v>63</v>
      </c>
      <c r="D54" s="8" t="s">
        <v>64</v>
      </c>
      <c r="E54" s="29">
        <f t="shared" si="8"/>
        <v>26495000</v>
      </c>
      <c r="F54" s="29">
        <v>26495000</v>
      </c>
      <c r="G54" s="29">
        <v>23147800</v>
      </c>
      <c r="H54" s="29">
        <v>58500</v>
      </c>
      <c r="I54" s="29">
        <v>0</v>
      </c>
      <c r="J54" s="29">
        <f t="shared" si="9"/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f t="shared" si="0"/>
        <v>26495000</v>
      </c>
    </row>
    <row r="55" spans="1:16" ht="31.2">
      <c r="A55" s="25" t="s">
        <v>65</v>
      </c>
      <c r="B55" s="25" t="s">
        <v>66</v>
      </c>
      <c r="C55" s="25" t="s">
        <v>63</v>
      </c>
      <c r="D55" s="8" t="s">
        <v>67</v>
      </c>
      <c r="E55" s="29">
        <f t="shared" si="8"/>
        <v>873900</v>
      </c>
      <c r="F55" s="29">
        <v>873900</v>
      </c>
      <c r="G55" s="29">
        <v>0</v>
      </c>
      <c r="H55" s="29">
        <v>0</v>
      </c>
      <c r="I55" s="29">
        <v>0</v>
      </c>
      <c r="J55" s="29">
        <f t="shared" si="9"/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f t="shared" si="0"/>
        <v>873900</v>
      </c>
    </row>
    <row r="56" spans="1:16" ht="31.2">
      <c r="A56" s="25" t="s">
        <v>68</v>
      </c>
      <c r="B56" s="25" t="s">
        <v>69</v>
      </c>
      <c r="C56" s="25" t="s">
        <v>63</v>
      </c>
      <c r="D56" s="8" t="s">
        <v>70</v>
      </c>
      <c r="E56" s="29">
        <f t="shared" si="8"/>
        <v>3336000</v>
      </c>
      <c r="F56" s="29">
        <v>3336000</v>
      </c>
      <c r="G56" s="29">
        <v>0</v>
      </c>
      <c r="H56" s="29">
        <v>0</v>
      </c>
      <c r="I56" s="29">
        <v>0</v>
      </c>
      <c r="J56" s="29">
        <f t="shared" si="9"/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f t="shared" si="0"/>
        <v>3336000</v>
      </c>
    </row>
    <row r="57" spans="1:16" ht="31.2">
      <c r="A57" s="24" t="s">
        <v>272</v>
      </c>
      <c r="B57" s="25">
        <v>8340</v>
      </c>
      <c r="C57" s="25" t="s">
        <v>270</v>
      </c>
      <c r="D57" s="8" t="s">
        <v>271</v>
      </c>
      <c r="E57" s="29">
        <f t="shared" si="8"/>
        <v>0</v>
      </c>
      <c r="F57" s="29"/>
      <c r="G57" s="29"/>
      <c r="H57" s="29"/>
      <c r="I57" s="29"/>
      <c r="J57" s="29">
        <f t="shared" si="9"/>
        <v>100000</v>
      </c>
      <c r="K57" s="29"/>
      <c r="L57" s="29">
        <v>100000</v>
      </c>
      <c r="M57" s="29"/>
      <c r="N57" s="29"/>
      <c r="O57" s="29">
        <v>0</v>
      </c>
      <c r="P57" s="29">
        <f t="shared" si="0"/>
        <v>100000</v>
      </c>
    </row>
    <row r="58" spans="1:16" ht="46.8">
      <c r="A58" s="6" t="s">
        <v>71</v>
      </c>
      <c r="B58" s="6" t="s">
        <v>18</v>
      </c>
      <c r="C58" s="6" t="s">
        <v>18</v>
      </c>
      <c r="D58" s="7" t="s">
        <v>72</v>
      </c>
      <c r="E58" s="28">
        <f>F58+I58</f>
        <v>474270750</v>
      </c>
      <c r="F58" s="28">
        <f>F59</f>
        <v>474270750</v>
      </c>
      <c r="G58" s="28">
        <f>G59</f>
        <v>326947300</v>
      </c>
      <c r="H58" s="28">
        <f>H59</f>
        <v>39978800</v>
      </c>
      <c r="I58" s="28">
        <f>I59</f>
        <v>0</v>
      </c>
      <c r="J58" s="28">
        <f>L58+O58</f>
        <v>10800000</v>
      </c>
      <c r="K58" s="28">
        <f>K59</f>
        <v>0</v>
      </c>
      <c r="L58" s="28">
        <f t="shared" ref="L58:O58" si="16">L59</f>
        <v>10800000</v>
      </c>
      <c r="M58" s="28">
        <f t="shared" si="16"/>
        <v>0</v>
      </c>
      <c r="N58" s="28">
        <f t="shared" si="16"/>
        <v>0</v>
      </c>
      <c r="O58" s="28">
        <f t="shared" si="16"/>
        <v>0</v>
      </c>
      <c r="P58" s="28">
        <f t="shared" si="0"/>
        <v>485070750</v>
      </c>
    </row>
    <row r="59" spans="1:16" ht="46.8">
      <c r="A59" s="6" t="s">
        <v>73</v>
      </c>
      <c r="B59" s="6" t="s">
        <v>18</v>
      </c>
      <c r="C59" s="6" t="s">
        <v>18</v>
      </c>
      <c r="D59" s="7" t="s">
        <v>72</v>
      </c>
      <c r="E59" s="28">
        <f>F59+I59</f>
        <v>474270750</v>
      </c>
      <c r="F59" s="28">
        <f>SUM(F60:F78)-F67</f>
        <v>474270750</v>
      </c>
      <c r="G59" s="28">
        <f t="shared" ref="G59:K59" si="17">SUM(G60:G78)-G67</f>
        <v>326947300</v>
      </c>
      <c r="H59" s="28">
        <f t="shared" si="17"/>
        <v>39978800</v>
      </c>
      <c r="I59" s="28">
        <f t="shared" si="17"/>
        <v>0</v>
      </c>
      <c r="J59" s="28">
        <f>L59+O59</f>
        <v>10800000</v>
      </c>
      <c r="K59" s="28">
        <f t="shared" si="17"/>
        <v>0</v>
      </c>
      <c r="L59" s="28">
        <f t="shared" ref="L59" si="18">SUM(L60:L78)-L67</f>
        <v>10800000</v>
      </c>
      <c r="M59" s="28">
        <f t="shared" ref="M59" si="19">SUM(M60:M78)-M67</f>
        <v>0</v>
      </c>
      <c r="N59" s="28">
        <f t="shared" ref="N59" si="20">SUM(N60:N78)-N67</f>
        <v>0</v>
      </c>
      <c r="O59" s="28">
        <f t="shared" ref="O59" si="21">SUM(O60:O78)-O67</f>
        <v>0</v>
      </c>
      <c r="P59" s="28">
        <f>E59 + J59</f>
        <v>485070750</v>
      </c>
    </row>
    <row r="60" spans="1:16" ht="55.5" customHeight="1">
      <c r="A60" s="25" t="s">
        <v>74</v>
      </c>
      <c r="B60" s="25" t="s">
        <v>75</v>
      </c>
      <c r="C60" s="25" t="s">
        <v>23</v>
      </c>
      <c r="D60" s="8" t="s">
        <v>76</v>
      </c>
      <c r="E60" s="29">
        <f>F60+I60</f>
        <v>6509700</v>
      </c>
      <c r="F60" s="29">
        <v>6509700</v>
      </c>
      <c r="G60" s="29">
        <v>6022100</v>
      </c>
      <c r="H60" s="29">
        <v>407800</v>
      </c>
      <c r="I60" s="29">
        <v>0</v>
      </c>
      <c r="J60" s="29">
        <f>L60+O60</f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f t="shared" si="0"/>
        <v>6509700</v>
      </c>
    </row>
    <row r="61" spans="1:16" ht="46.8">
      <c r="A61" s="24" t="s">
        <v>346</v>
      </c>
      <c r="B61" s="25" t="s">
        <v>26</v>
      </c>
      <c r="C61" s="25" t="s">
        <v>27</v>
      </c>
      <c r="D61" s="8" t="s">
        <v>28</v>
      </c>
      <c r="E61" s="29">
        <f t="shared" ref="E61" si="22">F61+I61</f>
        <v>2700</v>
      </c>
      <c r="F61" s="29">
        <v>2700</v>
      </c>
      <c r="G61" s="29">
        <v>0</v>
      </c>
      <c r="H61" s="29">
        <v>0</v>
      </c>
      <c r="I61" s="29">
        <v>0</v>
      </c>
      <c r="J61" s="29">
        <f t="shared" ref="J61" si="23">L61+O61</f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f t="shared" ref="P61" si="24">E61 + J61</f>
        <v>2700</v>
      </c>
    </row>
    <row r="62" spans="1:16" ht="22.5" customHeight="1">
      <c r="A62" s="25" t="s">
        <v>77</v>
      </c>
      <c r="B62" s="25" t="s">
        <v>78</v>
      </c>
      <c r="C62" s="25" t="s">
        <v>79</v>
      </c>
      <c r="D62" s="8" t="s">
        <v>80</v>
      </c>
      <c r="E62" s="29">
        <f t="shared" ref="E62:E77" si="25">F62+I62</f>
        <v>113243600</v>
      </c>
      <c r="F62" s="29">
        <v>113243600</v>
      </c>
      <c r="G62" s="29">
        <v>85400000</v>
      </c>
      <c r="H62" s="29">
        <v>14999000</v>
      </c>
      <c r="I62" s="29">
        <v>0</v>
      </c>
      <c r="J62" s="29">
        <f t="shared" ref="J62:J78" si="26">L62+O62</f>
        <v>10286500</v>
      </c>
      <c r="K62" s="29">
        <v>0</v>
      </c>
      <c r="L62" s="29">
        <v>10286500</v>
      </c>
      <c r="M62" s="29">
        <v>0</v>
      </c>
      <c r="N62" s="29">
        <v>0</v>
      </c>
      <c r="O62" s="29">
        <v>0</v>
      </c>
      <c r="P62" s="29">
        <f t="shared" si="0"/>
        <v>123530100</v>
      </c>
    </row>
    <row r="63" spans="1:16" ht="60.75" customHeight="1">
      <c r="A63" s="25" t="s">
        <v>81</v>
      </c>
      <c r="B63" s="25" t="s">
        <v>82</v>
      </c>
      <c r="C63" s="25" t="s">
        <v>83</v>
      </c>
      <c r="D63" s="8" t="s">
        <v>84</v>
      </c>
      <c r="E63" s="29">
        <f t="shared" si="25"/>
        <v>130896400</v>
      </c>
      <c r="F63" s="29">
        <v>130896400</v>
      </c>
      <c r="G63" s="29">
        <v>39122800</v>
      </c>
      <c r="H63" s="29">
        <v>18380000</v>
      </c>
      <c r="I63" s="29">
        <v>0</v>
      </c>
      <c r="J63" s="29">
        <f t="shared" si="26"/>
        <v>313499</v>
      </c>
      <c r="K63" s="29">
        <v>0</v>
      </c>
      <c r="L63" s="29">
        <v>313499</v>
      </c>
      <c r="M63" s="29">
        <v>0</v>
      </c>
      <c r="N63" s="29">
        <v>0</v>
      </c>
      <c r="O63" s="29">
        <v>0</v>
      </c>
      <c r="P63" s="29">
        <f t="shared" si="0"/>
        <v>131209899</v>
      </c>
    </row>
    <row r="64" spans="1:16" ht="109.5" customHeight="1">
      <c r="A64" s="25" t="s">
        <v>85</v>
      </c>
      <c r="B64" s="25" t="s">
        <v>86</v>
      </c>
      <c r="C64" s="25" t="s">
        <v>87</v>
      </c>
      <c r="D64" s="8" t="s">
        <v>88</v>
      </c>
      <c r="E64" s="29">
        <f t="shared" si="25"/>
        <v>15836500</v>
      </c>
      <c r="F64" s="29">
        <v>15836500</v>
      </c>
      <c r="G64" s="29">
        <v>8200000</v>
      </c>
      <c r="H64" s="29">
        <v>1606900</v>
      </c>
      <c r="I64" s="29">
        <v>0</v>
      </c>
      <c r="J64" s="29">
        <f t="shared" si="26"/>
        <v>0</v>
      </c>
      <c r="K64" s="29">
        <v>0</v>
      </c>
      <c r="L64" s="29">
        <v>0</v>
      </c>
      <c r="M64" s="29">
        <v>0</v>
      </c>
      <c r="N64" s="29">
        <v>0</v>
      </c>
      <c r="O64" s="29">
        <v>0</v>
      </c>
      <c r="P64" s="29">
        <f t="shared" si="0"/>
        <v>15836500</v>
      </c>
    </row>
    <row r="65" spans="1:16" s="12" customFormat="1" ht="53.25" customHeight="1">
      <c r="A65" s="25" t="s">
        <v>89</v>
      </c>
      <c r="B65" s="25" t="s">
        <v>90</v>
      </c>
      <c r="C65" s="25" t="s">
        <v>83</v>
      </c>
      <c r="D65" s="8" t="s">
        <v>91</v>
      </c>
      <c r="E65" s="29">
        <f t="shared" si="25"/>
        <v>124668900</v>
      </c>
      <c r="F65" s="29">
        <f>F67</f>
        <v>124668900</v>
      </c>
      <c r="G65" s="29">
        <f>G67</f>
        <v>124668900</v>
      </c>
      <c r="H65" s="29">
        <v>0</v>
      </c>
      <c r="I65" s="29">
        <v>0</v>
      </c>
      <c r="J65" s="29">
        <f t="shared" si="26"/>
        <v>0</v>
      </c>
      <c r="K65" s="29">
        <v>0</v>
      </c>
      <c r="L65" s="29">
        <v>0</v>
      </c>
      <c r="M65" s="29">
        <v>0</v>
      </c>
      <c r="N65" s="29">
        <v>0</v>
      </c>
      <c r="O65" s="29">
        <v>0</v>
      </c>
      <c r="P65" s="29">
        <f t="shared" si="0"/>
        <v>124668900</v>
      </c>
    </row>
    <row r="66" spans="1:16" s="27" customFormat="1">
      <c r="A66" s="9"/>
      <c r="B66" s="9"/>
      <c r="C66" s="9"/>
      <c r="D66" s="1" t="s">
        <v>329</v>
      </c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</row>
    <row r="67" spans="1:16" s="27" customFormat="1" ht="31.2">
      <c r="A67" s="9"/>
      <c r="B67" s="9"/>
      <c r="C67" s="9"/>
      <c r="D67" s="1" t="s">
        <v>330</v>
      </c>
      <c r="E67" s="30">
        <f t="shared" ref="E67" si="27">F67+I67</f>
        <v>124668900</v>
      </c>
      <c r="F67" s="30">
        <v>124668900</v>
      </c>
      <c r="G67" s="30">
        <v>124668900</v>
      </c>
      <c r="H67" s="30"/>
      <c r="I67" s="30"/>
      <c r="J67" s="30"/>
      <c r="K67" s="30"/>
      <c r="L67" s="30"/>
      <c r="M67" s="30"/>
      <c r="N67" s="30"/>
      <c r="O67" s="30"/>
      <c r="P67" s="30">
        <f t="shared" si="0"/>
        <v>124668900</v>
      </c>
    </row>
    <row r="68" spans="1:16" s="12" customFormat="1" ht="107.25" customHeight="1">
      <c r="A68" s="25" t="s">
        <v>92</v>
      </c>
      <c r="B68" s="25" t="s">
        <v>93</v>
      </c>
      <c r="C68" s="25" t="s">
        <v>87</v>
      </c>
      <c r="D68" s="8" t="s">
        <v>94</v>
      </c>
      <c r="E68" s="29">
        <f t="shared" si="25"/>
        <v>12500000</v>
      </c>
      <c r="F68" s="29">
        <v>12500000</v>
      </c>
      <c r="G68" s="29">
        <v>12500000</v>
      </c>
      <c r="H68" s="29">
        <v>0</v>
      </c>
      <c r="I68" s="29">
        <v>0</v>
      </c>
      <c r="J68" s="29">
        <f t="shared" si="26"/>
        <v>0</v>
      </c>
      <c r="K68" s="29">
        <v>0</v>
      </c>
      <c r="L68" s="29">
        <v>0</v>
      </c>
      <c r="M68" s="29">
        <v>0</v>
      </c>
      <c r="N68" s="29">
        <v>0</v>
      </c>
      <c r="O68" s="29">
        <v>0</v>
      </c>
      <c r="P68" s="29">
        <f t="shared" si="0"/>
        <v>12500000</v>
      </c>
    </row>
    <row r="69" spans="1:16" ht="57" customHeight="1">
      <c r="A69" s="25" t="s">
        <v>95</v>
      </c>
      <c r="B69" s="25" t="s">
        <v>96</v>
      </c>
      <c r="C69" s="25" t="s">
        <v>97</v>
      </c>
      <c r="D69" s="8" t="s">
        <v>98</v>
      </c>
      <c r="E69" s="29">
        <f t="shared" si="25"/>
        <v>23353200</v>
      </c>
      <c r="F69" s="29">
        <v>23353200</v>
      </c>
      <c r="G69" s="29">
        <v>19600000</v>
      </c>
      <c r="H69" s="29">
        <v>1122500</v>
      </c>
      <c r="I69" s="29">
        <v>0</v>
      </c>
      <c r="J69" s="29">
        <f t="shared" si="26"/>
        <v>200000</v>
      </c>
      <c r="K69" s="29">
        <v>0</v>
      </c>
      <c r="L69" s="29">
        <v>200000</v>
      </c>
      <c r="M69" s="29">
        <v>0</v>
      </c>
      <c r="N69" s="29">
        <v>0</v>
      </c>
      <c r="O69" s="29">
        <v>0</v>
      </c>
      <c r="P69" s="29">
        <f t="shared" si="0"/>
        <v>23553200</v>
      </c>
    </row>
    <row r="70" spans="1:16" ht="48.75" customHeight="1">
      <c r="A70" s="25" t="s">
        <v>99</v>
      </c>
      <c r="B70" s="25" t="s">
        <v>100</v>
      </c>
      <c r="C70" s="25" t="s">
        <v>101</v>
      </c>
      <c r="D70" s="8" t="s">
        <v>102</v>
      </c>
      <c r="E70" s="29">
        <f t="shared" si="25"/>
        <v>16500</v>
      </c>
      <c r="F70" s="29">
        <v>16500</v>
      </c>
      <c r="G70" s="29">
        <v>0</v>
      </c>
      <c r="H70" s="29">
        <v>0</v>
      </c>
      <c r="I70" s="29">
        <v>0</v>
      </c>
      <c r="J70" s="29">
        <f t="shared" si="26"/>
        <v>0</v>
      </c>
      <c r="K70" s="29">
        <v>0</v>
      </c>
      <c r="L70" s="29">
        <v>0</v>
      </c>
      <c r="M70" s="29">
        <v>0</v>
      </c>
      <c r="N70" s="29">
        <v>0</v>
      </c>
      <c r="O70" s="29">
        <v>0</v>
      </c>
      <c r="P70" s="29">
        <f t="shared" si="0"/>
        <v>16500</v>
      </c>
    </row>
    <row r="71" spans="1:16" ht="41.25" customHeight="1">
      <c r="A71" s="25" t="s">
        <v>103</v>
      </c>
      <c r="B71" s="25" t="s">
        <v>104</v>
      </c>
      <c r="C71" s="25" t="s">
        <v>105</v>
      </c>
      <c r="D71" s="8" t="s">
        <v>106</v>
      </c>
      <c r="E71" s="29">
        <f t="shared" si="25"/>
        <v>20988600</v>
      </c>
      <c r="F71" s="29">
        <v>20988600</v>
      </c>
      <c r="G71" s="29">
        <v>15470000</v>
      </c>
      <c r="H71" s="29">
        <v>2173900</v>
      </c>
      <c r="I71" s="29"/>
      <c r="J71" s="29">
        <f t="shared" si="26"/>
        <v>1</v>
      </c>
      <c r="K71" s="29">
        <v>0</v>
      </c>
      <c r="L71" s="29">
        <v>1</v>
      </c>
      <c r="M71" s="29">
        <v>0</v>
      </c>
      <c r="N71" s="29">
        <v>0</v>
      </c>
      <c r="O71" s="29">
        <v>0</v>
      </c>
      <c r="P71" s="29">
        <f t="shared" si="0"/>
        <v>20988601</v>
      </c>
    </row>
    <row r="72" spans="1:16" ht="60" customHeight="1">
      <c r="A72" s="25" t="s">
        <v>107</v>
      </c>
      <c r="B72" s="25" t="s">
        <v>108</v>
      </c>
      <c r="C72" s="25" t="s">
        <v>105</v>
      </c>
      <c r="D72" s="8" t="s">
        <v>109</v>
      </c>
      <c r="E72" s="29">
        <f t="shared" si="25"/>
        <v>707400</v>
      </c>
      <c r="F72" s="29">
        <v>707400</v>
      </c>
      <c r="G72" s="29">
        <v>227200</v>
      </c>
      <c r="H72" s="29">
        <v>203600</v>
      </c>
      <c r="I72" s="29">
        <v>0</v>
      </c>
      <c r="J72" s="29">
        <f t="shared" si="26"/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  <c r="P72" s="29">
        <f t="shared" si="0"/>
        <v>707400</v>
      </c>
    </row>
    <row r="73" spans="1:16" ht="60" customHeight="1">
      <c r="A73" s="25" t="s">
        <v>110</v>
      </c>
      <c r="B73" s="25" t="s">
        <v>111</v>
      </c>
      <c r="C73" s="25" t="s">
        <v>105</v>
      </c>
      <c r="D73" s="8" t="s">
        <v>112</v>
      </c>
      <c r="E73" s="29">
        <f t="shared" si="25"/>
        <v>4591700</v>
      </c>
      <c r="F73" s="29">
        <v>4591700</v>
      </c>
      <c r="G73" s="29">
        <v>4179100</v>
      </c>
      <c r="H73" s="29">
        <v>44500</v>
      </c>
      <c r="I73" s="29">
        <v>0</v>
      </c>
      <c r="J73" s="29">
        <f t="shared" si="26"/>
        <v>0</v>
      </c>
      <c r="K73" s="29">
        <v>0</v>
      </c>
      <c r="L73" s="29">
        <v>0</v>
      </c>
      <c r="M73" s="29">
        <v>0</v>
      </c>
      <c r="N73" s="29">
        <v>0</v>
      </c>
      <c r="O73" s="29">
        <v>0</v>
      </c>
      <c r="P73" s="29">
        <f t="shared" si="0"/>
        <v>4591700</v>
      </c>
    </row>
    <row r="74" spans="1:16" ht="100.5" customHeight="1">
      <c r="A74" s="25" t="s">
        <v>113</v>
      </c>
      <c r="B74" s="25" t="s">
        <v>114</v>
      </c>
      <c r="C74" s="25" t="s">
        <v>115</v>
      </c>
      <c r="D74" s="8" t="s">
        <v>116</v>
      </c>
      <c r="E74" s="29">
        <f t="shared" si="25"/>
        <v>3220000</v>
      </c>
      <c r="F74" s="29">
        <v>3220000</v>
      </c>
      <c r="G74" s="29">
        <v>0</v>
      </c>
      <c r="H74" s="29">
        <v>0</v>
      </c>
      <c r="I74" s="29">
        <v>0</v>
      </c>
      <c r="J74" s="29">
        <f t="shared" si="26"/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  <c r="P74" s="29">
        <f t="shared" si="0"/>
        <v>3220000</v>
      </c>
    </row>
    <row r="75" spans="1:16" ht="37.5" customHeight="1">
      <c r="A75" s="25" t="s">
        <v>117</v>
      </c>
      <c r="B75" s="25" t="s">
        <v>50</v>
      </c>
      <c r="C75" s="25" t="s">
        <v>51</v>
      </c>
      <c r="D75" s="8" t="s">
        <v>52</v>
      </c>
      <c r="E75" s="29">
        <f t="shared" si="25"/>
        <v>723100</v>
      </c>
      <c r="F75" s="29">
        <v>723100</v>
      </c>
      <c r="G75" s="29">
        <v>0</v>
      </c>
      <c r="H75" s="29">
        <v>0</v>
      </c>
      <c r="I75" s="29">
        <v>0</v>
      </c>
      <c r="J75" s="29">
        <f t="shared" si="26"/>
        <v>0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9">
        <f t="shared" si="0"/>
        <v>723100</v>
      </c>
    </row>
    <row r="76" spans="1:16" ht="74.25" customHeight="1">
      <c r="A76" s="25" t="s">
        <v>118</v>
      </c>
      <c r="B76" s="25" t="s">
        <v>119</v>
      </c>
      <c r="C76" s="25" t="s">
        <v>120</v>
      </c>
      <c r="D76" s="8" t="s">
        <v>328</v>
      </c>
      <c r="E76" s="29">
        <f t="shared" si="25"/>
        <v>14415000</v>
      </c>
      <c r="F76" s="29">
        <v>14415000</v>
      </c>
      <c r="G76" s="29">
        <v>11557200</v>
      </c>
      <c r="H76" s="29">
        <v>1040600</v>
      </c>
      <c r="I76" s="29">
        <v>0</v>
      </c>
      <c r="J76" s="29">
        <f t="shared" si="26"/>
        <v>0</v>
      </c>
      <c r="K76" s="29">
        <v>0</v>
      </c>
      <c r="L76" s="29">
        <v>0</v>
      </c>
      <c r="M76" s="29">
        <v>0</v>
      </c>
      <c r="N76" s="29">
        <v>0</v>
      </c>
      <c r="O76" s="29">
        <v>0</v>
      </c>
      <c r="P76" s="29">
        <f t="shared" ref="P76:P139" si="28">E76 + J76</f>
        <v>14415000</v>
      </c>
    </row>
    <row r="77" spans="1:16" ht="35.25" customHeight="1">
      <c r="A77" s="24" t="s">
        <v>283</v>
      </c>
      <c r="B77" s="24" t="s">
        <v>279</v>
      </c>
      <c r="C77" s="24" t="s">
        <v>281</v>
      </c>
      <c r="D77" s="8" t="s">
        <v>280</v>
      </c>
      <c r="E77" s="29">
        <f t="shared" si="25"/>
        <v>1929900</v>
      </c>
      <c r="F77" s="29">
        <v>1929900</v>
      </c>
      <c r="G77" s="29"/>
      <c r="H77" s="29"/>
      <c r="I77" s="29"/>
      <c r="J77" s="29">
        <f t="shared" si="26"/>
        <v>0</v>
      </c>
      <c r="K77" s="29"/>
      <c r="L77" s="29"/>
      <c r="M77" s="29"/>
      <c r="N77" s="29"/>
      <c r="O77" s="29"/>
      <c r="P77" s="29">
        <f t="shared" si="28"/>
        <v>1929900</v>
      </c>
    </row>
    <row r="78" spans="1:16" ht="54.75" customHeight="1">
      <c r="A78" s="24" t="s">
        <v>284</v>
      </c>
      <c r="B78" s="24">
        <v>8110</v>
      </c>
      <c r="C78" s="24" t="s">
        <v>237</v>
      </c>
      <c r="D78" s="8" t="s">
        <v>238</v>
      </c>
      <c r="E78" s="29">
        <f>F78+I78</f>
        <v>667550</v>
      </c>
      <c r="F78" s="29">
        <v>667550</v>
      </c>
      <c r="G78" s="29"/>
      <c r="H78" s="29"/>
      <c r="I78" s="29"/>
      <c r="J78" s="29">
        <f t="shared" si="26"/>
        <v>0</v>
      </c>
      <c r="K78" s="29">
        <v>0</v>
      </c>
      <c r="L78" s="29"/>
      <c r="M78" s="29"/>
      <c r="N78" s="29"/>
      <c r="O78" s="29">
        <v>0</v>
      </c>
      <c r="P78" s="29">
        <f>E78 + J78</f>
        <v>667550</v>
      </c>
    </row>
    <row r="79" spans="1:16" ht="58.5" customHeight="1">
      <c r="A79" s="6" t="s">
        <v>121</v>
      </c>
      <c r="B79" s="6" t="s">
        <v>18</v>
      </c>
      <c r="C79" s="6" t="s">
        <v>18</v>
      </c>
      <c r="D79" s="7" t="s">
        <v>122</v>
      </c>
      <c r="E79" s="28">
        <f>F79+I79</f>
        <v>129850817</v>
      </c>
      <c r="F79" s="28">
        <f>F80</f>
        <v>129850817</v>
      </c>
      <c r="G79" s="28">
        <f>G80</f>
        <v>52354500</v>
      </c>
      <c r="H79" s="28">
        <f>H80</f>
        <v>1631200</v>
      </c>
      <c r="I79" s="28">
        <f>I80</f>
        <v>0</v>
      </c>
      <c r="J79" s="28">
        <f>L79+O79</f>
        <v>180000</v>
      </c>
      <c r="K79" s="28">
        <f>K80</f>
        <v>0</v>
      </c>
      <c r="L79" s="28">
        <f t="shared" ref="L79:O79" si="29">L80</f>
        <v>55000</v>
      </c>
      <c r="M79" s="28">
        <f t="shared" si="29"/>
        <v>0</v>
      </c>
      <c r="N79" s="28">
        <f t="shared" si="29"/>
        <v>0</v>
      </c>
      <c r="O79" s="28">
        <f t="shared" si="29"/>
        <v>125000</v>
      </c>
      <c r="P79" s="28">
        <f t="shared" si="28"/>
        <v>130030817</v>
      </c>
    </row>
    <row r="80" spans="1:16" ht="60.75" customHeight="1">
      <c r="A80" s="6" t="s">
        <v>123</v>
      </c>
      <c r="B80" s="6" t="s">
        <v>18</v>
      </c>
      <c r="C80" s="6" t="s">
        <v>18</v>
      </c>
      <c r="D80" s="7" t="s">
        <v>122</v>
      </c>
      <c r="E80" s="28">
        <f>F80+I80</f>
        <v>129850817</v>
      </c>
      <c r="F80" s="28">
        <f>SUM(F81:F98)+F102</f>
        <v>129850817</v>
      </c>
      <c r="G80" s="28">
        <f>SUM(G81:G98)+G102</f>
        <v>52354500</v>
      </c>
      <c r="H80" s="28">
        <f>SUM(H81:H98)+H102</f>
        <v>1631200</v>
      </c>
      <c r="I80" s="28">
        <f>SUM(I81:I98)+I102</f>
        <v>0</v>
      </c>
      <c r="J80" s="28">
        <f>L80+O80</f>
        <v>180000</v>
      </c>
      <c r="K80" s="28">
        <f>SUM(K81:K98)+K102</f>
        <v>0</v>
      </c>
      <c r="L80" s="28">
        <f>SUM(L81:L98)+L102</f>
        <v>55000</v>
      </c>
      <c r="M80" s="28">
        <f>SUM(M81:M98)+M102</f>
        <v>0</v>
      </c>
      <c r="N80" s="28">
        <f>SUM(N81:N98)+N102</f>
        <v>0</v>
      </c>
      <c r="O80" s="28">
        <f>SUM(O81:O98)+O102</f>
        <v>125000</v>
      </c>
      <c r="P80" s="28">
        <f t="shared" si="28"/>
        <v>130030817</v>
      </c>
    </row>
    <row r="81" spans="1:16" ht="69.75" customHeight="1">
      <c r="A81" s="25" t="s">
        <v>124</v>
      </c>
      <c r="B81" s="25" t="s">
        <v>75</v>
      </c>
      <c r="C81" s="25" t="s">
        <v>23</v>
      </c>
      <c r="D81" s="8" t="s">
        <v>76</v>
      </c>
      <c r="E81" s="29">
        <f>F81+I81</f>
        <v>23512500</v>
      </c>
      <c r="F81" s="29">
        <v>23512500</v>
      </c>
      <c r="G81" s="29">
        <v>22122300</v>
      </c>
      <c r="H81" s="29">
        <v>934000</v>
      </c>
      <c r="I81" s="29">
        <v>0</v>
      </c>
      <c r="J81" s="29">
        <f>L81+O81</f>
        <v>0</v>
      </c>
      <c r="K81" s="29">
        <v>0</v>
      </c>
      <c r="L81" s="29">
        <v>0</v>
      </c>
      <c r="M81" s="29">
        <v>0</v>
      </c>
      <c r="N81" s="29">
        <v>0</v>
      </c>
      <c r="O81" s="29">
        <v>0</v>
      </c>
      <c r="P81" s="29">
        <f t="shared" si="28"/>
        <v>23512500</v>
      </c>
    </row>
    <row r="82" spans="1:16" ht="46.8">
      <c r="A82" s="24" t="s">
        <v>347</v>
      </c>
      <c r="B82" s="25" t="s">
        <v>26</v>
      </c>
      <c r="C82" s="25" t="s">
        <v>27</v>
      </c>
      <c r="D82" s="8" t="s">
        <v>28</v>
      </c>
      <c r="E82" s="29">
        <f t="shared" ref="E82" si="30">F82+I82</f>
        <v>9000</v>
      </c>
      <c r="F82" s="29">
        <v>9000</v>
      </c>
      <c r="G82" s="29">
        <v>0</v>
      </c>
      <c r="H82" s="29">
        <v>0</v>
      </c>
      <c r="I82" s="29">
        <v>0</v>
      </c>
      <c r="J82" s="29">
        <f t="shared" ref="J82" si="31">L82+O82</f>
        <v>0</v>
      </c>
      <c r="K82" s="29">
        <v>0</v>
      </c>
      <c r="L82" s="29">
        <v>0</v>
      </c>
      <c r="M82" s="29">
        <v>0</v>
      </c>
      <c r="N82" s="29">
        <v>0</v>
      </c>
      <c r="O82" s="29">
        <v>0</v>
      </c>
      <c r="P82" s="29">
        <f t="shared" si="28"/>
        <v>9000</v>
      </c>
    </row>
    <row r="83" spans="1:16" ht="42.75" customHeight="1">
      <c r="A83" s="25" t="s">
        <v>125</v>
      </c>
      <c r="B83" s="25" t="s">
        <v>30</v>
      </c>
      <c r="C83" s="25" t="s">
        <v>31</v>
      </c>
      <c r="D83" s="8" t="s">
        <v>32</v>
      </c>
      <c r="E83" s="29">
        <f t="shared" ref="E83:E142" si="32">F83+I83</f>
        <v>63500</v>
      </c>
      <c r="F83" s="29">
        <v>63500</v>
      </c>
      <c r="G83" s="29">
        <v>0</v>
      </c>
      <c r="H83" s="29">
        <v>0</v>
      </c>
      <c r="I83" s="29">
        <v>0</v>
      </c>
      <c r="J83" s="29">
        <f t="shared" ref="J83:J163" si="33">L83+O83</f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9">
        <f t="shared" si="28"/>
        <v>63500</v>
      </c>
    </row>
    <row r="84" spans="1:16" ht="46.8">
      <c r="A84" s="25" t="s">
        <v>126</v>
      </c>
      <c r="B84" s="25" t="s">
        <v>127</v>
      </c>
      <c r="C84" s="25" t="s">
        <v>128</v>
      </c>
      <c r="D84" s="8" t="s">
        <v>129</v>
      </c>
      <c r="E84" s="29">
        <f t="shared" si="32"/>
        <v>3161000</v>
      </c>
      <c r="F84" s="29">
        <v>3161000</v>
      </c>
      <c r="G84" s="29">
        <v>0</v>
      </c>
      <c r="H84" s="29">
        <v>0</v>
      </c>
      <c r="I84" s="29">
        <v>0</v>
      </c>
      <c r="J84" s="29">
        <f t="shared" si="33"/>
        <v>0</v>
      </c>
      <c r="K84" s="29">
        <v>0</v>
      </c>
      <c r="L84" s="29">
        <v>0</v>
      </c>
      <c r="M84" s="29">
        <v>0</v>
      </c>
      <c r="N84" s="29">
        <v>0</v>
      </c>
      <c r="O84" s="29">
        <v>0</v>
      </c>
      <c r="P84" s="29">
        <f t="shared" si="28"/>
        <v>3161000</v>
      </c>
    </row>
    <row r="85" spans="1:16" ht="37.5" customHeight="1">
      <c r="A85" s="25" t="s">
        <v>130</v>
      </c>
      <c r="B85" s="25" t="s">
        <v>131</v>
      </c>
      <c r="C85" s="25" t="s">
        <v>96</v>
      </c>
      <c r="D85" s="8" t="s">
        <v>132</v>
      </c>
      <c r="E85" s="29">
        <f t="shared" si="32"/>
        <v>3400</v>
      </c>
      <c r="F85" s="29">
        <v>3400</v>
      </c>
      <c r="G85" s="29">
        <v>0</v>
      </c>
      <c r="H85" s="29">
        <v>0</v>
      </c>
      <c r="I85" s="29">
        <v>0</v>
      </c>
      <c r="J85" s="29">
        <f t="shared" si="33"/>
        <v>0</v>
      </c>
      <c r="K85" s="29">
        <v>0</v>
      </c>
      <c r="L85" s="29">
        <v>0</v>
      </c>
      <c r="M85" s="29">
        <v>0</v>
      </c>
      <c r="N85" s="29">
        <v>0</v>
      </c>
      <c r="O85" s="29">
        <v>0</v>
      </c>
      <c r="P85" s="29">
        <f t="shared" si="28"/>
        <v>3400</v>
      </c>
    </row>
    <row r="86" spans="1:16" s="12" customFormat="1" ht="57" customHeight="1">
      <c r="A86" s="25" t="s">
        <v>133</v>
      </c>
      <c r="B86" s="25" t="s">
        <v>134</v>
      </c>
      <c r="C86" s="25" t="s">
        <v>96</v>
      </c>
      <c r="D86" s="8" t="s">
        <v>135</v>
      </c>
      <c r="E86" s="29">
        <f t="shared" si="32"/>
        <v>482313</v>
      </c>
      <c r="F86" s="29">
        <v>482313</v>
      </c>
      <c r="G86" s="29">
        <v>0</v>
      </c>
      <c r="H86" s="29">
        <v>0</v>
      </c>
      <c r="I86" s="29">
        <v>0</v>
      </c>
      <c r="J86" s="29">
        <f t="shared" si="33"/>
        <v>0</v>
      </c>
      <c r="K86" s="29">
        <v>0</v>
      </c>
      <c r="L86" s="29">
        <v>0</v>
      </c>
      <c r="M86" s="29">
        <v>0</v>
      </c>
      <c r="N86" s="29">
        <v>0</v>
      </c>
      <c r="O86" s="29">
        <v>0</v>
      </c>
      <c r="P86" s="29">
        <f t="shared" si="28"/>
        <v>482313</v>
      </c>
    </row>
    <row r="87" spans="1:16" s="12" customFormat="1" ht="57" customHeight="1">
      <c r="A87" s="25" t="s">
        <v>136</v>
      </c>
      <c r="B87" s="25" t="s">
        <v>137</v>
      </c>
      <c r="C87" s="25" t="s">
        <v>128</v>
      </c>
      <c r="D87" s="8" t="s">
        <v>138</v>
      </c>
      <c r="E87" s="29">
        <f t="shared" si="32"/>
        <v>151514</v>
      </c>
      <c r="F87" s="29">
        <v>151514</v>
      </c>
      <c r="G87" s="29">
        <v>0</v>
      </c>
      <c r="H87" s="29">
        <v>0</v>
      </c>
      <c r="I87" s="29">
        <v>0</v>
      </c>
      <c r="J87" s="29">
        <f t="shared" si="33"/>
        <v>0</v>
      </c>
      <c r="K87" s="29">
        <v>0</v>
      </c>
      <c r="L87" s="29">
        <v>0</v>
      </c>
      <c r="M87" s="29">
        <v>0</v>
      </c>
      <c r="N87" s="29">
        <v>0</v>
      </c>
      <c r="O87" s="29">
        <v>0</v>
      </c>
      <c r="P87" s="29">
        <f t="shared" si="28"/>
        <v>151514</v>
      </c>
    </row>
    <row r="88" spans="1:16" ht="84.75" customHeight="1">
      <c r="A88" s="25" t="s">
        <v>139</v>
      </c>
      <c r="B88" s="25" t="s">
        <v>140</v>
      </c>
      <c r="C88" s="25" t="s">
        <v>141</v>
      </c>
      <c r="D88" s="8" t="s">
        <v>142</v>
      </c>
      <c r="E88" s="29">
        <f t="shared" si="32"/>
        <v>21799800</v>
      </c>
      <c r="F88" s="29">
        <v>21799800</v>
      </c>
      <c r="G88" s="29">
        <v>20540700</v>
      </c>
      <c r="H88" s="29">
        <v>334900</v>
      </c>
      <c r="I88" s="29">
        <v>0</v>
      </c>
      <c r="J88" s="29">
        <f t="shared" si="33"/>
        <v>180000</v>
      </c>
      <c r="K88" s="29">
        <v>0</v>
      </c>
      <c r="L88" s="29">
        <v>55000</v>
      </c>
      <c r="M88" s="29">
        <v>0</v>
      </c>
      <c r="N88" s="29">
        <v>0</v>
      </c>
      <c r="O88" s="29">
        <v>125000</v>
      </c>
      <c r="P88" s="29">
        <f t="shared" si="28"/>
        <v>21979800</v>
      </c>
    </row>
    <row r="89" spans="1:16" ht="126.75" customHeight="1">
      <c r="A89" s="25" t="s">
        <v>143</v>
      </c>
      <c r="B89" s="25" t="s">
        <v>144</v>
      </c>
      <c r="C89" s="25" t="s">
        <v>115</v>
      </c>
      <c r="D89" s="8" t="s">
        <v>326</v>
      </c>
      <c r="E89" s="29">
        <f t="shared" si="32"/>
        <v>13088200</v>
      </c>
      <c r="F89" s="29">
        <f>12988200+100000</f>
        <v>13088200</v>
      </c>
      <c r="G89" s="29">
        <v>9691500</v>
      </c>
      <c r="H89" s="29">
        <v>362300</v>
      </c>
      <c r="I89" s="29">
        <v>0</v>
      </c>
      <c r="J89" s="29">
        <f t="shared" si="33"/>
        <v>0</v>
      </c>
      <c r="K89" s="29">
        <v>0</v>
      </c>
      <c r="L89" s="29">
        <v>0</v>
      </c>
      <c r="M89" s="29">
        <v>0</v>
      </c>
      <c r="N89" s="29">
        <v>0</v>
      </c>
      <c r="O89" s="29">
        <v>0</v>
      </c>
      <c r="P89" s="29">
        <f t="shared" si="28"/>
        <v>13088200</v>
      </c>
    </row>
    <row r="90" spans="1:16" ht="44.25" customHeight="1">
      <c r="A90" s="25" t="s">
        <v>145</v>
      </c>
      <c r="B90" s="25" t="s">
        <v>146</v>
      </c>
      <c r="C90" s="25" t="s">
        <v>115</v>
      </c>
      <c r="D90" s="8" t="s">
        <v>147</v>
      </c>
      <c r="E90" s="29">
        <f t="shared" si="32"/>
        <v>507500</v>
      </c>
      <c r="F90" s="29">
        <v>507500</v>
      </c>
      <c r="G90" s="29">
        <v>0</v>
      </c>
      <c r="H90" s="29">
        <v>0</v>
      </c>
      <c r="I90" s="29">
        <v>0</v>
      </c>
      <c r="J90" s="29">
        <f t="shared" si="33"/>
        <v>0</v>
      </c>
      <c r="K90" s="29">
        <v>0</v>
      </c>
      <c r="L90" s="29">
        <v>0</v>
      </c>
      <c r="M90" s="29">
        <v>0</v>
      </c>
      <c r="N90" s="29">
        <v>0</v>
      </c>
      <c r="O90" s="29">
        <v>0</v>
      </c>
      <c r="P90" s="29">
        <f t="shared" si="28"/>
        <v>507500</v>
      </c>
    </row>
    <row r="91" spans="1:16" ht="93.6">
      <c r="A91" s="24" t="s">
        <v>285</v>
      </c>
      <c r="B91" s="25" t="s">
        <v>114</v>
      </c>
      <c r="C91" s="25" t="s">
        <v>115</v>
      </c>
      <c r="D91" s="8" t="s">
        <v>116</v>
      </c>
      <c r="E91" s="29">
        <f t="shared" si="32"/>
        <v>1300000</v>
      </c>
      <c r="F91" s="29">
        <v>1300000</v>
      </c>
      <c r="G91" s="29">
        <v>0</v>
      </c>
      <c r="H91" s="29">
        <v>0</v>
      </c>
      <c r="I91" s="29">
        <v>0</v>
      </c>
      <c r="J91" s="29">
        <f t="shared" si="33"/>
        <v>0</v>
      </c>
      <c r="K91" s="29">
        <v>0</v>
      </c>
      <c r="L91" s="29">
        <v>0</v>
      </c>
      <c r="M91" s="29">
        <v>0</v>
      </c>
      <c r="N91" s="29">
        <v>0</v>
      </c>
      <c r="O91" s="29">
        <v>0</v>
      </c>
      <c r="P91" s="29">
        <f t="shared" si="28"/>
        <v>1300000</v>
      </c>
    </row>
    <row r="92" spans="1:16" ht="121.5" customHeight="1">
      <c r="A92" s="25" t="s">
        <v>148</v>
      </c>
      <c r="B92" s="25" t="s">
        <v>149</v>
      </c>
      <c r="C92" s="25" t="s">
        <v>78</v>
      </c>
      <c r="D92" s="8" t="s">
        <v>150</v>
      </c>
      <c r="E92" s="29">
        <f t="shared" si="32"/>
        <v>2900000</v>
      </c>
      <c r="F92" s="29">
        <v>2900000</v>
      </c>
      <c r="G92" s="29">
        <v>0</v>
      </c>
      <c r="H92" s="29">
        <v>0</v>
      </c>
      <c r="I92" s="29">
        <v>0</v>
      </c>
      <c r="J92" s="29">
        <f t="shared" si="33"/>
        <v>0</v>
      </c>
      <c r="K92" s="29">
        <v>0</v>
      </c>
      <c r="L92" s="29">
        <v>0</v>
      </c>
      <c r="M92" s="29">
        <v>0</v>
      </c>
      <c r="N92" s="29">
        <v>0</v>
      </c>
      <c r="O92" s="29">
        <v>0</v>
      </c>
      <c r="P92" s="29">
        <f t="shared" si="28"/>
        <v>2900000</v>
      </c>
    </row>
    <row r="93" spans="1:16" s="12" customFormat="1" ht="86.25" customHeight="1">
      <c r="A93" s="25" t="s">
        <v>151</v>
      </c>
      <c r="B93" s="25" t="s">
        <v>152</v>
      </c>
      <c r="C93" s="25" t="s">
        <v>78</v>
      </c>
      <c r="D93" s="8" t="s">
        <v>153</v>
      </c>
      <c r="E93" s="29">
        <f t="shared" si="32"/>
        <v>31190</v>
      </c>
      <c r="F93" s="29">
        <v>31190</v>
      </c>
      <c r="G93" s="29">
        <v>0</v>
      </c>
      <c r="H93" s="29">
        <v>0</v>
      </c>
      <c r="I93" s="29">
        <v>0</v>
      </c>
      <c r="J93" s="29">
        <f t="shared" si="33"/>
        <v>0</v>
      </c>
      <c r="K93" s="29">
        <v>0</v>
      </c>
      <c r="L93" s="29">
        <v>0</v>
      </c>
      <c r="M93" s="29">
        <v>0</v>
      </c>
      <c r="N93" s="29">
        <v>0</v>
      </c>
      <c r="O93" s="29">
        <v>0</v>
      </c>
      <c r="P93" s="29">
        <f t="shared" si="28"/>
        <v>31190</v>
      </c>
    </row>
    <row r="94" spans="1:16" ht="93.6">
      <c r="A94" s="25" t="s">
        <v>154</v>
      </c>
      <c r="B94" s="25" t="s">
        <v>155</v>
      </c>
      <c r="C94" s="25" t="s">
        <v>156</v>
      </c>
      <c r="D94" s="8" t="s">
        <v>157</v>
      </c>
      <c r="E94" s="29">
        <f t="shared" si="32"/>
        <v>1120000</v>
      </c>
      <c r="F94" s="29">
        <v>1120000</v>
      </c>
      <c r="G94" s="29">
        <v>0</v>
      </c>
      <c r="H94" s="29">
        <v>0</v>
      </c>
      <c r="I94" s="29">
        <v>0</v>
      </c>
      <c r="J94" s="29">
        <f t="shared" si="33"/>
        <v>0</v>
      </c>
      <c r="K94" s="29">
        <v>0</v>
      </c>
      <c r="L94" s="29">
        <v>0</v>
      </c>
      <c r="M94" s="29">
        <v>0</v>
      </c>
      <c r="N94" s="29">
        <v>0</v>
      </c>
      <c r="O94" s="29">
        <v>0</v>
      </c>
      <c r="P94" s="29">
        <f t="shared" si="28"/>
        <v>1120000</v>
      </c>
    </row>
    <row r="95" spans="1:16" ht="74.25" customHeight="1">
      <c r="A95" s="25" t="s">
        <v>158</v>
      </c>
      <c r="B95" s="25" t="s">
        <v>159</v>
      </c>
      <c r="C95" s="25" t="s">
        <v>128</v>
      </c>
      <c r="D95" s="8" t="s">
        <v>160</v>
      </c>
      <c r="E95" s="29">
        <f t="shared" si="32"/>
        <v>71000</v>
      </c>
      <c r="F95" s="29">
        <v>71000</v>
      </c>
      <c r="G95" s="29">
        <v>0</v>
      </c>
      <c r="H95" s="29">
        <v>0</v>
      </c>
      <c r="I95" s="29">
        <v>0</v>
      </c>
      <c r="J95" s="29">
        <f t="shared" si="33"/>
        <v>0</v>
      </c>
      <c r="K95" s="29">
        <v>0</v>
      </c>
      <c r="L95" s="29">
        <v>0</v>
      </c>
      <c r="M95" s="29">
        <v>0</v>
      </c>
      <c r="N95" s="29">
        <v>0</v>
      </c>
      <c r="O95" s="29">
        <v>0</v>
      </c>
      <c r="P95" s="29">
        <f t="shared" si="28"/>
        <v>71000</v>
      </c>
    </row>
    <row r="96" spans="1:16" ht="72.75" customHeight="1">
      <c r="A96" s="25" t="s">
        <v>161</v>
      </c>
      <c r="B96" s="25" t="s">
        <v>162</v>
      </c>
      <c r="C96" s="25" t="s">
        <v>96</v>
      </c>
      <c r="D96" s="8" t="s">
        <v>163</v>
      </c>
      <c r="E96" s="29">
        <f t="shared" si="32"/>
        <v>1097600</v>
      </c>
      <c r="F96" s="29">
        <v>1097600</v>
      </c>
      <c r="G96" s="29">
        <v>0</v>
      </c>
      <c r="H96" s="29">
        <v>0</v>
      </c>
      <c r="I96" s="29">
        <v>0</v>
      </c>
      <c r="J96" s="29">
        <f t="shared" si="33"/>
        <v>0</v>
      </c>
      <c r="K96" s="29">
        <v>0</v>
      </c>
      <c r="L96" s="29">
        <v>0</v>
      </c>
      <c r="M96" s="29">
        <v>0</v>
      </c>
      <c r="N96" s="29">
        <v>0</v>
      </c>
      <c r="O96" s="29">
        <v>0</v>
      </c>
      <c r="P96" s="29">
        <f t="shared" si="28"/>
        <v>1097600</v>
      </c>
    </row>
    <row r="97" spans="1:16" ht="41.25" customHeight="1">
      <c r="A97" s="25" t="s">
        <v>164</v>
      </c>
      <c r="B97" s="25" t="s">
        <v>50</v>
      </c>
      <c r="C97" s="25" t="s">
        <v>51</v>
      </c>
      <c r="D97" s="8" t="s">
        <v>52</v>
      </c>
      <c r="E97" s="29">
        <f t="shared" si="32"/>
        <v>59503000</v>
      </c>
      <c r="F97" s="29">
        <v>59503000</v>
      </c>
      <c r="G97" s="29">
        <v>0</v>
      </c>
      <c r="H97" s="29">
        <v>0</v>
      </c>
      <c r="I97" s="29">
        <v>0</v>
      </c>
      <c r="J97" s="29">
        <f t="shared" si="33"/>
        <v>0</v>
      </c>
      <c r="K97" s="29">
        <v>0</v>
      </c>
      <c r="L97" s="29">
        <v>0</v>
      </c>
      <c r="M97" s="29">
        <v>0</v>
      </c>
      <c r="N97" s="29">
        <v>0</v>
      </c>
      <c r="O97" s="29">
        <v>0</v>
      </c>
      <c r="P97" s="29">
        <f t="shared" si="28"/>
        <v>59503000</v>
      </c>
    </row>
    <row r="98" spans="1:16" ht="31.2">
      <c r="A98" s="24" t="s">
        <v>286</v>
      </c>
      <c r="B98" s="24" t="s">
        <v>279</v>
      </c>
      <c r="C98" s="24" t="s">
        <v>281</v>
      </c>
      <c r="D98" s="8" t="s">
        <v>280</v>
      </c>
      <c r="E98" s="29">
        <f t="shared" si="32"/>
        <v>989300</v>
      </c>
      <c r="F98" s="29">
        <f>SUM(F99:F101)</f>
        <v>989300</v>
      </c>
      <c r="G98" s="29"/>
      <c r="H98" s="29"/>
      <c r="I98" s="29"/>
      <c r="J98" s="29">
        <f t="shared" si="33"/>
        <v>0</v>
      </c>
      <c r="K98" s="29"/>
      <c r="L98" s="29"/>
      <c r="M98" s="29"/>
      <c r="N98" s="29"/>
      <c r="O98" s="29"/>
      <c r="P98" s="29">
        <f t="shared" si="28"/>
        <v>989300</v>
      </c>
    </row>
    <row r="99" spans="1:16" s="5" customFormat="1" ht="46.8">
      <c r="A99" s="11"/>
      <c r="B99" s="11"/>
      <c r="C99" s="11"/>
      <c r="D99" s="1" t="s">
        <v>299</v>
      </c>
      <c r="E99" s="30">
        <f t="shared" si="32"/>
        <v>168100</v>
      </c>
      <c r="F99" s="30">
        <v>168100</v>
      </c>
      <c r="G99" s="30"/>
      <c r="H99" s="30"/>
      <c r="I99" s="30"/>
      <c r="J99" s="30"/>
      <c r="K99" s="30"/>
      <c r="L99" s="30"/>
      <c r="M99" s="30"/>
      <c r="N99" s="30"/>
      <c r="O99" s="30"/>
      <c r="P99" s="30">
        <f t="shared" si="28"/>
        <v>168100</v>
      </c>
    </row>
    <row r="100" spans="1:16" s="5" customFormat="1" ht="62.4">
      <c r="A100" s="11"/>
      <c r="B100" s="11"/>
      <c r="C100" s="11"/>
      <c r="D100" s="1" t="s">
        <v>304</v>
      </c>
      <c r="E100" s="30">
        <f t="shared" si="32"/>
        <v>757300</v>
      </c>
      <c r="F100" s="30">
        <f>350900+406400</f>
        <v>757300</v>
      </c>
      <c r="G100" s="30"/>
      <c r="H100" s="30"/>
      <c r="I100" s="30"/>
      <c r="J100" s="30"/>
      <c r="K100" s="30"/>
      <c r="L100" s="30"/>
      <c r="M100" s="30"/>
      <c r="N100" s="30"/>
      <c r="O100" s="30"/>
      <c r="P100" s="30">
        <f t="shared" si="28"/>
        <v>757300</v>
      </c>
    </row>
    <row r="101" spans="1:16" s="5" customFormat="1" ht="78">
      <c r="A101" s="11"/>
      <c r="B101" s="11"/>
      <c r="C101" s="11"/>
      <c r="D101" s="1" t="s">
        <v>303</v>
      </c>
      <c r="E101" s="30">
        <f t="shared" si="32"/>
        <v>63900</v>
      </c>
      <c r="F101" s="30">
        <v>63900</v>
      </c>
      <c r="G101" s="30"/>
      <c r="H101" s="30"/>
      <c r="I101" s="30"/>
      <c r="J101" s="30"/>
      <c r="K101" s="30"/>
      <c r="L101" s="30"/>
      <c r="M101" s="30"/>
      <c r="N101" s="30"/>
      <c r="O101" s="30"/>
      <c r="P101" s="30">
        <f t="shared" si="28"/>
        <v>63900</v>
      </c>
    </row>
    <row r="102" spans="1:16" ht="54.75" customHeight="1">
      <c r="A102" s="24" t="s">
        <v>348</v>
      </c>
      <c r="B102" s="24">
        <v>8110</v>
      </c>
      <c r="C102" s="24" t="s">
        <v>237</v>
      </c>
      <c r="D102" s="8" t="s">
        <v>238</v>
      </c>
      <c r="E102" s="29">
        <f>F102+I102</f>
        <v>60000</v>
      </c>
      <c r="F102" s="29">
        <f>F103</f>
        <v>60000</v>
      </c>
      <c r="G102" s="29"/>
      <c r="H102" s="29"/>
      <c r="I102" s="29"/>
      <c r="J102" s="29">
        <f t="shared" ref="J102" si="34">L102+O102</f>
        <v>0</v>
      </c>
      <c r="K102" s="29">
        <v>0</v>
      </c>
      <c r="L102" s="29"/>
      <c r="M102" s="29"/>
      <c r="N102" s="29"/>
      <c r="O102" s="29">
        <v>0</v>
      </c>
      <c r="P102" s="29">
        <f>E102 + J102</f>
        <v>60000</v>
      </c>
    </row>
    <row r="103" spans="1:16" s="5" customFormat="1" ht="78">
      <c r="A103" s="11"/>
      <c r="B103" s="11"/>
      <c r="C103" s="11"/>
      <c r="D103" s="1" t="s">
        <v>303</v>
      </c>
      <c r="E103" s="30">
        <f t="shared" ref="E103" si="35">F103+I103</f>
        <v>60000</v>
      </c>
      <c r="F103" s="30">
        <v>60000</v>
      </c>
      <c r="G103" s="30"/>
      <c r="H103" s="30"/>
      <c r="I103" s="30"/>
      <c r="J103" s="30"/>
      <c r="K103" s="30"/>
      <c r="L103" s="30"/>
      <c r="M103" s="30"/>
      <c r="N103" s="30"/>
      <c r="O103" s="30"/>
      <c r="P103" s="30">
        <f t="shared" ref="P103" si="36">E103 + J103</f>
        <v>60000</v>
      </c>
    </row>
    <row r="104" spans="1:16" ht="46.8">
      <c r="A104" s="6" t="s">
        <v>165</v>
      </c>
      <c r="B104" s="6" t="s">
        <v>18</v>
      </c>
      <c r="C104" s="6" t="s">
        <v>18</v>
      </c>
      <c r="D104" s="7" t="s">
        <v>166</v>
      </c>
      <c r="E104" s="28">
        <f t="shared" si="32"/>
        <v>3818800</v>
      </c>
      <c r="F104" s="28">
        <f>F105</f>
        <v>3818800</v>
      </c>
      <c r="G104" s="28">
        <f t="shared" ref="G104:I104" si="37">G105</f>
        <v>3396800</v>
      </c>
      <c r="H104" s="28">
        <f t="shared" si="37"/>
        <v>0</v>
      </c>
      <c r="I104" s="28">
        <f t="shared" si="37"/>
        <v>0</v>
      </c>
      <c r="J104" s="28">
        <f t="shared" si="33"/>
        <v>0</v>
      </c>
      <c r="K104" s="28">
        <f>K105</f>
        <v>0</v>
      </c>
      <c r="L104" s="28">
        <f t="shared" ref="L104:O104" si="38">L105</f>
        <v>0</v>
      </c>
      <c r="M104" s="28">
        <f t="shared" si="38"/>
        <v>0</v>
      </c>
      <c r="N104" s="28">
        <f t="shared" si="38"/>
        <v>0</v>
      </c>
      <c r="O104" s="28">
        <f t="shared" si="38"/>
        <v>0</v>
      </c>
      <c r="P104" s="28">
        <f t="shared" si="28"/>
        <v>3818800</v>
      </c>
    </row>
    <row r="105" spans="1:16" ht="46.8">
      <c r="A105" s="6" t="s">
        <v>167</v>
      </c>
      <c r="B105" s="6" t="s">
        <v>18</v>
      </c>
      <c r="C105" s="6" t="s">
        <v>18</v>
      </c>
      <c r="D105" s="7" t="s">
        <v>166</v>
      </c>
      <c r="E105" s="28">
        <f t="shared" si="32"/>
        <v>3818800</v>
      </c>
      <c r="F105" s="28">
        <f>SUM(F106:F109)</f>
        <v>3818800</v>
      </c>
      <c r="G105" s="28">
        <f>SUM(G106:G109)</f>
        <v>3396800</v>
      </c>
      <c r="H105" s="28">
        <f>SUM(H106:H109)</f>
        <v>0</v>
      </c>
      <c r="I105" s="28">
        <f>SUM(I106:I109)</f>
        <v>0</v>
      </c>
      <c r="J105" s="28">
        <f t="shared" si="33"/>
        <v>0</v>
      </c>
      <c r="K105" s="28">
        <f>SUM(K106:K109)</f>
        <v>0</v>
      </c>
      <c r="L105" s="28">
        <f>SUM(L106:L109)</f>
        <v>0</v>
      </c>
      <c r="M105" s="28">
        <f>SUM(M106:M109)</f>
        <v>0</v>
      </c>
      <c r="N105" s="28">
        <f>SUM(N106:N109)</f>
        <v>0</v>
      </c>
      <c r="O105" s="28">
        <f>SUM(O106:O109)</f>
        <v>0</v>
      </c>
      <c r="P105" s="28">
        <f t="shared" si="28"/>
        <v>3818800</v>
      </c>
    </row>
    <row r="106" spans="1:16" ht="66" customHeight="1">
      <c r="A106" s="25" t="s">
        <v>168</v>
      </c>
      <c r="B106" s="25" t="s">
        <v>75</v>
      </c>
      <c r="C106" s="25" t="s">
        <v>23</v>
      </c>
      <c r="D106" s="8" t="s">
        <v>76</v>
      </c>
      <c r="E106" s="29">
        <f t="shared" si="32"/>
        <v>3475300</v>
      </c>
      <c r="F106" s="29">
        <v>3475300</v>
      </c>
      <c r="G106" s="29">
        <v>3396800</v>
      </c>
      <c r="H106" s="29">
        <v>0</v>
      </c>
      <c r="I106" s="29">
        <v>0</v>
      </c>
      <c r="J106" s="29">
        <f t="shared" si="33"/>
        <v>0</v>
      </c>
      <c r="K106" s="29">
        <v>0</v>
      </c>
      <c r="L106" s="29">
        <v>0</v>
      </c>
      <c r="M106" s="29">
        <v>0</v>
      </c>
      <c r="N106" s="29">
        <v>0</v>
      </c>
      <c r="O106" s="29">
        <v>0</v>
      </c>
      <c r="P106" s="29">
        <f t="shared" si="28"/>
        <v>3475300</v>
      </c>
    </row>
    <row r="107" spans="1:16" ht="46.8">
      <c r="A107" s="24" t="s">
        <v>349</v>
      </c>
      <c r="B107" s="25" t="s">
        <v>26</v>
      </c>
      <c r="C107" s="25" t="s">
        <v>27</v>
      </c>
      <c r="D107" s="8" t="s">
        <v>28</v>
      </c>
      <c r="E107" s="29">
        <f t="shared" si="32"/>
        <v>6500</v>
      </c>
      <c r="F107" s="29">
        <v>6500</v>
      </c>
      <c r="G107" s="29">
        <v>0</v>
      </c>
      <c r="H107" s="29">
        <v>0</v>
      </c>
      <c r="I107" s="29">
        <v>0</v>
      </c>
      <c r="J107" s="29">
        <f t="shared" si="33"/>
        <v>0</v>
      </c>
      <c r="K107" s="29">
        <v>0</v>
      </c>
      <c r="L107" s="29">
        <v>0</v>
      </c>
      <c r="M107" s="29">
        <v>0</v>
      </c>
      <c r="N107" s="29">
        <v>0</v>
      </c>
      <c r="O107" s="29">
        <v>0</v>
      </c>
      <c r="P107" s="29">
        <f t="shared" ref="P107" si="39">E107 + J107</f>
        <v>6500</v>
      </c>
    </row>
    <row r="108" spans="1:16" ht="31.2">
      <c r="A108" s="25" t="s">
        <v>169</v>
      </c>
      <c r="B108" s="25" t="s">
        <v>170</v>
      </c>
      <c r="C108" s="25" t="s">
        <v>115</v>
      </c>
      <c r="D108" s="8" t="s">
        <v>171</v>
      </c>
      <c r="E108" s="29">
        <f t="shared" si="32"/>
        <v>328000</v>
      </c>
      <c r="F108" s="29">
        <f>278000+50000</f>
        <v>328000</v>
      </c>
      <c r="G108" s="29">
        <v>0</v>
      </c>
      <c r="H108" s="29">
        <v>0</v>
      </c>
      <c r="I108" s="29">
        <v>0</v>
      </c>
      <c r="J108" s="29">
        <f t="shared" si="33"/>
        <v>0</v>
      </c>
      <c r="K108" s="29">
        <v>0</v>
      </c>
      <c r="L108" s="29">
        <v>0</v>
      </c>
      <c r="M108" s="29">
        <v>0</v>
      </c>
      <c r="N108" s="29">
        <v>0</v>
      </c>
      <c r="O108" s="29">
        <v>0</v>
      </c>
      <c r="P108" s="29">
        <f t="shared" si="28"/>
        <v>328000</v>
      </c>
    </row>
    <row r="109" spans="1:16" ht="31.2">
      <c r="A109" s="24" t="s">
        <v>287</v>
      </c>
      <c r="B109" s="24" t="s">
        <v>279</v>
      </c>
      <c r="C109" s="24" t="s">
        <v>281</v>
      </c>
      <c r="D109" s="8" t="s">
        <v>280</v>
      </c>
      <c r="E109" s="29">
        <f t="shared" si="32"/>
        <v>9000</v>
      </c>
      <c r="F109" s="29">
        <v>9000</v>
      </c>
      <c r="G109" s="29"/>
      <c r="H109" s="29"/>
      <c r="I109" s="29"/>
      <c r="J109" s="29">
        <f t="shared" si="33"/>
        <v>0</v>
      </c>
      <c r="K109" s="29"/>
      <c r="L109" s="29"/>
      <c r="M109" s="29"/>
      <c r="N109" s="29"/>
      <c r="O109" s="29"/>
      <c r="P109" s="29">
        <f t="shared" si="28"/>
        <v>9000</v>
      </c>
    </row>
    <row r="110" spans="1:16" ht="46.8">
      <c r="A110" s="6" t="s">
        <v>172</v>
      </c>
      <c r="B110" s="6" t="s">
        <v>18</v>
      </c>
      <c r="C110" s="6" t="s">
        <v>18</v>
      </c>
      <c r="D110" s="7" t="s">
        <v>173</v>
      </c>
      <c r="E110" s="28">
        <f t="shared" si="32"/>
        <v>65789500</v>
      </c>
      <c r="F110" s="28">
        <f>F111</f>
        <v>65789500</v>
      </c>
      <c r="G110" s="28">
        <f t="shared" ref="G110:I110" si="40">G111</f>
        <v>54808900</v>
      </c>
      <c r="H110" s="28">
        <f t="shared" si="40"/>
        <v>3832400</v>
      </c>
      <c r="I110" s="28">
        <f t="shared" si="40"/>
        <v>0</v>
      </c>
      <c r="J110" s="28">
        <f t="shared" si="33"/>
        <v>1400000</v>
      </c>
      <c r="K110" s="28">
        <f>K111</f>
        <v>0</v>
      </c>
      <c r="L110" s="28">
        <f t="shared" ref="L110:O110" si="41">L111</f>
        <v>1170000</v>
      </c>
      <c r="M110" s="28">
        <f t="shared" si="41"/>
        <v>511100</v>
      </c>
      <c r="N110" s="28">
        <f t="shared" si="41"/>
        <v>0</v>
      </c>
      <c r="O110" s="28">
        <f t="shared" si="41"/>
        <v>230000</v>
      </c>
      <c r="P110" s="28">
        <f t="shared" si="28"/>
        <v>67189500</v>
      </c>
    </row>
    <row r="111" spans="1:16" ht="46.8">
      <c r="A111" s="6" t="s">
        <v>174</v>
      </c>
      <c r="B111" s="6" t="s">
        <v>18</v>
      </c>
      <c r="C111" s="6" t="s">
        <v>18</v>
      </c>
      <c r="D111" s="7" t="s">
        <v>173</v>
      </c>
      <c r="E111" s="28">
        <f t="shared" si="32"/>
        <v>65789500</v>
      </c>
      <c r="F111" s="28">
        <f>SUM(F112:F122)</f>
        <v>65789500</v>
      </c>
      <c r="G111" s="28">
        <f t="shared" ref="G111:K111" si="42">SUM(G112:G122)</f>
        <v>54808900</v>
      </c>
      <c r="H111" s="28">
        <f t="shared" si="42"/>
        <v>3832400</v>
      </c>
      <c r="I111" s="28">
        <f t="shared" si="42"/>
        <v>0</v>
      </c>
      <c r="J111" s="28">
        <f t="shared" si="33"/>
        <v>1400000</v>
      </c>
      <c r="K111" s="28">
        <f t="shared" si="42"/>
        <v>0</v>
      </c>
      <c r="L111" s="28">
        <f t="shared" ref="L111" si="43">SUM(L112:L122)</f>
        <v>1170000</v>
      </c>
      <c r="M111" s="28">
        <f t="shared" ref="M111" si="44">SUM(M112:M122)</f>
        <v>511100</v>
      </c>
      <c r="N111" s="28">
        <f t="shared" ref="N111" si="45">SUM(N112:N122)</f>
        <v>0</v>
      </c>
      <c r="O111" s="28">
        <f t="shared" ref="O111" si="46">SUM(O112:O122)</f>
        <v>230000</v>
      </c>
      <c r="P111" s="28">
        <f t="shared" si="28"/>
        <v>67189500</v>
      </c>
    </row>
    <row r="112" spans="1:16" ht="54" customHeight="1">
      <c r="A112" s="25" t="s">
        <v>175</v>
      </c>
      <c r="B112" s="25" t="s">
        <v>75</v>
      </c>
      <c r="C112" s="25" t="s">
        <v>23</v>
      </c>
      <c r="D112" s="8" t="s">
        <v>76</v>
      </c>
      <c r="E112" s="29">
        <f t="shared" si="32"/>
        <v>1373800</v>
      </c>
      <c r="F112" s="29">
        <v>1373800</v>
      </c>
      <c r="G112" s="29">
        <v>1342800</v>
      </c>
      <c r="H112" s="29">
        <v>0</v>
      </c>
      <c r="I112" s="29">
        <v>0</v>
      </c>
      <c r="J112" s="29">
        <f t="shared" si="33"/>
        <v>0</v>
      </c>
      <c r="K112" s="29">
        <v>0</v>
      </c>
      <c r="L112" s="29">
        <v>0</v>
      </c>
      <c r="M112" s="29">
        <v>0</v>
      </c>
      <c r="N112" s="29">
        <v>0</v>
      </c>
      <c r="O112" s="29">
        <v>0</v>
      </c>
      <c r="P112" s="29">
        <f t="shared" si="28"/>
        <v>1373800</v>
      </c>
    </row>
    <row r="113" spans="1:16" ht="46.8">
      <c r="A113" s="24" t="s">
        <v>350</v>
      </c>
      <c r="B113" s="25" t="s">
        <v>26</v>
      </c>
      <c r="C113" s="25" t="s">
        <v>27</v>
      </c>
      <c r="D113" s="8" t="s">
        <v>28</v>
      </c>
      <c r="E113" s="29">
        <f t="shared" ref="E113" si="47">F113+I113</f>
        <v>4000</v>
      </c>
      <c r="F113" s="29">
        <v>4000</v>
      </c>
      <c r="G113" s="29">
        <v>0</v>
      </c>
      <c r="H113" s="29">
        <v>0</v>
      </c>
      <c r="I113" s="29">
        <v>0</v>
      </c>
      <c r="J113" s="29">
        <f t="shared" ref="J113" si="48">L113+O113</f>
        <v>0</v>
      </c>
      <c r="K113" s="29">
        <v>0</v>
      </c>
      <c r="L113" s="29">
        <v>0</v>
      </c>
      <c r="M113" s="29">
        <v>0</v>
      </c>
      <c r="N113" s="29">
        <v>0</v>
      </c>
      <c r="O113" s="29">
        <v>0</v>
      </c>
      <c r="P113" s="29">
        <f t="shared" si="28"/>
        <v>4000</v>
      </c>
    </row>
    <row r="114" spans="1:16" ht="31.2">
      <c r="A114" s="25" t="s">
        <v>176</v>
      </c>
      <c r="B114" s="25" t="s">
        <v>177</v>
      </c>
      <c r="C114" s="25" t="s">
        <v>97</v>
      </c>
      <c r="D114" s="8" t="s">
        <v>178</v>
      </c>
      <c r="E114" s="29">
        <f t="shared" si="32"/>
        <v>29010800</v>
      </c>
      <c r="F114" s="29">
        <v>29010800</v>
      </c>
      <c r="G114" s="29">
        <v>27112900</v>
      </c>
      <c r="H114" s="29">
        <v>735900</v>
      </c>
      <c r="I114" s="29">
        <v>0</v>
      </c>
      <c r="J114" s="29">
        <f t="shared" si="33"/>
        <v>1090000</v>
      </c>
      <c r="K114" s="29">
        <v>0</v>
      </c>
      <c r="L114" s="29">
        <v>890000</v>
      </c>
      <c r="M114" s="29">
        <v>499100</v>
      </c>
      <c r="N114" s="29">
        <v>0</v>
      </c>
      <c r="O114" s="29">
        <v>200000</v>
      </c>
      <c r="P114" s="29">
        <f t="shared" si="28"/>
        <v>30100800</v>
      </c>
    </row>
    <row r="115" spans="1:16" ht="108.75" customHeight="1">
      <c r="A115" s="25" t="s">
        <v>179</v>
      </c>
      <c r="B115" s="25" t="s">
        <v>114</v>
      </c>
      <c r="C115" s="25" t="s">
        <v>115</v>
      </c>
      <c r="D115" s="8" t="s">
        <v>116</v>
      </c>
      <c r="E115" s="29">
        <f t="shared" si="32"/>
        <v>170000</v>
      </c>
      <c r="F115" s="29">
        <v>170000</v>
      </c>
      <c r="G115" s="29">
        <v>0</v>
      </c>
      <c r="H115" s="29">
        <v>0</v>
      </c>
      <c r="I115" s="29">
        <v>0</v>
      </c>
      <c r="J115" s="29">
        <f t="shared" si="33"/>
        <v>0</v>
      </c>
      <c r="K115" s="29">
        <v>0</v>
      </c>
      <c r="L115" s="29">
        <v>0</v>
      </c>
      <c r="M115" s="29">
        <v>0</v>
      </c>
      <c r="N115" s="29">
        <v>0</v>
      </c>
      <c r="O115" s="29">
        <v>0</v>
      </c>
      <c r="P115" s="29">
        <f t="shared" si="28"/>
        <v>170000</v>
      </c>
    </row>
    <row r="116" spans="1:16">
      <c r="A116" s="25" t="s">
        <v>180</v>
      </c>
      <c r="B116" s="25" t="s">
        <v>181</v>
      </c>
      <c r="C116" s="25" t="s">
        <v>182</v>
      </c>
      <c r="D116" s="8" t="s">
        <v>183</v>
      </c>
      <c r="E116" s="29">
        <f t="shared" si="32"/>
        <v>11148800</v>
      </c>
      <c r="F116" s="29">
        <v>11148800</v>
      </c>
      <c r="G116" s="29">
        <v>8446400</v>
      </c>
      <c r="H116" s="29">
        <v>1273200</v>
      </c>
      <c r="I116" s="29">
        <v>0</v>
      </c>
      <c r="J116" s="29">
        <f t="shared" si="33"/>
        <v>80000</v>
      </c>
      <c r="K116" s="29">
        <v>0</v>
      </c>
      <c r="L116" s="29">
        <f>80000</f>
        <v>80000</v>
      </c>
      <c r="M116" s="29">
        <v>0</v>
      </c>
      <c r="N116" s="29">
        <v>0</v>
      </c>
      <c r="O116" s="29">
        <v>0</v>
      </c>
      <c r="P116" s="29">
        <f t="shared" si="28"/>
        <v>11228800</v>
      </c>
    </row>
    <row r="117" spans="1:16" ht="31.2">
      <c r="A117" s="25" t="s">
        <v>184</v>
      </c>
      <c r="B117" s="25" t="s">
        <v>185</v>
      </c>
      <c r="C117" s="25" t="s">
        <v>182</v>
      </c>
      <c r="D117" s="8" t="s">
        <v>186</v>
      </c>
      <c r="E117" s="29">
        <f t="shared" si="32"/>
        <v>4329900</v>
      </c>
      <c r="F117" s="29">
        <v>4329900</v>
      </c>
      <c r="G117" s="29">
        <v>2944500</v>
      </c>
      <c r="H117" s="29">
        <v>553800</v>
      </c>
      <c r="I117" s="29">
        <v>0</v>
      </c>
      <c r="J117" s="29">
        <f t="shared" si="33"/>
        <v>40000</v>
      </c>
      <c r="K117" s="29">
        <v>0</v>
      </c>
      <c r="L117" s="29">
        <v>40000</v>
      </c>
      <c r="M117" s="29">
        <v>0</v>
      </c>
      <c r="N117" s="29">
        <v>0</v>
      </c>
      <c r="O117" s="29">
        <v>0</v>
      </c>
      <c r="P117" s="29">
        <f t="shared" si="28"/>
        <v>4369900</v>
      </c>
    </row>
    <row r="118" spans="1:16" ht="46.8">
      <c r="A118" s="25" t="s">
        <v>187</v>
      </c>
      <c r="B118" s="25" t="s">
        <v>188</v>
      </c>
      <c r="C118" s="25" t="s">
        <v>189</v>
      </c>
      <c r="D118" s="8" t="s">
        <v>190</v>
      </c>
      <c r="E118" s="29">
        <f t="shared" si="32"/>
        <v>15603900</v>
      </c>
      <c r="F118" s="29">
        <v>15603900</v>
      </c>
      <c r="G118" s="29">
        <v>12105600</v>
      </c>
      <c r="H118" s="29">
        <v>1194900</v>
      </c>
      <c r="I118" s="29">
        <v>0</v>
      </c>
      <c r="J118" s="29">
        <f t="shared" si="33"/>
        <v>190000</v>
      </c>
      <c r="K118" s="29">
        <v>0</v>
      </c>
      <c r="L118" s="29">
        <v>160000</v>
      </c>
      <c r="M118" s="29">
        <f>10000+2000</f>
        <v>12000</v>
      </c>
      <c r="N118" s="29">
        <v>0</v>
      </c>
      <c r="O118" s="29">
        <v>30000</v>
      </c>
      <c r="P118" s="29">
        <f t="shared" si="28"/>
        <v>15793900</v>
      </c>
    </row>
    <row r="119" spans="1:16" ht="31.2">
      <c r="A119" s="25" t="s">
        <v>191</v>
      </c>
      <c r="B119" s="25" t="s">
        <v>192</v>
      </c>
      <c r="C119" s="25" t="s">
        <v>193</v>
      </c>
      <c r="D119" s="8" t="s">
        <v>194</v>
      </c>
      <c r="E119" s="29">
        <f t="shared" si="32"/>
        <v>2999300</v>
      </c>
      <c r="F119" s="29">
        <v>2999300</v>
      </c>
      <c r="G119" s="29">
        <v>2856700</v>
      </c>
      <c r="H119" s="29">
        <v>74600</v>
      </c>
      <c r="I119" s="29">
        <v>0</v>
      </c>
      <c r="J119" s="29">
        <f t="shared" si="33"/>
        <v>0</v>
      </c>
      <c r="K119" s="29">
        <v>0</v>
      </c>
      <c r="L119" s="29">
        <v>0</v>
      </c>
      <c r="M119" s="29">
        <v>0</v>
      </c>
      <c r="N119" s="29">
        <v>0</v>
      </c>
      <c r="O119" s="29">
        <v>0</v>
      </c>
      <c r="P119" s="29">
        <f t="shared" si="28"/>
        <v>2999300</v>
      </c>
    </row>
    <row r="120" spans="1:16" ht="31.2">
      <c r="A120" s="25" t="s">
        <v>195</v>
      </c>
      <c r="B120" s="25" t="s">
        <v>196</v>
      </c>
      <c r="C120" s="25" t="s">
        <v>193</v>
      </c>
      <c r="D120" s="8" t="s">
        <v>197</v>
      </c>
      <c r="E120" s="29">
        <f t="shared" si="32"/>
        <v>879000</v>
      </c>
      <c r="F120" s="29">
        <f>750000+129000</f>
        <v>879000</v>
      </c>
      <c r="G120" s="29">
        <v>0</v>
      </c>
      <c r="H120" s="29">
        <v>0</v>
      </c>
      <c r="I120" s="29">
        <v>0</v>
      </c>
      <c r="J120" s="29">
        <f t="shared" si="33"/>
        <v>0</v>
      </c>
      <c r="K120" s="29">
        <v>0</v>
      </c>
      <c r="L120" s="29">
        <v>0</v>
      </c>
      <c r="M120" s="29">
        <v>0</v>
      </c>
      <c r="N120" s="29">
        <v>0</v>
      </c>
      <c r="O120" s="29">
        <v>0</v>
      </c>
      <c r="P120" s="29">
        <f t="shared" si="28"/>
        <v>879000</v>
      </c>
    </row>
    <row r="121" spans="1:16" ht="31.2">
      <c r="A121" s="24" t="s">
        <v>288</v>
      </c>
      <c r="B121" s="24" t="s">
        <v>279</v>
      </c>
      <c r="C121" s="24" t="s">
        <v>281</v>
      </c>
      <c r="D121" s="8" t="s">
        <v>280</v>
      </c>
      <c r="E121" s="29">
        <f t="shared" si="32"/>
        <v>205000</v>
      </c>
      <c r="F121" s="29">
        <v>205000</v>
      </c>
      <c r="G121" s="29"/>
      <c r="H121" s="29"/>
      <c r="I121" s="29"/>
      <c r="J121" s="29">
        <f t="shared" si="33"/>
        <v>0</v>
      </c>
      <c r="K121" s="29">
        <v>0</v>
      </c>
      <c r="L121" s="29"/>
      <c r="M121" s="29"/>
      <c r="N121" s="29"/>
      <c r="O121" s="29">
        <v>0</v>
      </c>
      <c r="P121" s="29">
        <f t="shared" si="28"/>
        <v>205000</v>
      </c>
    </row>
    <row r="122" spans="1:16" ht="54.75" customHeight="1">
      <c r="A122" s="24" t="s">
        <v>351</v>
      </c>
      <c r="B122" s="24">
        <v>8110</v>
      </c>
      <c r="C122" s="24" t="s">
        <v>237</v>
      </c>
      <c r="D122" s="8" t="s">
        <v>238</v>
      </c>
      <c r="E122" s="29">
        <f>F122+I122</f>
        <v>65000</v>
      </c>
      <c r="F122" s="29">
        <v>65000</v>
      </c>
      <c r="G122" s="29"/>
      <c r="H122" s="29"/>
      <c r="I122" s="29"/>
      <c r="J122" s="29">
        <f t="shared" si="33"/>
        <v>0</v>
      </c>
      <c r="K122" s="29">
        <v>0</v>
      </c>
      <c r="L122" s="29"/>
      <c r="M122" s="29"/>
      <c r="N122" s="29"/>
      <c r="O122" s="29">
        <v>0</v>
      </c>
      <c r="P122" s="29">
        <f>E122 + J122</f>
        <v>65000</v>
      </c>
    </row>
    <row r="123" spans="1:16" ht="46.8">
      <c r="A123" s="6" t="s">
        <v>198</v>
      </c>
      <c r="B123" s="6" t="s">
        <v>18</v>
      </c>
      <c r="C123" s="6" t="s">
        <v>18</v>
      </c>
      <c r="D123" s="7" t="s">
        <v>199</v>
      </c>
      <c r="E123" s="28">
        <f t="shared" si="32"/>
        <v>12541300</v>
      </c>
      <c r="F123" s="28">
        <f>F124</f>
        <v>12541300</v>
      </c>
      <c r="G123" s="28">
        <f t="shared" ref="G123:I123" si="49">G124</f>
        <v>3696300</v>
      </c>
      <c r="H123" s="28">
        <f t="shared" si="49"/>
        <v>78300</v>
      </c>
      <c r="I123" s="28">
        <f t="shared" si="49"/>
        <v>0</v>
      </c>
      <c r="J123" s="28">
        <f t="shared" si="33"/>
        <v>0</v>
      </c>
      <c r="K123" s="28">
        <f>K124</f>
        <v>0</v>
      </c>
      <c r="L123" s="28">
        <f t="shared" ref="L123:O123" si="50">L124</f>
        <v>0</v>
      </c>
      <c r="M123" s="28">
        <f t="shared" si="50"/>
        <v>0</v>
      </c>
      <c r="N123" s="28">
        <f t="shared" si="50"/>
        <v>0</v>
      </c>
      <c r="O123" s="28">
        <f t="shared" si="50"/>
        <v>0</v>
      </c>
      <c r="P123" s="28">
        <f t="shared" si="28"/>
        <v>12541300</v>
      </c>
    </row>
    <row r="124" spans="1:16" ht="46.8">
      <c r="A124" s="6" t="s">
        <v>200</v>
      </c>
      <c r="B124" s="6" t="s">
        <v>18</v>
      </c>
      <c r="C124" s="6" t="s">
        <v>18</v>
      </c>
      <c r="D124" s="7" t="s">
        <v>199</v>
      </c>
      <c r="E124" s="28">
        <f t="shared" si="32"/>
        <v>12541300</v>
      </c>
      <c r="F124" s="28">
        <f>SUM(F125:F132)</f>
        <v>12541300</v>
      </c>
      <c r="G124" s="28">
        <f t="shared" ref="G124:K124" si="51">SUM(G125:G132)</f>
        <v>3696300</v>
      </c>
      <c r="H124" s="28">
        <f t="shared" si="51"/>
        <v>78300</v>
      </c>
      <c r="I124" s="28">
        <f t="shared" si="51"/>
        <v>0</v>
      </c>
      <c r="J124" s="28">
        <f t="shared" si="33"/>
        <v>0</v>
      </c>
      <c r="K124" s="28">
        <f t="shared" si="51"/>
        <v>0</v>
      </c>
      <c r="L124" s="28">
        <f t="shared" ref="L124" si="52">SUM(L125:L132)</f>
        <v>0</v>
      </c>
      <c r="M124" s="28">
        <f t="shared" ref="M124" si="53">SUM(M125:M132)</f>
        <v>0</v>
      </c>
      <c r="N124" s="28">
        <f t="shared" ref="N124" si="54">SUM(N125:N132)</f>
        <v>0</v>
      </c>
      <c r="O124" s="28">
        <f t="shared" ref="O124" si="55">SUM(O125:O132)</f>
        <v>0</v>
      </c>
      <c r="P124" s="28">
        <f t="shared" si="28"/>
        <v>12541300</v>
      </c>
    </row>
    <row r="125" spans="1:16" ht="71.25" customHeight="1">
      <c r="A125" s="25" t="s">
        <v>201</v>
      </c>
      <c r="B125" s="25" t="s">
        <v>75</v>
      </c>
      <c r="C125" s="25" t="s">
        <v>23</v>
      </c>
      <c r="D125" s="8" t="s">
        <v>76</v>
      </c>
      <c r="E125" s="29">
        <f t="shared" si="32"/>
        <v>3006000</v>
      </c>
      <c r="F125" s="29">
        <v>3006000</v>
      </c>
      <c r="G125" s="29">
        <v>2895700</v>
      </c>
      <c r="H125" s="29">
        <v>0</v>
      </c>
      <c r="I125" s="29">
        <v>0</v>
      </c>
      <c r="J125" s="29">
        <f t="shared" si="33"/>
        <v>0</v>
      </c>
      <c r="K125" s="29">
        <v>0</v>
      </c>
      <c r="L125" s="29">
        <v>0</v>
      </c>
      <c r="M125" s="29">
        <v>0</v>
      </c>
      <c r="N125" s="29">
        <v>0</v>
      </c>
      <c r="O125" s="29">
        <v>0</v>
      </c>
      <c r="P125" s="29">
        <f t="shared" si="28"/>
        <v>3006000</v>
      </c>
    </row>
    <row r="126" spans="1:16" ht="46.8">
      <c r="A126" s="24" t="s">
        <v>352</v>
      </c>
      <c r="B126" s="25" t="s">
        <v>26</v>
      </c>
      <c r="C126" s="25" t="s">
        <v>27</v>
      </c>
      <c r="D126" s="8" t="s">
        <v>28</v>
      </c>
      <c r="E126" s="29">
        <f t="shared" si="32"/>
        <v>9000</v>
      </c>
      <c r="F126" s="29">
        <v>9000</v>
      </c>
      <c r="G126" s="29">
        <v>0</v>
      </c>
      <c r="H126" s="29">
        <v>0</v>
      </c>
      <c r="I126" s="29">
        <v>0</v>
      </c>
      <c r="J126" s="29">
        <f t="shared" si="33"/>
        <v>0</v>
      </c>
      <c r="K126" s="29">
        <v>0</v>
      </c>
      <c r="L126" s="29">
        <v>0</v>
      </c>
      <c r="M126" s="29">
        <v>0</v>
      </c>
      <c r="N126" s="29">
        <v>0</v>
      </c>
      <c r="O126" s="29">
        <v>0</v>
      </c>
      <c r="P126" s="29">
        <f t="shared" ref="P126" si="56">E126 + J126</f>
        <v>9000</v>
      </c>
    </row>
    <row r="127" spans="1:16" ht="62.4">
      <c r="A127" s="25" t="s">
        <v>202</v>
      </c>
      <c r="B127" s="25" t="s">
        <v>203</v>
      </c>
      <c r="C127" s="25" t="s">
        <v>115</v>
      </c>
      <c r="D127" s="8" t="s">
        <v>327</v>
      </c>
      <c r="E127" s="29">
        <f t="shared" si="32"/>
        <v>2429000</v>
      </c>
      <c r="F127" s="29">
        <v>2429000</v>
      </c>
      <c r="G127" s="29">
        <v>800600</v>
      </c>
      <c r="H127" s="29">
        <v>78300</v>
      </c>
      <c r="I127" s="29">
        <v>0</v>
      </c>
      <c r="J127" s="29">
        <f t="shared" si="33"/>
        <v>0</v>
      </c>
      <c r="K127" s="29">
        <v>0</v>
      </c>
      <c r="L127" s="29">
        <v>0</v>
      </c>
      <c r="M127" s="29">
        <v>0</v>
      </c>
      <c r="N127" s="29">
        <v>0</v>
      </c>
      <c r="O127" s="29">
        <v>0</v>
      </c>
      <c r="P127" s="29">
        <f t="shared" si="28"/>
        <v>2429000</v>
      </c>
    </row>
    <row r="128" spans="1:16" ht="46.8">
      <c r="A128" s="25" t="s">
        <v>204</v>
      </c>
      <c r="B128" s="25" t="s">
        <v>205</v>
      </c>
      <c r="C128" s="25" t="s">
        <v>120</v>
      </c>
      <c r="D128" s="8" t="s">
        <v>206</v>
      </c>
      <c r="E128" s="29">
        <f t="shared" si="32"/>
        <v>1579400</v>
      </c>
      <c r="F128" s="29">
        <f>1529900+49500</f>
        <v>1579400</v>
      </c>
      <c r="G128" s="29">
        <v>0</v>
      </c>
      <c r="H128" s="29">
        <v>0</v>
      </c>
      <c r="I128" s="29">
        <v>0</v>
      </c>
      <c r="J128" s="29">
        <f t="shared" si="33"/>
        <v>0</v>
      </c>
      <c r="K128" s="29">
        <v>0</v>
      </c>
      <c r="L128" s="29">
        <v>0</v>
      </c>
      <c r="M128" s="29">
        <v>0</v>
      </c>
      <c r="N128" s="29">
        <v>0</v>
      </c>
      <c r="O128" s="29">
        <v>0</v>
      </c>
      <c r="P128" s="29">
        <f t="shared" si="28"/>
        <v>1579400</v>
      </c>
    </row>
    <row r="129" spans="1:16" ht="46.8">
      <c r="A129" s="25" t="s">
        <v>207</v>
      </c>
      <c r="B129" s="25" t="s">
        <v>208</v>
      </c>
      <c r="C129" s="25" t="s">
        <v>120</v>
      </c>
      <c r="D129" s="8" t="s">
        <v>209</v>
      </c>
      <c r="E129" s="29">
        <f t="shared" si="32"/>
        <v>1104500</v>
      </c>
      <c r="F129" s="29">
        <f>1055000+49500</f>
        <v>1104500</v>
      </c>
      <c r="G129" s="29">
        <v>0</v>
      </c>
      <c r="H129" s="29">
        <v>0</v>
      </c>
      <c r="I129" s="29">
        <v>0</v>
      </c>
      <c r="J129" s="29">
        <f t="shared" si="33"/>
        <v>0</v>
      </c>
      <c r="K129" s="29">
        <v>0</v>
      </c>
      <c r="L129" s="29">
        <v>0</v>
      </c>
      <c r="M129" s="29">
        <v>0</v>
      </c>
      <c r="N129" s="29">
        <v>0</v>
      </c>
      <c r="O129" s="29">
        <v>0</v>
      </c>
      <c r="P129" s="29">
        <f t="shared" si="28"/>
        <v>1104500</v>
      </c>
    </row>
    <row r="130" spans="1:16" ht="71.25" customHeight="1">
      <c r="A130" s="25">
        <v>1115049</v>
      </c>
      <c r="B130" s="25">
        <v>5049</v>
      </c>
      <c r="C130" s="25" t="s">
        <v>120</v>
      </c>
      <c r="D130" s="8" t="s">
        <v>335</v>
      </c>
      <c r="E130" s="29">
        <f t="shared" si="32"/>
        <v>40000</v>
      </c>
      <c r="F130" s="29">
        <v>40000</v>
      </c>
      <c r="G130" s="29"/>
      <c r="H130" s="29"/>
      <c r="I130" s="29">
        <v>0</v>
      </c>
      <c r="J130" s="29"/>
      <c r="K130" s="29"/>
      <c r="L130" s="29"/>
      <c r="M130" s="29"/>
      <c r="N130" s="29"/>
      <c r="O130" s="29"/>
      <c r="P130" s="29">
        <f t="shared" si="28"/>
        <v>40000</v>
      </c>
    </row>
    <row r="131" spans="1:16" ht="84" customHeight="1">
      <c r="A131" s="25" t="s">
        <v>210</v>
      </c>
      <c r="B131" s="25" t="s">
        <v>211</v>
      </c>
      <c r="C131" s="25" t="s">
        <v>120</v>
      </c>
      <c r="D131" s="8" t="s">
        <v>336</v>
      </c>
      <c r="E131" s="29">
        <f t="shared" si="32"/>
        <v>4296800</v>
      </c>
      <c r="F131" s="29">
        <v>4296800</v>
      </c>
      <c r="G131" s="29">
        <v>0</v>
      </c>
      <c r="H131" s="29">
        <v>0</v>
      </c>
      <c r="I131" s="29">
        <v>0</v>
      </c>
      <c r="J131" s="29">
        <f t="shared" si="33"/>
        <v>0</v>
      </c>
      <c r="K131" s="29">
        <v>0</v>
      </c>
      <c r="L131" s="29">
        <v>0</v>
      </c>
      <c r="M131" s="29">
        <v>0</v>
      </c>
      <c r="N131" s="29">
        <v>0</v>
      </c>
      <c r="O131" s="29">
        <v>0</v>
      </c>
      <c r="P131" s="29">
        <f t="shared" si="28"/>
        <v>4296800</v>
      </c>
    </row>
    <row r="132" spans="1:16" ht="31.2">
      <c r="A132" s="24" t="s">
        <v>289</v>
      </c>
      <c r="B132" s="24" t="s">
        <v>279</v>
      </c>
      <c r="C132" s="24" t="s">
        <v>281</v>
      </c>
      <c r="D132" s="8" t="s">
        <v>280</v>
      </c>
      <c r="E132" s="29">
        <f t="shared" si="32"/>
        <v>76600</v>
      </c>
      <c r="F132" s="29">
        <v>76600</v>
      </c>
      <c r="G132" s="29"/>
      <c r="H132" s="29"/>
      <c r="I132" s="29"/>
      <c r="J132" s="29">
        <f t="shared" ref="J132" si="57">L132+O132</f>
        <v>0</v>
      </c>
      <c r="K132" s="29"/>
      <c r="L132" s="29"/>
      <c r="M132" s="29"/>
      <c r="N132" s="29"/>
      <c r="O132" s="29"/>
      <c r="P132" s="29">
        <f t="shared" si="28"/>
        <v>76600</v>
      </c>
    </row>
    <row r="133" spans="1:16" ht="62.4">
      <c r="A133" s="6" t="s">
        <v>212</v>
      </c>
      <c r="B133" s="6" t="s">
        <v>18</v>
      </c>
      <c r="C133" s="6" t="s">
        <v>18</v>
      </c>
      <c r="D133" s="7" t="s">
        <v>213</v>
      </c>
      <c r="E133" s="28">
        <f t="shared" si="32"/>
        <v>207033200</v>
      </c>
      <c r="F133" s="28">
        <f>F134</f>
        <v>48592000</v>
      </c>
      <c r="G133" s="28">
        <f t="shared" ref="G133:I133" si="58">G134</f>
        <v>5752900</v>
      </c>
      <c r="H133" s="28">
        <f t="shared" si="58"/>
        <v>15900</v>
      </c>
      <c r="I133" s="28">
        <f t="shared" si="58"/>
        <v>158441200</v>
      </c>
      <c r="J133" s="28">
        <f t="shared" si="33"/>
        <v>650000</v>
      </c>
      <c r="K133" s="28">
        <f>K134</f>
        <v>0</v>
      </c>
      <c r="L133" s="28">
        <f t="shared" ref="L133:O133" si="59">L134</f>
        <v>550000</v>
      </c>
      <c r="M133" s="28">
        <f t="shared" si="59"/>
        <v>0</v>
      </c>
      <c r="N133" s="28">
        <f t="shared" si="59"/>
        <v>0</v>
      </c>
      <c r="O133" s="28">
        <f t="shared" si="59"/>
        <v>100000</v>
      </c>
      <c r="P133" s="28">
        <f t="shared" si="28"/>
        <v>207683200</v>
      </c>
    </row>
    <row r="134" spans="1:16" ht="62.4">
      <c r="A134" s="6" t="s">
        <v>214</v>
      </c>
      <c r="B134" s="6" t="s">
        <v>18</v>
      </c>
      <c r="C134" s="6" t="s">
        <v>18</v>
      </c>
      <c r="D134" s="7" t="s">
        <v>213</v>
      </c>
      <c r="E134" s="28">
        <f>F134+I134</f>
        <v>207033200</v>
      </c>
      <c r="F134" s="28">
        <f>SUM(F135:F145)</f>
        <v>48592000</v>
      </c>
      <c r="G134" s="28">
        <f t="shared" ref="G134:K134" si="60">SUM(G135:G145)</f>
        <v>5752900</v>
      </c>
      <c r="H134" s="28">
        <f t="shared" si="60"/>
        <v>15900</v>
      </c>
      <c r="I134" s="28">
        <f t="shared" si="60"/>
        <v>158441200</v>
      </c>
      <c r="J134" s="28">
        <f t="shared" si="33"/>
        <v>650000</v>
      </c>
      <c r="K134" s="28">
        <f t="shared" si="60"/>
        <v>0</v>
      </c>
      <c r="L134" s="28">
        <f t="shared" ref="L134" si="61">SUM(L135:L145)</f>
        <v>550000</v>
      </c>
      <c r="M134" s="28">
        <f t="shared" ref="M134" si="62">SUM(M135:M145)</f>
        <v>0</v>
      </c>
      <c r="N134" s="28">
        <f t="shared" ref="N134" si="63">SUM(N135:N145)</f>
        <v>0</v>
      </c>
      <c r="O134" s="28">
        <f t="shared" ref="O134" si="64">SUM(O135:O145)</f>
        <v>100000</v>
      </c>
      <c r="P134" s="28">
        <f>E134 + J134</f>
        <v>207683200</v>
      </c>
    </row>
    <row r="135" spans="1:16" ht="46.8">
      <c r="A135" s="25" t="s">
        <v>215</v>
      </c>
      <c r="B135" s="25" t="s">
        <v>75</v>
      </c>
      <c r="C135" s="25" t="s">
        <v>23</v>
      </c>
      <c r="D135" s="8" t="s">
        <v>76</v>
      </c>
      <c r="E135" s="29">
        <f t="shared" si="32"/>
        <v>6100200</v>
      </c>
      <c r="F135" s="29">
        <v>6100200</v>
      </c>
      <c r="G135" s="29">
        <v>5752900</v>
      </c>
      <c r="H135" s="29">
        <v>15900</v>
      </c>
      <c r="I135" s="29">
        <v>0</v>
      </c>
      <c r="J135" s="29">
        <f t="shared" si="33"/>
        <v>0</v>
      </c>
      <c r="K135" s="29">
        <v>0</v>
      </c>
      <c r="L135" s="29">
        <v>0</v>
      </c>
      <c r="M135" s="29">
        <v>0</v>
      </c>
      <c r="N135" s="29">
        <v>0</v>
      </c>
      <c r="O135" s="29">
        <v>0</v>
      </c>
      <c r="P135" s="29">
        <f t="shared" si="28"/>
        <v>6100200</v>
      </c>
    </row>
    <row r="136" spans="1:16" ht="46.8">
      <c r="A136" s="25" t="s">
        <v>216</v>
      </c>
      <c r="B136" s="25" t="s">
        <v>26</v>
      </c>
      <c r="C136" s="25" t="s">
        <v>27</v>
      </c>
      <c r="D136" s="8" t="s">
        <v>28</v>
      </c>
      <c r="E136" s="29">
        <f t="shared" si="32"/>
        <v>10000</v>
      </c>
      <c r="F136" s="29">
        <v>10000</v>
      </c>
      <c r="G136" s="29">
        <v>0</v>
      </c>
      <c r="H136" s="29">
        <v>0</v>
      </c>
      <c r="I136" s="29">
        <v>0</v>
      </c>
      <c r="J136" s="29">
        <f t="shared" si="33"/>
        <v>0</v>
      </c>
      <c r="K136" s="29">
        <v>0</v>
      </c>
      <c r="L136" s="29">
        <v>0</v>
      </c>
      <c r="M136" s="29">
        <v>0</v>
      </c>
      <c r="N136" s="29">
        <v>0</v>
      </c>
      <c r="O136" s="29">
        <v>0</v>
      </c>
      <c r="P136" s="29">
        <f t="shared" si="28"/>
        <v>10000</v>
      </c>
    </row>
    <row r="137" spans="1:16" ht="31.2">
      <c r="A137" s="25" t="s">
        <v>217</v>
      </c>
      <c r="B137" s="25" t="s">
        <v>218</v>
      </c>
      <c r="C137" s="25" t="s">
        <v>219</v>
      </c>
      <c r="D137" s="8" t="s">
        <v>220</v>
      </c>
      <c r="E137" s="29">
        <f t="shared" si="32"/>
        <v>30000</v>
      </c>
      <c r="F137" s="29">
        <f>50000-20000</f>
        <v>30000</v>
      </c>
      <c r="G137" s="29">
        <v>0</v>
      </c>
      <c r="H137" s="29">
        <v>0</v>
      </c>
      <c r="I137" s="29">
        <v>0</v>
      </c>
      <c r="J137" s="29">
        <f t="shared" si="33"/>
        <v>0</v>
      </c>
      <c r="K137" s="29">
        <v>0</v>
      </c>
      <c r="L137" s="29">
        <v>0</v>
      </c>
      <c r="M137" s="29">
        <v>0</v>
      </c>
      <c r="N137" s="29">
        <v>0</v>
      </c>
      <c r="O137" s="29">
        <v>0</v>
      </c>
      <c r="P137" s="29">
        <f t="shared" si="28"/>
        <v>30000</v>
      </c>
    </row>
    <row r="138" spans="1:16" ht="31.2">
      <c r="A138" s="25" t="s">
        <v>221</v>
      </c>
      <c r="B138" s="25" t="s">
        <v>222</v>
      </c>
      <c r="C138" s="25" t="s">
        <v>55</v>
      </c>
      <c r="D138" s="8" t="s">
        <v>223</v>
      </c>
      <c r="E138" s="29">
        <f t="shared" si="32"/>
        <v>300000</v>
      </c>
      <c r="F138" s="29">
        <v>300000</v>
      </c>
      <c r="G138" s="29">
        <v>0</v>
      </c>
      <c r="H138" s="29">
        <v>0</v>
      </c>
      <c r="I138" s="29">
        <f>300000-150101-149899</f>
        <v>0</v>
      </c>
      <c r="J138" s="29">
        <f t="shared" si="33"/>
        <v>0</v>
      </c>
      <c r="K138" s="29">
        <v>0</v>
      </c>
      <c r="L138" s="29">
        <v>0</v>
      </c>
      <c r="M138" s="29">
        <v>0</v>
      </c>
      <c r="N138" s="29">
        <v>0</v>
      </c>
      <c r="O138" s="29">
        <v>0</v>
      </c>
      <c r="P138" s="29">
        <f t="shared" si="28"/>
        <v>300000</v>
      </c>
    </row>
    <row r="139" spans="1:16" ht="46.8">
      <c r="A139" s="25" t="s">
        <v>224</v>
      </c>
      <c r="B139" s="25" t="s">
        <v>225</v>
      </c>
      <c r="C139" s="25" t="s">
        <v>55</v>
      </c>
      <c r="D139" s="8" t="s">
        <v>226</v>
      </c>
      <c r="E139" s="29">
        <f t="shared" si="32"/>
        <v>2440200</v>
      </c>
      <c r="F139" s="29">
        <v>0</v>
      </c>
      <c r="G139" s="29">
        <v>0</v>
      </c>
      <c r="H139" s="29">
        <v>0</v>
      </c>
      <c r="I139" s="29">
        <v>2440200</v>
      </c>
      <c r="J139" s="29">
        <f t="shared" si="33"/>
        <v>0</v>
      </c>
      <c r="K139" s="29">
        <v>0</v>
      </c>
      <c r="L139" s="29">
        <v>0</v>
      </c>
      <c r="M139" s="29">
        <v>0</v>
      </c>
      <c r="N139" s="29">
        <v>0</v>
      </c>
      <c r="O139" s="29">
        <v>0</v>
      </c>
      <c r="P139" s="29">
        <f t="shared" si="28"/>
        <v>2440200</v>
      </c>
    </row>
    <row r="140" spans="1:16" ht="31.2">
      <c r="A140" s="25" t="s">
        <v>227</v>
      </c>
      <c r="B140" s="25" t="s">
        <v>54</v>
      </c>
      <c r="C140" s="25" t="s">
        <v>55</v>
      </c>
      <c r="D140" s="8" t="s">
        <v>56</v>
      </c>
      <c r="E140" s="29">
        <f t="shared" si="32"/>
        <v>97701000</v>
      </c>
      <c r="F140" s="29">
        <f>10001000+15450000-18500000+180000+169000</f>
        <v>7300000</v>
      </c>
      <c r="G140" s="29">
        <v>0</v>
      </c>
      <c r="H140" s="29">
        <v>0</v>
      </c>
      <c r="I140" s="29">
        <f>18500000+47970000+22000000+600000+1500000-169000</f>
        <v>90401000</v>
      </c>
      <c r="J140" s="29">
        <f t="shared" si="33"/>
        <v>0</v>
      </c>
      <c r="K140" s="29">
        <v>0</v>
      </c>
      <c r="L140" s="29">
        <v>0</v>
      </c>
      <c r="M140" s="29">
        <v>0</v>
      </c>
      <c r="N140" s="29">
        <v>0</v>
      </c>
      <c r="O140" s="29">
        <v>0</v>
      </c>
      <c r="P140" s="29">
        <f t="shared" ref="P140:P171" si="65">E140 + J140</f>
        <v>97701000</v>
      </c>
    </row>
    <row r="141" spans="1:16" ht="46.8">
      <c r="A141" s="25" t="s">
        <v>228</v>
      </c>
      <c r="B141" s="25" t="s">
        <v>229</v>
      </c>
      <c r="C141" s="25" t="s">
        <v>230</v>
      </c>
      <c r="D141" s="8" t="s">
        <v>231</v>
      </c>
      <c r="E141" s="29">
        <f t="shared" si="32"/>
        <v>32000000</v>
      </c>
      <c r="F141" s="29">
        <v>32000000</v>
      </c>
      <c r="G141" s="29">
        <v>0</v>
      </c>
      <c r="H141" s="29">
        <v>0</v>
      </c>
      <c r="I141" s="29">
        <v>0</v>
      </c>
      <c r="J141" s="29">
        <f t="shared" si="33"/>
        <v>0</v>
      </c>
      <c r="K141" s="29">
        <v>0</v>
      </c>
      <c r="L141" s="29">
        <v>0</v>
      </c>
      <c r="M141" s="29">
        <v>0</v>
      </c>
      <c r="N141" s="29">
        <v>0</v>
      </c>
      <c r="O141" s="29">
        <v>0</v>
      </c>
      <c r="P141" s="29">
        <f t="shared" si="65"/>
        <v>32000000</v>
      </c>
    </row>
    <row r="142" spans="1:16" ht="31.2">
      <c r="A142" s="24" t="s">
        <v>290</v>
      </c>
      <c r="B142" s="24" t="s">
        <v>279</v>
      </c>
      <c r="C142" s="24" t="s">
        <v>281</v>
      </c>
      <c r="D142" s="8" t="s">
        <v>280</v>
      </c>
      <c r="E142" s="29">
        <f t="shared" si="32"/>
        <v>551800</v>
      </c>
      <c r="F142" s="29">
        <v>551800</v>
      </c>
      <c r="G142" s="29"/>
      <c r="H142" s="29"/>
      <c r="I142" s="29"/>
      <c r="J142" s="29">
        <f t="shared" si="33"/>
        <v>0</v>
      </c>
      <c r="K142" s="29">
        <f>36000-36000</f>
        <v>0</v>
      </c>
      <c r="L142" s="29"/>
      <c r="M142" s="29"/>
      <c r="N142" s="29"/>
      <c r="O142" s="29">
        <f>36000-36000</f>
        <v>0</v>
      </c>
      <c r="P142" s="29">
        <f t="shared" si="65"/>
        <v>551800</v>
      </c>
    </row>
    <row r="143" spans="1:16" ht="31.2">
      <c r="A143" s="25" t="s">
        <v>232</v>
      </c>
      <c r="B143" s="25" t="s">
        <v>233</v>
      </c>
      <c r="C143" s="25" t="s">
        <v>59</v>
      </c>
      <c r="D143" s="8" t="s">
        <v>234</v>
      </c>
      <c r="E143" s="29">
        <f t="shared" ref="E143:E162" si="66">F143+I143</f>
        <v>65600000</v>
      </c>
      <c r="F143" s="29">
        <v>0</v>
      </c>
      <c r="G143" s="29">
        <v>0</v>
      </c>
      <c r="H143" s="29">
        <v>0</v>
      </c>
      <c r="I143" s="29">
        <f>3600000+20000000+30000000+12000000</f>
        <v>65600000</v>
      </c>
      <c r="J143" s="29">
        <f t="shared" si="33"/>
        <v>0</v>
      </c>
      <c r="K143" s="29">
        <v>0</v>
      </c>
      <c r="L143" s="29">
        <v>0</v>
      </c>
      <c r="M143" s="29">
        <v>0</v>
      </c>
      <c r="N143" s="29">
        <v>0</v>
      </c>
      <c r="O143" s="29">
        <v>0</v>
      </c>
      <c r="P143" s="29">
        <f t="shared" si="65"/>
        <v>65600000</v>
      </c>
    </row>
    <row r="144" spans="1:16" ht="46.8">
      <c r="A144" s="25" t="s">
        <v>235</v>
      </c>
      <c r="B144" s="25" t="s">
        <v>236</v>
      </c>
      <c r="C144" s="25" t="s">
        <v>237</v>
      </c>
      <c r="D144" s="8" t="s">
        <v>238</v>
      </c>
      <c r="E144" s="29">
        <f t="shared" si="66"/>
        <v>2300000</v>
      </c>
      <c r="F144" s="29">
        <v>2300000</v>
      </c>
      <c r="G144" s="29">
        <v>0</v>
      </c>
      <c r="H144" s="29">
        <v>0</v>
      </c>
      <c r="I144" s="29">
        <v>0</v>
      </c>
      <c r="J144" s="29">
        <f t="shared" si="33"/>
        <v>0</v>
      </c>
      <c r="K144" s="29">
        <v>0</v>
      </c>
      <c r="L144" s="29">
        <v>0</v>
      </c>
      <c r="M144" s="29">
        <v>0</v>
      </c>
      <c r="N144" s="29">
        <v>0</v>
      </c>
      <c r="O144" s="29">
        <v>0</v>
      </c>
      <c r="P144" s="29">
        <f t="shared" si="65"/>
        <v>2300000</v>
      </c>
    </row>
    <row r="145" spans="1:16" ht="31.2">
      <c r="A145" s="24" t="s">
        <v>338</v>
      </c>
      <c r="B145" s="25">
        <v>8340</v>
      </c>
      <c r="C145" s="25" t="s">
        <v>270</v>
      </c>
      <c r="D145" s="8" t="s">
        <v>271</v>
      </c>
      <c r="E145" s="29">
        <f t="shared" si="66"/>
        <v>0</v>
      </c>
      <c r="F145" s="29"/>
      <c r="G145" s="29"/>
      <c r="H145" s="29"/>
      <c r="I145" s="29"/>
      <c r="J145" s="29">
        <f t="shared" si="33"/>
        <v>650000</v>
      </c>
      <c r="K145" s="29"/>
      <c r="L145" s="29">
        <v>550000</v>
      </c>
      <c r="M145" s="29"/>
      <c r="N145" s="29"/>
      <c r="O145" s="29">
        <v>100000</v>
      </c>
      <c r="P145" s="29">
        <f t="shared" si="65"/>
        <v>650000</v>
      </c>
    </row>
    <row r="146" spans="1:16" ht="62.4">
      <c r="A146" s="6" t="s">
        <v>239</v>
      </c>
      <c r="B146" s="6" t="s">
        <v>18</v>
      </c>
      <c r="C146" s="6" t="s">
        <v>18</v>
      </c>
      <c r="D146" s="7" t="s">
        <v>240</v>
      </c>
      <c r="E146" s="28">
        <f t="shared" si="66"/>
        <v>7363900</v>
      </c>
      <c r="F146" s="28">
        <f>F147</f>
        <v>7363900</v>
      </c>
      <c r="G146" s="28">
        <f t="shared" ref="G146:I146" si="67">G147</f>
        <v>7006100</v>
      </c>
      <c r="H146" s="28">
        <f t="shared" si="67"/>
        <v>0</v>
      </c>
      <c r="I146" s="28">
        <f t="shared" si="67"/>
        <v>0</v>
      </c>
      <c r="J146" s="28">
        <f t="shared" si="33"/>
        <v>0</v>
      </c>
      <c r="K146" s="28">
        <f>K147</f>
        <v>0</v>
      </c>
      <c r="L146" s="28">
        <f t="shared" ref="L146:O146" si="68">L147</f>
        <v>0</v>
      </c>
      <c r="M146" s="28">
        <f t="shared" si="68"/>
        <v>0</v>
      </c>
      <c r="N146" s="28">
        <f t="shared" si="68"/>
        <v>0</v>
      </c>
      <c r="O146" s="28">
        <f t="shared" si="68"/>
        <v>0</v>
      </c>
      <c r="P146" s="28">
        <f t="shared" si="65"/>
        <v>7363900</v>
      </c>
    </row>
    <row r="147" spans="1:16" ht="62.4">
      <c r="A147" s="6" t="s">
        <v>241</v>
      </c>
      <c r="B147" s="6" t="s">
        <v>18</v>
      </c>
      <c r="C147" s="6" t="s">
        <v>18</v>
      </c>
      <c r="D147" s="7" t="s">
        <v>240</v>
      </c>
      <c r="E147" s="28">
        <f t="shared" si="66"/>
        <v>7363900</v>
      </c>
      <c r="F147" s="28">
        <f>SUM(F148:F151)</f>
        <v>7363900</v>
      </c>
      <c r="G147" s="28">
        <f t="shared" ref="G147:K147" si="69">SUM(G148:G151)</f>
        <v>7006100</v>
      </c>
      <c r="H147" s="28">
        <f t="shared" si="69"/>
        <v>0</v>
      </c>
      <c r="I147" s="28">
        <f t="shared" si="69"/>
        <v>0</v>
      </c>
      <c r="J147" s="28">
        <f t="shared" si="33"/>
        <v>0</v>
      </c>
      <c r="K147" s="28">
        <f t="shared" si="69"/>
        <v>0</v>
      </c>
      <c r="L147" s="28">
        <f t="shared" ref="L147" si="70">SUM(L148:L151)</f>
        <v>0</v>
      </c>
      <c r="M147" s="28">
        <f t="shared" ref="M147" si="71">SUM(M148:M151)</f>
        <v>0</v>
      </c>
      <c r="N147" s="28">
        <f t="shared" ref="N147" si="72">SUM(N148:N151)</f>
        <v>0</v>
      </c>
      <c r="O147" s="28">
        <f t="shared" ref="O147" si="73">SUM(O148:O151)</f>
        <v>0</v>
      </c>
      <c r="P147" s="28">
        <f t="shared" si="65"/>
        <v>7363900</v>
      </c>
    </row>
    <row r="148" spans="1:16" ht="46.8">
      <c r="A148" s="25" t="s">
        <v>242</v>
      </c>
      <c r="B148" s="25" t="s">
        <v>75</v>
      </c>
      <c r="C148" s="25" t="s">
        <v>23</v>
      </c>
      <c r="D148" s="8" t="s">
        <v>76</v>
      </c>
      <c r="E148" s="29">
        <f t="shared" si="66"/>
        <v>7114900</v>
      </c>
      <c r="F148" s="29">
        <v>7114900</v>
      </c>
      <c r="G148" s="29">
        <v>7006100</v>
      </c>
      <c r="H148" s="29">
        <v>0</v>
      </c>
      <c r="I148" s="29">
        <v>0</v>
      </c>
      <c r="J148" s="29">
        <f t="shared" si="33"/>
        <v>0</v>
      </c>
      <c r="K148" s="29">
        <v>0</v>
      </c>
      <c r="L148" s="29">
        <v>0</v>
      </c>
      <c r="M148" s="29">
        <v>0</v>
      </c>
      <c r="N148" s="29">
        <v>0</v>
      </c>
      <c r="O148" s="29">
        <v>0</v>
      </c>
      <c r="P148" s="29">
        <f t="shared" si="65"/>
        <v>7114900</v>
      </c>
    </row>
    <row r="149" spans="1:16" ht="46.8">
      <c r="A149" s="25">
        <v>1510170</v>
      </c>
      <c r="B149" s="25" t="s">
        <v>26</v>
      </c>
      <c r="C149" s="25" t="s">
        <v>27</v>
      </c>
      <c r="D149" s="8" t="s">
        <v>28</v>
      </c>
      <c r="E149" s="29">
        <f t="shared" si="66"/>
        <v>15000</v>
      </c>
      <c r="F149" s="29">
        <v>15000</v>
      </c>
      <c r="G149" s="29">
        <v>0</v>
      </c>
      <c r="H149" s="29">
        <v>0</v>
      </c>
      <c r="I149" s="29">
        <v>0</v>
      </c>
      <c r="J149" s="29">
        <f t="shared" ref="J149:J150" si="74">L149+O149</f>
        <v>0</v>
      </c>
      <c r="K149" s="29">
        <v>0</v>
      </c>
      <c r="L149" s="29">
        <v>0</v>
      </c>
      <c r="M149" s="29">
        <v>0</v>
      </c>
      <c r="N149" s="29">
        <v>0</v>
      </c>
      <c r="O149" s="29">
        <v>0</v>
      </c>
      <c r="P149" s="29">
        <f t="shared" si="65"/>
        <v>15000</v>
      </c>
    </row>
    <row r="150" spans="1:16" ht="42.75" customHeight="1">
      <c r="A150" s="25">
        <v>1510180</v>
      </c>
      <c r="B150" s="25" t="s">
        <v>30</v>
      </c>
      <c r="C150" s="25" t="s">
        <v>31</v>
      </c>
      <c r="D150" s="8" t="s">
        <v>32</v>
      </c>
      <c r="E150" s="29">
        <f t="shared" si="66"/>
        <v>150000</v>
      </c>
      <c r="F150" s="29">
        <v>150000</v>
      </c>
      <c r="G150" s="29">
        <v>0</v>
      </c>
      <c r="H150" s="29">
        <v>0</v>
      </c>
      <c r="I150" s="29">
        <v>0</v>
      </c>
      <c r="J150" s="29">
        <f t="shared" si="74"/>
        <v>0</v>
      </c>
      <c r="K150" s="29">
        <v>0</v>
      </c>
      <c r="L150" s="29">
        <v>0</v>
      </c>
      <c r="M150" s="29">
        <v>0</v>
      </c>
      <c r="N150" s="29">
        <v>0</v>
      </c>
      <c r="O150" s="29">
        <v>0</v>
      </c>
      <c r="P150" s="29">
        <f t="shared" si="65"/>
        <v>150000</v>
      </c>
    </row>
    <row r="151" spans="1:16" ht="31.2">
      <c r="A151" s="24" t="s">
        <v>291</v>
      </c>
      <c r="B151" s="24" t="s">
        <v>279</v>
      </c>
      <c r="C151" s="24" t="s">
        <v>281</v>
      </c>
      <c r="D151" s="8" t="s">
        <v>280</v>
      </c>
      <c r="E151" s="29">
        <f t="shared" si="66"/>
        <v>84000</v>
      </c>
      <c r="F151" s="29">
        <v>84000</v>
      </c>
      <c r="G151" s="29"/>
      <c r="H151" s="29"/>
      <c r="I151" s="29"/>
      <c r="J151" s="29">
        <f t="shared" si="33"/>
        <v>0</v>
      </c>
      <c r="K151" s="29"/>
      <c r="L151" s="29"/>
      <c r="M151" s="29"/>
      <c r="N151" s="29"/>
      <c r="O151" s="29"/>
      <c r="P151" s="29">
        <f t="shared" si="65"/>
        <v>84000</v>
      </c>
    </row>
    <row r="152" spans="1:16" ht="78" customHeight="1">
      <c r="A152" s="6" t="s">
        <v>243</v>
      </c>
      <c r="B152" s="6" t="s">
        <v>18</v>
      </c>
      <c r="C152" s="6" t="s">
        <v>18</v>
      </c>
      <c r="D152" s="7" t="s">
        <v>244</v>
      </c>
      <c r="E152" s="28">
        <f t="shared" si="66"/>
        <v>30893100</v>
      </c>
      <c r="F152" s="28">
        <f>F153</f>
        <v>7593800</v>
      </c>
      <c r="G152" s="28">
        <f t="shared" ref="G152:I152" si="75">G153</f>
        <v>5785700</v>
      </c>
      <c r="H152" s="28">
        <f t="shared" si="75"/>
        <v>0</v>
      </c>
      <c r="I152" s="28">
        <f t="shared" si="75"/>
        <v>23299300</v>
      </c>
      <c r="J152" s="28">
        <f t="shared" si="33"/>
        <v>0</v>
      </c>
      <c r="K152" s="28">
        <f>K153</f>
        <v>0</v>
      </c>
      <c r="L152" s="28">
        <f t="shared" ref="L152:O152" si="76">L153</f>
        <v>0</v>
      </c>
      <c r="M152" s="28">
        <f t="shared" si="76"/>
        <v>0</v>
      </c>
      <c r="N152" s="28">
        <f t="shared" si="76"/>
        <v>0</v>
      </c>
      <c r="O152" s="28">
        <f t="shared" si="76"/>
        <v>0</v>
      </c>
      <c r="P152" s="28">
        <f t="shared" si="65"/>
        <v>30893100</v>
      </c>
    </row>
    <row r="153" spans="1:16" ht="78" customHeight="1">
      <c r="A153" s="6" t="s">
        <v>245</v>
      </c>
      <c r="B153" s="6" t="s">
        <v>18</v>
      </c>
      <c r="C153" s="6" t="s">
        <v>18</v>
      </c>
      <c r="D153" s="7" t="s">
        <v>244</v>
      </c>
      <c r="E153" s="28">
        <f t="shared" si="66"/>
        <v>30893100</v>
      </c>
      <c r="F153" s="28">
        <f>SUM(F154:F162)</f>
        <v>7593800</v>
      </c>
      <c r="G153" s="28">
        <f t="shared" ref="G153:K153" si="77">SUM(G154:G162)</f>
        <v>5785700</v>
      </c>
      <c r="H153" s="28">
        <f t="shared" si="77"/>
        <v>0</v>
      </c>
      <c r="I153" s="28">
        <f t="shared" si="77"/>
        <v>23299300</v>
      </c>
      <c r="J153" s="28">
        <f t="shared" si="33"/>
        <v>0</v>
      </c>
      <c r="K153" s="28">
        <f t="shared" si="77"/>
        <v>0</v>
      </c>
      <c r="L153" s="28">
        <f t="shared" ref="L153" si="78">SUM(L154:L162)</f>
        <v>0</v>
      </c>
      <c r="M153" s="28">
        <f t="shared" ref="M153" si="79">SUM(M154:M162)</f>
        <v>0</v>
      </c>
      <c r="N153" s="28">
        <f t="shared" ref="N153" si="80">SUM(N154:N162)</f>
        <v>0</v>
      </c>
      <c r="O153" s="28">
        <f t="shared" ref="O153" si="81">SUM(O154:O162)</f>
        <v>0</v>
      </c>
      <c r="P153" s="28">
        <f t="shared" si="65"/>
        <v>30893100</v>
      </c>
    </row>
    <row r="154" spans="1:16" ht="66.75" customHeight="1">
      <c r="A154" s="25" t="s">
        <v>246</v>
      </c>
      <c r="B154" s="25" t="s">
        <v>75</v>
      </c>
      <c r="C154" s="25" t="s">
        <v>23</v>
      </c>
      <c r="D154" s="8" t="s">
        <v>76</v>
      </c>
      <c r="E154" s="29">
        <f t="shared" si="66"/>
        <v>5908000</v>
      </c>
      <c r="F154" s="29">
        <v>5908000</v>
      </c>
      <c r="G154" s="29">
        <v>5785700</v>
      </c>
      <c r="H154" s="29">
        <v>0</v>
      </c>
      <c r="I154" s="29">
        <v>0</v>
      </c>
      <c r="J154" s="29">
        <f t="shared" si="33"/>
        <v>0</v>
      </c>
      <c r="K154" s="29">
        <v>0</v>
      </c>
      <c r="L154" s="29">
        <v>0</v>
      </c>
      <c r="M154" s="29">
        <v>0</v>
      </c>
      <c r="N154" s="29">
        <v>0</v>
      </c>
      <c r="O154" s="29">
        <v>0</v>
      </c>
      <c r="P154" s="29">
        <f t="shared" si="65"/>
        <v>5908000</v>
      </c>
    </row>
    <row r="155" spans="1:16" ht="46.8">
      <c r="A155" s="25">
        <v>3110170</v>
      </c>
      <c r="B155" s="25" t="s">
        <v>26</v>
      </c>
      <c r="C155" s="25" t="s">
        <v>27</v>
      </c>
      <c r="D155" s="8" t="s">
        <v>28</v>
      </c>
      <c r="E155" s="29">
        <f t="shared" ref="E155" si="82">F155+I155</f>
        <v>4500</v>
      </c>
      <c r="F155" s="29">
        <v>4500</v>
      </c>
      <c r="G155" s="29">
        <v>0</v>
      </c>
      <c r="H155" s="29">
        <v>0</v>
      </c>
      <c r="I155" s="29">
        <v>0</v>
      </c>
      <c r="J155" s="29">
        <f t="shared" si="33"/>
        <v>0</v>
      </c>
      <c r="K155" s="29">
        <v>0</v>
      </c>
      <c r="L155" s="29">
        <v>0</v>
      </c>
      <c r="M155" s="29">
        <v>0</v>
      </c>
      <c r="N155" s="29">
        <v>0</v>
      </c>
      <c r="O155" s="29">
        <v>0</v>
      </c>
      <c r="P155" s="29">
        <f t="shared" ref="P155" si="83">E155 + J155</f>
        <v>4500</v>
      </c>
    </row>
    <row r="156" spans="1:16" ht="44.25" customHeight="1">
      <c r="A156" s="25" t="s">
        <v>247</v>
      </c>
      <c r="B156" s="25" t="s">
        <v>30</v>
      </c>
      <c r="C156" s="25" t="s">
        <v>31</v>
      </c>
      <c r="D156" s="8" t="s">
        <v>32</v>
      </c>
      <c r="E156" s="29">
        <f t="shared" si="66"/>
        <v>65000</v>
      </c>
      <c r="F156" s="29">
        <v>65000</v>
      </c>
      <c r="G156" s="29">
        <v>0</v>
      </c>
      <c r="H156" s="29">
        <v>0</v>
      </c>
      <c r="I156" s="29">
        <v>0</v>
      </c>
      <c r="J156" s="29">
        <f t="shared" si="33"/>
        <v>0</v>
      </c>
      <c r="K156" s="29">
        <v>0</v>
      </c>
      <c r="L156" s="29">
        <v>0</v>
      </c>
      <c r="M156" s="29">
        <v>0</v>
      </c>
      <c r="N156" s="29">
        <v>0</v>
      </c>
      <c r="O156" s="29">
        <v>0</v>
      </c>
      <c r="P156" s="29">
        <f t="shared" si="65"/>
        <v>65000</v>
      </c>
    </row>
    <row r="157" spans="1:16" ht="56.25" customHeight="1">
      <c r="A157" s="25" t="s">
        <v>248</v>
      </c>
      <c r="B157" s="25" t="s">
        <v>225</v>
      </c>
      <c r="C157" s="25" t="s">
        <v>55</v>
      </c>
      <c r="D157" s="8" t="s">
        <v>226</v>
      </c>
      <c r="E157" s="29">
        <f t="shared" si="66"/>
        <v>227200</v>
      </c>
      <c r="F157" s="29">
        <v>227200</v>
      </c>
      <c r="G157" s="29">
        <v>0</v>
      </c>
      <c r="H157" s="29">
        <v>0</v>
      </c>
      <c r="I157" s="29">
        <v>0</v>
      </c>
      <c r="J157" s="29">
        <f t="shared" si="33"/>
        <v>0</v>
      </c>
      <c r="K157" s="29">
        <v>0</v>
      </c>
      <c r="L157" s="29">
        <v>0</v>
      </c>
      <c r="M157" s="29">
        <v>0</v>
      </c>
      <c r="N157" s="29">
        <v>0</v>
      </c>
      <c r="O157" s="29">
        <v>0</v>
      </c>
      <c r="P157" s="29">
        <f t="shared" si="65"/>
        <v>227200</v>
      </c>
    </row>
    <row r="158" spans="1:16" s="12" customFormat="1" ht="42.75" customHeight="1">
      <c r="A158" s="24" t="s">
        <v>302</v>
      </c>
      <c r="B158" s="25">
        <v>6090</v>
      </c>
      <c r="C158" s="24" t="s">
        <v>301</v>
      </c>
      <c r="D158" s="8" t="s">
        <v>300</v>
      </c>
      <c r="E158" s="29">
        <f t="shared" si="66"/>
        <v>1150000</v>
      </c>
      <c r="F158" s="29"/>
      <c r="G158" s="29">
        <v>0</v>
      </c>
      <c r="H158" s="29">
        <v>0</v>
      </c>
      <c r="I158" s="29">
        <v>1150000</v>
      </c>
      <c r="J158" s="29">
        <f t="shared" si="33"/>
        <v>0</v>
      </c>
      <c r="K158" s="29">
        <v>0</v>
      </c>
      <c r="L158" s="29">
        <v>0</v>
      </c>
      <c r="M158" s="29">
        <v>0</v>
      </c>
      <c r="N158" s="29">
        <v>0</v>
      </c>
      <c r="O158" s="29">
        <v>0</v>
      </c>
      <c r="P158" s="29">
        <f t="shared" si="65"/>
        <v>1150000</v>
      </c>
    </row>
    <row r="159" spans="1:16">
      <c r="A159" s="25" t="s">
        <v>249</v>
      </c>
      <c r="B159" s="25" t="s">
        <v>250</v>
      </c>
      <c r="C159" s="25" t="s">
        <v>251</v>
      </c>
      <c r="D159" s="8" t="s">
        <v>252</v>
      </c>
      <c r="E159" s="29">
        <f t="shared" si="66"/>
        <v>1300000</v>
      </c>
      <c r="F159" s="29">
        <v>1200000</v>
      </c>
      <c r="G159" s="29">
        <v>0</v>
      </c>
      <c r="H159" s="29">
        <v>0</v>
      </c>
      <c r="I159" s="29">
        <v>100000</v>
      </c>
      <c r="J159" s="29">
        <f t="shared" si="33"/>
        <v>0</v>
      </c>
      <c r="K159" s="29">
        <v>0</v>
      </c>
      <c r="L159" s="29">
        <v>0</v>
      </c>
      <c r="M159" s="29">
        <v>0</v>
      </c>
      <c r="N159" s="29">
        <v>0</v>
      </c>
      <c r="O159" s="29">
        <v>0</v>
      </c>
      <c r="P159" s="29">
        <f t="shared" si="65"/>
        <v>1300000</v>
      </c>
    </row>
    <row r="160" spans="1:16" ht="41.25" customHeight="1">
      <c r="A160" s="24" t="s">
        <v>292</v>
      </c>
      <c r="B160" s="24" t="s">
        <v>279</v>
      </c>
      <c r="C160" s="24" t="s">
        <v>281</v>
      </c>
      <c r="D160" s="8" t="s">
        <v>280</v>
      </c>
      <c r="E160" s="29">
        <f t="shared" si="66"/>
        <v>23100</v>
      </c>
      <c r="F160" s="29">
        <v>23100</v>
      </c>
      <c r="G160" s="29"/>
      <c r="H160" s="29"/>
      <c r="I160" s="29"/>
      <c r="J160" s="29">
        <f t="shared" si="33"/>
        <v>0</v>
      </c>
      <c r="K160" s="29"/>
      <c r="L160" s="29"/>
      <c r="M160" s="29"/>
      <c r="N160" s="29"/>
      <c r="O160" s="29"/>
      <c r="P160" s="29">
        <f t="shared" si="65"/>
        <v>23100</v>
      </c>
    </row>
    <row r="161" spans="1:16" ht="40.5" customHeight="1">
      <c r="A161" s="25" t="s">
        <v>254</v>
      </c>
      <c r="B161" s="25" t="s">
        <v>233</v>
      </c>
      <c r="C161" s="25" t="s">
        <v>59</v>
      </c>
      <c r="D161" s="8" t="s">
        <v>234</v>
      </c>
      <c r="E161" s="29">
        <f t="shared" si="66"/>
        <v>22049300</v>
      </c>
      <c r="F161" s="29">
        <v>0</v>
      </c>
      <c r="G161" s="29">
        <v>0</v>
      </c>
      <c r="H161" s="29">
        <v>0</v>
      </c>
      <c r="I161" s="29">
        <v>22049300</v>
      </c>
      <c r="J161" s="29">
        <f t="shared" si="33"/>
        <v>0</v>
      </c>
      <c r="K161" s="29">
        <v>0</v>
      </c>
      <c r="L161" s="29">
        <v>0</v>
      </c>
      <c r="M161" s="29">
        <v>0</v>
      </c>
      <c r="N161" s="29">
        <v>0</v>
      </c>
      <c r="O161" s="29">
        <v>0</v>
      </c>
      <c r="P161" s="29">
        <f t="shared" si="65"/>
        <v>22049300</v>
      </c>
    </row>
    <row r="162" spans="1:16" ht="40.5" customHeight="1">
      <c r="A162" s="25" t="s">
        <v>255</v>
      </c>
      <c r="B162" s="25" t="s">
        <v>256</v>
      </c>
      <c r="C162" s="25" t="s">
        <v>63</v>
      </c>
      <c r="D162" s="8" t="s">
        <v>257</v>
      </c>
      <c r="E162" s="29">
        <f t="shared" si="66"/>
        <v>166000</v>
      </c>
      <c r="F162" s="29">
        <v>166000</v>
      </c>
      <c r="G162" s="29">
        <v>0</v>
      </c>
      <c r="H162" s="29">
        <v>0</v>
      </c>
      <c r="I162" s="29">
        <v>0</v>
      </c>
      <c r="J162" s="29">
        <f t="shared" si="33"/>
        <v>0</v>
      </c>
      <c r="K162" s="29">
        <v>0</v>
      </c>
      <c r="L162" s="29">
        <v>0</v>
      </c>
      <c r="M162" s="29">
        <v>0</v>
      </c>
      <c r="N162" s="29">
        <v>0</v>
      </c>
      <c r="O162" s="29">
        <v>0</v>
      </c>
      <c r="P162" s="29">
        <f t="shared" si="65"/>
        <v>166000</v>
      </c>
    </row>
    <row r="163" spans="1:16" ht="60.75" customHeight="1">
      <c r="A163" s="6" t="s">
        <v>258</v>
      </c>
      <c r="B163" s="6" t="s">
        <v>18</v>
      </c>
      <c r="C163" s="6" t="s">
        <v>18</v>
      </c>
      <c r="D163" s="7" t="s">
        <v>259</v>
      </c>
      <c r="E163" s="28">
        <f>E164</f>
        <v>111219712</v>
      </c>
      <c r="F163" s="28">
        <f>F164</f>
        <v>96620712</v>
      </c>
      <c r="G163" s="28">
        <f t="shared" ref="G163:I163" si="84">G164</f>
        <v>8142800</v>
      </c>
      <c r="H163" s="28">
        <f t="shared" si="84"/>
        <v>0</v>
      </c>
      <c r="I163" s="28">
        <f t="shared" si="84"/>
        <v>4599000</v>
      </c>
      <c r="J163" s="28">
        <f t="shared" si="33"/>
        <v>0</v>
      </c>
      <c r="K163" s="28">
        <f>K164</f>
        <v>0</v>
      </c>
      <c r="L163" s="28">
        <f t="shared" ref="L163:O163" si="85">L164</f>
        <v>0</v>
      </c>
      <c r="M163" s="28">
        <f t="shared" si="85"/>
        <v>0</v>
      </c>
      <c r="N163" s="28">
        <f t="shared" si="85"/>
        <v>0</v>
      </c>
      <c r="O163" s="28">
        <f t="shared" si="85"/>
        <v>0</v>
      </c>
      <c r="P163" s="28">
        <f t="shared" si="65"/>
        <v>111219712</v>
      </c>
    </row>
    <row r="164" spans="1:16" ht="60" customHeight="1">
      <c r="A164" s="6" t="s">
        <v>260</v>
      </c>
      <c r="B164" s="6" t="s">
        <v>18</v>
      </c>
      <c r="C164" s="6" t="s">
        <v>18</v>
      </c>
      <c r="D164" s="7" t="s">
        <v>259</v>
      </c>
      <c r="E164" s="28">
        <f>F164+I164+E167</f>
        <v>111219712</v>
      </c>
      <c r="F164" s="28">
        <f>F165+F166+F167+F168+F169+F170</f>
        <v>96620712</v>
      </c>
      <c r="G164" s="28">
        <f>G165+G166+G167+G168+G169+G170</f>
        <v>8142800</v>
      </c>
      <c r="H164" s="28">
        <f>H165+H166+H167+H168+H169+H170</f>
        <v>0</v>
      </c>
      <c r="I164" s="28">
        <f>I165+I166+I167+I168+I169+I170</f>
        <v>4599000</v>
      </c>
      <c r="J164" s="28">
        <f t="shared" ref="J164:J168" si="86">L164+O164</f>
        <v>0</v>
      </c>
      <c r="K164" s="28">
        <f>K165+K166+K167+K168+K169+K170</f>
        <v>0</v>
      </c>
      <c r="L164" s="28">
        <f>L165+L166+L167+L168+L169+L170</f>
        <v>0</v>
      </c>
      <c r="M164" s="28">
        <f>M165+M166+M167+M168+M169+M170</f>
        <v>0</v>
      </c>
      <c r="N164" s="28">
        <f>N165+N166+N167+N168+N169+N170</f>
        <v>0</v>
      </c>
      <c r="O164" s="28">
        <f>O165+O166+O167+O168+O169+O170</f>
        <v>0</v>
      </c>
      <c r="P164" s="28">
        <f t="shared" si="65"/>
        <v>111219712</v>
      </c>
    </row>
    <row r="165" spans="1:16" ht="70.5" customHeight="1">
      <c r="A165" s="25" t="s">
        <v>261</v>
      </c>
      <c r="B165" s="25" t="s">
        <v>75</v>
      </c>
      <c r="C165" s="25" t="s">
        <v>23</v>
      </c>
      <c r="D165" s="8" t="s">
        <v>76</v>
      </c>
      <c r="E165" s="29">
        <f>F165+I165</f>
        <v>8568200</v>
      </c>
      <c r="F165" s="29">
        <v>8469200</v>
      </c>
      <c r="G165" s="29">
        <v>8142800</v>
      </c>
      <c r="H165" s="29">
        <v>0</v>
      </c>
      <c r="I165" s="29">
        <v>99000</v>
      </c>
      <c r="J165" s="29">
        <f t="shared" si="86"/>
        <v>0</v>
      </c>
      <c r="K165" s="29"/>
      <c r="L165" s="29">
        <v>0</v>
      </c>
      <c r="M165" s="29">
        <v>0</v>
      </c>
      <c r="N165" s="29">
        <v>0</v>
      </c>
      <c r="O165" s="29"/>
      <c r="P165" s="29">
        <f t="shared" si="65"/>
        <v>8568200</v>
      </c>
    </row>
    <row r="166" spans="1:16" ht="31.2">
      <c r="A166" s="24" t="s">
        <v>293</v>
      </c>
      <c r="B166" s="24" t="s">
        <v>279</v>
      </c>
      <c r="C166" s="24" t="s">
        <v>281</v>
      </c>
      <c r="D166" s="8" t="s">
        <v>280</v>
      </c>
      <c r="E166" s="29">
        <f t="shared" ref="E166" si="87">F166+I166</f>
        <v>118600</v>
      </c>
      <c r="F166" s="29">
        <v>118600</v>
      </c>
      <c r="G166" s="29"/>
      <c r="H166" s="29"/>
      <c r="I166" s="29"/>
      <c r="J166" s="29">
        <f t="shared" si="86"/>
        <v>0</v>
      </c>
      <c r="K166" s="29">
        <v>0</v>
      </c>
      <c r="L166" s="29"/>
      <c r="M166" s="29"/>
      <c r="N166" s="29"/>
      <c r="O166" s="29">
        <v>0</v>
      </c>
      <c r="P166" s="29">
        <f t="shared" si="65"/>
        <v>118600</v>
      </c>
    </row>
    <row r="167" spans="1:16" ht="23.4" customHeight="1">
      <c r="A167" s="25" t="s">
        <v>262</v>
      </c>
      <c r="B167" s="25" t="s">
        <v>263</v>
      </c>
      <c r="C167" s="25" t="s">
        <v>31</v>
      </c>
      <c r="D167" s="8" t="s">
        <v>264</v>
      </c>
      <c r="E167" s="29">
        <v>10000000</v>
      </c>
      <c r="F167" s="29">
        <v>0</v>
      </c>
      <c r="G167" s="29">
        <v>0</v>
      </c>
      <c r="H167" s="29">
        <v>0</v>
      </c>
      <c r="I167" s="29">
        <v>0</v>
      </c>
      <c r="J167" s="29">
        <f t="shared" si="86"/>
        <v>0</v>
      </c>
      <c r="K167" s="29">
        <v>0</v>
      </c>
      <c r="L167" s="29">
        <v>0</v>
      </c>
      <c r="M167" s="29">
        <v>0</v>
      </c>
      <c r="N167" s="29">
        <v>0</v>
      </c>
      <c r="O167" s="29">
        <v>0</v>
      </c>
      <c r="P167" s="29">
        <f t="shared" si="65"/>
        <v>10000000</v>
      </c>
    </row>
    <row r="168" spans="1:16" ht="23.4" customHeight="1">
      <c r="A168" s="25">
        <v>3719110</v>
      </c>
      <c r="B168" s="25">
        <v>9110</v>
      </c>
      <c r="C168" s="24" t="s">
        <v>30</v>
      </c>
      <c r="D168" s="8" t="s">
        <v>294</v>
      </c>
      <c r="E168" s="29">
        <f>F168+I168</f>
        <v>79482900</v>
      </c>
      <c r="F168" s="29">
        <v>79482900</v>
      </c>
      <c r="G168" s="29"/>
      <c r="H168" s="29"/>
      <c r="I168" s="29"/>
      <c r="J168" s="29">
        <f t="shared" si="86"/>
        <v>0</v>
      </c>
      <c r="K168" s="29"/>
      <c r="L168" s="29"/>
      <c r="M168" s="29"/>
      <c r="N168" s="29"/>
      <c r="O168" s="29"/>
      <c r="P168" s="29">
        <f t="shared" si="65"/>
        <v>79482900</v>
      </c>
    </row>
    <row r="169" spans="1:16" ht="23.4" customHeight="1">
      <c r="A169" s="25" t="s">
        <v>265</v>
      </c>
      <c r="B169" s="25" t="s">
        <v>266</v>
      </c>
      <c r="C169" s="25" t="s">
        <v>30</v>
      </c>
      <c r="D169" s="8" t="s">
        <v>267</v>
      </c>
      <c r="E169" s="29">
        <f>F169+I169</f>
        <v>6424800</v>
      </c>
      <c r="F169" s="29">
        <v>5924800</v>
      </c>
      <c r="G169" s="29"/>
      <c r="H169" s="29"/>
      <c r="I169" s="29">
        <v>500000</v>
      </c>
      <c r="J169" s="29"/>
      <c r="K169" s="29"/>
      <c r="L169" s="29"/>
      <c r="M169" s="29"/>
      <c r="N169" s="29"/>
      <c r="O169" s="29"/>
      <c r="P169" s="29">
        <f t="shared" si="65"/>
        <v>6424800</v>
      </c>
    </row>
    <row r="170" spans="1:16" ht="62.4">
      <c r="A170" s="25">
        <v>3719800</v>
      </c>
      <c r="B170" s="25">
        <v>9800</v>
      </c>
      <c r="C170" s="24" t="s">
        <v>30</v>
      </c>
      <c r="D170" s="21" t="s">
        <v>331</v>
      </c>
      <c r="E170" s="29">
        <f t="shared" ref="E170" si="88">F170+I170</f>
        <v>6625212</v>
      </c>
      <c r="F170" s="29">
        <v>2625212</v>
      </c>
      <c r="G170" s="29"/>
      <c r="H170" s="29"/>
      <c r="I170" s="29">
        <v>4000000</v>
      </c>
      <c r="J170" s="29"/>
      <c r="K170" s="29"/>
      <c r="L170" s="29"/>
      <c r="M170" s="29"/>
      <c r="N170" s="29"/>
      <c r="O170" s="29"/>
      <c r="P170" s="29">
        <f t="shared" si="65"/>
        <v>6625212</v>
      </c>
    </row>
    <row r="171" spans="1:16" ht="19.95" customHeight="1">
      <c r="A171" s="6" t="s">
        <v>269</v>
      </c>
      <c r="B171" s="6" t="s">
        <v>269</v>
      </c>
      <c r="C171" s="6" t="s">
        <v>269</v>
      </c>
      <c r="D171" s="10" t="s">
        <v>268</v>
      </c>
      <c r="E171" s="28">
        <f>E14+E58+E79+E104+E110+E123+E133+E146+E152+E163</f>
        <v>1419435217</v>
      </c>
      <c r="F171" s="28">
        <f>F14+F58+F79+F104+F110+F123+F133+F146+F152+F163</f>
        <v>1221422817</v>
      </c>
      <c r="G171" s="28">
        <f>G14+G58+G79+G104+G110+G123+G133+G146+G152+G163</f>
        <v>592667200</v>
      </c>
      <c r="H171" s="28">
        <f>H14+H58+H79+H104+H110+H123+H133+H146+H152+H163</f>
        <v>51197200</v>
      </c>
      <c r="I171" s="28">
        <f>I14+I58+I79+I104+I110+I123+I133+I146+I152+I163</f>
        <v>188012400</v>
      </c>
      <c r="J171" s="28">
        <f>L171+O171</f>
        <v>14984800</v>
      </c>
      <c r="K171" s="28">
        <f>K14+K58+K79+K104+K110+K123+K133+K146+K152+K163</f>
        <v>1734800</v>
      </c>
      <c r="L171" s="28">
        <f>L14+L58+L79+L104+L110+L123+L133+L146+L152+L163</f>
        <v>12795000</v>
      </c>
      <c r="M171" s="28">
        <f>M14+M58+M79+M104+M110+M123+M133+M146+M152+M163</f>
        <v>511100</v>
      </c>
      <c r="N171" s="28">
        <f>N14+N58+N79+N104+N110+N123+N133+N146+N152+N163</f>
        <v>0</v>
      </c>
      <c r="O171" s="28">
        <f>O14+O58+O79+O104+O110+O123+O133+O146+O152+O163</f>
        <v>2189800</v>
      </c>
      <c r="P171" s="28">
        <f t="shared" si="65"/>
        <v>1434420017</v>
      </c>
    </row>
    <row r="172" spans="1:16" ht="9" customHeight="1">
      <c r="A172" s="13"/>
      <c r="B172" s="13"/>
      <c r="C172" s="13"/>
      <c r="D172" s="14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</row>
    <row r="173" spans="1:16" s="18" customFormat="1" ht="18">
      <c r="A173" s="15"/>
      <c r="B173" s="15"/>
      <c r="C173" s="16" t="s">
        <v>305</v>
      </c>
      <c r="D173" s="17" t="s">
        <v>306</v>
      </c>
      <c r="E173" s="32">
        <f t="shared" ref="E173:O173" si="89">E16+E21+E22+E60+E61+E81+E82+E83+E106+E107+E112+E113+E125+E126+E135+E136+E148+E149+E150+E154+E155+E156+E165</f>
        <v>182536300</v>
      </c>
      <c r="F173" s="32">
        <f t="shared" si="89"/>
        <v>182437300</v>
      </c>
      <c r="G173" s="32">
        <f t="shared" si="89"/>
        <v>164095300</v>
      </c>
      <c r="H173" s="32">
        <f t="shared" si="89"/>
        <v>6959800</v>
      </c>
      <c r="I173" s="32">
        <f t="shared" si="89"/>
        <v>99000</v>
      </c>
      <c r="J173" s="32">
        <f t="shared" si="89"/>
        <v>120000</v>
      </c>
      <c r="K173" s="32">
        <f t="shared" si="89"/>
        <v>0</v>
      </c>
      <c r="L173" s="32">
        <f t="shared" si="89"/>
        <v>120000</v>
      </c>
      <c r="M173" s="32">
        <f t="shared" si="89"/>
        <v>0</v>
      </c>
      <c r="N173" s="32">
        <f t="shared" si="89"/>
        <v>0</v>
      </c>
      <c r="O173" s="32">
        <f t="shared" si="89"/>
        <v>0</v>
      </c>
      <c r="P173" s="32">
        <f>E173+J173</f>
        <v>182656300</v>
      </c>
    </row>
    <row r="174" spans="1:16" s="18" customFormat="1" ht="18">
      <c r="A174" s="15"/>
      <c r="B174" s="15"/>
      <c r="C174" s="16" t="s">
        <v>307</v>
      </c>
      <c r="D174" s="17" t="s">
        <v>308</v>
      </c>
      <c r="E174" s="32">
        <f t="shared" ref="E174:O174" si="90">E62+E63+E64+E65+E68+E69+E70+E71+E72+E73+E114</f>
        <v>475813600</v>
      </c>
      <c r="F174" s="32">
        <f t="shared" si="90"/>
        <v>475813600</v>
      </c>
      <c r="G174" s="32">
        <f t="shared" si="90"/>
        <v>336480900</v>
      </c>
      <c r="H174" s="32">
        <f t="shared" si="90"/>
        <v>39266300</v>
      </c>
      <c r="I174" s="32">
        <f t="shared" si="90"/>
        <v>0</v>
      </c>
      <c r="J174" s="32">
        <f t="shared" si="90"/>
        <v>11890000</v>
      </c>
      <c r="K174" s="32">
        <f t="shared" si="90"/>
        <v>0</v>
      </c>
      <c r="L174" s="32">
        <f t="shared" si="90"/>
        <v>11690000</v>
      </c>
      <c r="M174" s="32">
        <f t="shared" si="90"/>
        <v>499100</v>
      </c>
      <c r="N174" s="32">
        <f t="shared" si="90"/>
        <v>0</v>
      </c>
      <c r="O174" s="32">
        <f t="shared" si="90"/>
        <v>200000</v>
      </c>
      <c r="P174" s="32">
        <f>E174+J174</f>
        <v>487703600</v>
      </c>
    </row>
    <row r="175" spans="1:16" s="18" customFormat="1" ht="18">
      <c r="A175" s="15"/>
      <c r="B175" s="15"/>
      <c r="C175" s="16" t="s">
        <v>309</v>
      </c>
      <c r="D175" s="17" t="s">
        <v>310</v>
      </c>
      <c r="E175" s="32">
        <f t="shared" ref="E175:O175" si="91">E23+E24+E25+E26</f>
        <v>67820700</v>
      </c>
      <c r="F175" s="32">
        <f t="shared" si="91"/>
        <v>66780700</v>
      </c>
      <c r="G175" s="32">
        <f t="shared" si="91"/>
        <v>0</v>
      </c>
      <c r="H175" s="32">
        <f t="shared" si="91"/>
        <v>0</v>
      </c>
      <c r="I175" s="32">
        <f t="shared" si="91"/>
        <v>1040000</v>
      </c>
      <c r="J175" s="32">
        <f t="shared" si="91"/>
        <v>0</v>
      </c>
      <c r="K175" s="32">
        <f t="shared" si="91"/>
        <v>0</v>
      </c>
      <c r="L175" s="32">
        <f t="shared" si="91"/>
        <v>0</v>
      </c>
      <c r="M175" s="32">
        <f t="shared" si="91"/>
        <v>0</v>
      </c>
      <c r="N175" s="32">
        <f t="shared" si="91"/>
        <v>0</v>
      </c>
      <c r="O175" s="32">
        <f t="shared" si="91"/>
        <v>0</v>
      </c>
      <c r="P175" s="32">
        <f t="shared" ref="P175:P183" si="92">E175+J175</f>
        <v>67820700</v>
      </c>
    </row>
    <row r="176" spans="1:16" s="18" customFormat="1" ht="31.8">
      <c r="A176" s="15"/>
      <c r="B176" s="15"/>
      <c r="C176" s="16" t="s">
        <v>311</v>
      </c>
      <c r="D176" s="17" t="s">
        <v>312</v>
      </c>
      <c r="E176" s="32">
        <f t="shared" ref="E176:O176" si="93">E30+E74+E75+E84+E85+E86+E87+E88+E89+E90+E91+E92+E93+E94+E95+E96+E97+E108+E115+E127+E137</f>
        <v>115616617</v>
      </c>
      <c r="F176" s="32">
        <f t="shared" si="93"/>
        <v>115616617</v>
      </c>
      <c r="G176" s="32">
        <f t="shared" si="93"/>
        <v>31032800</v>
      </c>
      <c r="H176" s="32">
        <f t="shared" si="93"/>
        <v>775500</v>
      </c>
      <c r="I176" s="32">
        <f t="shared" si="93"/>
        <v>0</v>
      </c>
      <c r="J176" s="32">
        <f t="shared" si="93"/>
        <v>180000</v>
      </c>
      <c r="K176" s="32">
        <f t="shared" si="93"/>
        <v>0</v>
      </c>
      <c r="L176" s="32">
        <f t="shared" si="93"/>
        <v>55000</v>
      </c>
      <c r="M176" s="32">
        <f t="shared" si="93"/>
        <v>0</v>
      </c>
      <c r="N176" s="32">
        <f t="shared" si="93"/>
        <v>0</v>
      </c>
      <c r="O176" s="32">
        <f t="shared" si="93"/>
        <v>125000</v>
      </c>
      <c r="P176" s="32">
        <f t="shared" si="92"/>
        <v>115796617</v>
      </c>
    </row>
    <row r="177" spans="1:16" s="18" customFormat="1" ht="18">
      <c r="A177" s="15"/>
      <c r="B177" s="15"/>
      <c r="C177" s="16" t="s">
        <v>313</v>
      </c>
      <c r="D177" s="17" t="s">
        <v>314</v>
      </c>
      <c r="E177" s="32">
        <f t="shared" ref="E177:O177" si="94">E116+E117+E118+E119+E120</f>
        <v>34960900</v>
      </c>
      <c r="F177" s="32">
        <f t="shared" si="94"/>
        <v>34960900</v>
      </c>
      <c r="G177" s="32">
        <f t="shared" si="94"/>
        <v>26353200</v>
      </c>
      <c r="H177" s="32">
        <f t="shared" si="94"/>
        <v>3096500</v>
      </c>
      <c r="I177" s="32">
        <f t="shared" si="94"/>
        <v>0</v>
      </c>
      <c r="J177" s="32">
        <f t="shared" si="94"/>
        <v>310000</v>
      </c>
      <c r="K177" s="32">
        <f t="shared" si="94"/>
        <v>0</v>
      </c>
      <c r="L177" s="32">
        <f t="shared" si="94"/>
        <v>280000</v>
      </c>
      <c r="M177" s="32">
        <f t="shared" si="94"/>
        <v>12000</v>
      </c>
      <c r="N177" s="32">
        <f t="shared" si="94"/>
        <v>0</v>
      </c>
      <c r="O177" s="32">
        <f t="shared" si="94"/>
        <v>30000</v>
      </c>
      <c r="P177" s="32">
        <f t="shared" si="92"/>
        <v>35270900</v>
      </c>
    </row>
    <row r="178" spans="1:16" s="18" customFormat="1" ht="18">
      <c r="A178" s="15"/>
      <c r="B178" s="15"/>
      <c r="C178" s="16" t="s">
        <v>315</v>
      </c>
      <c r="D178" s="17" t="s">
        <v>316</v>
      </c>
      <c r="E178" s="32">
        <f t="shared" ref="E178:O178" si="95">E76+E128+E129+E130+E131</f>
        <v>21435700</v>
      </c>
      <c r="F178" s="32">
        <f t="shared" si="95"/>
        <v>21435700</v>
      </c>
      <c r="G178" s="32">
        <f t="shared" si="95"/>
        <v>11557200</v>
      </c>
      <c r="H178" s="32">
        <f t="shared" si="95"/>
        <v>1040600</v>
      </c>
      <c r="I178" s="32">
        <f t="shared" si="95"/>
        <v>0</v>
      </c>
      <c r="J178" s="32">
        <f t="shared" si="95"/>
        <v>0</v>
      </c>
      <c r="K178" s="32">
        <f t="shared" si="95"/>
        <v>0</v>
      </c>
      <c r="L178" s="32">
        <f t="shared" si="95"/>
        <v>0</v>
      </c>
      <c r="M178" s="32">
        <f t="shared" si="95"/>
        <v>0</v>
      </c>
      <c r="N178" s="32">
        <f t="shared" si="95"/>
        <v>0</v>
      </c>
      <c r="O178" s="32">
        <f t="shared" si="95"/>
        <v>0</v>
      </c>
      <c r="P178" s="32">
        <f t="shared" si="92"/>
        <v>21435700</v>
      </c>
    </row>
    <row r="179" spans="1:16" s="18" customFormat="1" ht="18">
      <c r="A179" s="15"/>
      <c r="B179" s="15"/>
      <c r="C179" s="16" t="s">
        <v>317</v>
      </c>
      <c r="D179" s="17" t="s">
        <v>318</v>
      </c>
      <c r="E179" s="32">
        <f t="shared" ref="E179:O179" si="96">E31+E138+E139+E140+E157+E158</f>
        <v>118528600</v>
      </c>
      <c r="F179" s="32">
        <f t="shared" si="96"/>
        <v>24537400</v>
      </c>
      <c r="G179" s="32">
        <f t="shared" si="96"/>
        <v>0</v>
      </c>
      <c r="H179" s="32">
        <f t="shared" si="96"/>
        <v>0</v>
      </c>
      <c r="I179" s="32">
        <f t="shared" si="96"/>
        <v>93991200</v>
      </c>
      <c r="J179" s="32">
        <f t="shared" si="96"/>
        <v>0</v>
      </c>
      <c r="K179" s="32">
        <f t="shared" si="96"/>
        <v>0</v>
      </c>
      <c r="L179" s="32">
        <f t="shared" si="96"/>
        <v>0</v>
      </c>
      <c r="M179" s="32">
        <f t="shared" si="96"/>
        <v>0</v>
      </c>
      <c r="N179" s="32">
        <f t="shared" si="96"/>
        <v>0</v>
      </c>
      <c r="O179" s="32">
        <f t="shared" si="96"/>
        <v>0</v>
      </c>
      <c r="P179" s="32">
        <f t="shared" si="92"/>
        <v>118528600</v>
      </c>
    </row>
    <row r="180" spans="1:16" s="18" customFormat="1" ht="18">
      <c r="A180" s="15"/>
      <c r="B180" s="15"/>
      <c r="C180" s="16" t="s">
        <v>319</v>
      </c>
      <c r="D180" s="17" t="s">
        <v>320</v>
      </c>
      <c r="E180" s="32">
        <f t="shared" ref="E180:O180" si="97">E35+E36+E43+E44+E45+E77+E98+E109+E121+E132+E141+E142+E143+E151+E159+E160+E161+E166</f>
        <v>264568438</v>
      </c>
      <c r="F180" s="32">
        <f t="shared" si="97"/>
        <v>176186238</v>
      </c>
      <c r="G180" s="32">
        <f t="shared" si="97"/>
        <v>0</v>
      </c>
      <c r="H180" s="32">
        <f t="shared" si="97"/>
        <v>0</v>
      </c>
      <c r="I180" s="32">
        <f t="shared" si="97"/>
        <v>88382200</v>
      </c>
      <c r="J180" s="32">
        <f t="shared" si="97"/>
        <v>1734800</v>
      </c>
      <c r="K180" s="32">
        <f t="shared" si="97"/>
        <v>1734800</v>
      </c>
      <c r="L180" s="32">
        <f t="shared" si="97"/>
        <v>0</v>
      </c>
      <c r="M180" s="32">
        <f t="shared" si="97"/>
        <v>0</v>
      </c>
      <c r="N180" s="32">
        <f t="shared" si="97"/>
        <v>0</v>
      </c>
      <c r="O180" s="32">
        <f t="shared" si="97"/>
        <v>1734800</v>
      </c>
      <c r="P180" s="32">
        <f t="shared" si="92"/>
        <v>266303238</v>
      </c>
    </row>
    <row r="181" spans="1:16" s="19" customFormat="1" ht="18">
      <c r="A181" s="15"/>
      <c r="B181" s="15"/>
      <c r="C181" s="16" t="s">
        <v>321</v>
      </c>
      <c r="D181" s="17" t="s">
        <v>322</v>
      </c>
      <c r="E181" s="32">
        <f t="shared" ref="E181:O181" si="98">E46+E54+E55+E56+E57+E78+E102+E122+E144+E145+E162+E167</f>
        <v>45621450</v>
      </c>
      <c r="F181" s="32">
        <f t="shared" si="98"/>
        <v>35621450</v>
      </c>
      <c r="G181" s="32">
        <f t="shared" si="98"/>
        <v>23147800</v>
      </c>
      <c r="H181" s="32">
        <f t="shared" si="98"/>
        <v>58500</v>
      </c>
      <c r="I181" s="32">
        <f t="shared" si="98"/>
        <v>0</v>
      </c>
      <c r="J181" s="32">
        <f t="shared" si="98"/>
        <v>750000</v>
      </c>
      <c r="K181" s="32">
        <f t="shared" si="98"/>
        <v>0</v>
      </c>
      <c r="L181" s="32">
        <f t="shared" si="98"/>
        <v>650000</v>
      </c>
      <c r="M181" s="32">
        <f t="shared" si="98"/>
        <v>0</v>
      </c>
      <c r="N181" s="32">
        <f t="shared" si="98"/>
        <v>0</v>
      </c>
      <c r="O181" s="32">
        <f t="shared" si="98"/>
        <v>100000</v>
      </c>
      <c r="P181" s="32">
        <f t="shared" si="92"/>
        <v>46371450</v>
      </c>
    </row>
    <row r="182" spans="1:16" s="12" customFormat="1" ht="18">
      <c r="A182" s="15"/>
      <c r="B182" s="15"/>
      <c r="C182" s="16" t="s">
        <v>323</v>
      </c>
      <c r="D182" s="17" t="s">
        <v>324</v>
      </c>
      <c r="E182" s="32">
        <f t="shared" ref="E182:O182" si="99">E168+E169+E170</f>
        <v>92532912</v>
      </c>
      <c r="F182" s="32">
        <f t="shared" si="99"/>
        <v>88032912</v>
      </c>
      <c r="G182" s="32">
        <f t="shared" si="99"/>
        <v>0</v>
      </c>
      <c r="H182" s="32">
        <f t="shared" si="99"/>
        <v>0</v>
      </c>
      <c r="I182" s="32">
        <f t="shared" si="99"/>
        <v>4500000</v>
      </c>
      <c r="J182" s="32">
        <f t="shared" si="99"/>
        <v>0</v>
      </c>
      <c r="K182" s="32">
        <f t="shared" si="99"/>
        <v>0</v>
      </c>
      <c r="L182" s="32">
        <f t="shared" si="99"/>
        <v>0</v>
      </c>
      <c r="M182" s="32">
        <f t="shared" si="99"/>
        <v>0</v>
      </c>
      <c r="N182" s="32">
        <f t="shared" si="99"/>
        <v>0</v>
      </c>
      <c r="O182" s="32">
        <f t="shared" si="99"/>
        <v>0</v>
      </c>
      <c r="P182" s="32">
        <f t="shared" si="92"/>
        <v>92532912</v>
      </c>
    </row>
    <row r="183" spans="1:16" s="12" customFormat="1">
      <c r="A183" s="20"/>
      <c r="B183" s="20"/>
      <c r="C183" s="20"/>
      <c r="D183" s="20" t="s">
        <v>16</v>
      </c>
      <c r="E183" s="33">
        <f>SUM(E173:E182)</f>
        <v>1419435217</v>
      </c>
      <c r="F183" s="33">
        <f>SUM(F173:F182)</f>
        <v>1221422817</v>
      </c>
      <c r="G183" s="33">
        <f>SUM(G173:G182)</f>
        <v>592667200</v>
      </c>
      <c r="H183" s="33">
        <f t="shared" ref="H183:O183" si="100">SUM(H173:H182)</f>
        <v>51197200</v>
      </c>
      <c r="I183" s="33">
        <f t="shared" si="100"/>
        <v>188012400</v>
      </c>
      <c r="J183" s="33">
        <f t="shared" si="100"/>
        <v>14984800</v>
      </c>
      <c r="K183" s="33">
        <f>SUM(K173:K182)</f>
        <v>1734800</v>
      </c>
      <c r="L183" s="33">
        <f t="shared" si="100"/>
        <v>12795000</v>
      </c>
      <c r="M183" s="33">
        <f t="shared" si="100"/>
        <v>511100</v>
      </c>
      <c r="N183" s="33">
        <f t="shared" si="100"/>
        <v>0</v>
      </c>
      <c r="O183" s="33">
        <f t="shared" si="100"/>
        <v>2189800</v>
      </c>
      <c r="P183" s="33">
        <f t="shared" si="92"/>
        <v>1434420017</v>
      </c>
    </row>
    <row r="184" spans="1:16" s="22" customFormat="1"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</row>
    <row r="185" spans="1:16">
      <c r="D185" s="2" t="s">
        <v>276</v>
      </c>
      <c r="J185" s="2" t="s">
        <v>277</v>
      </c>
    </row>
    <row r="186" spans="1:16">
      <c r="E186" s="2" t="s">
        <v>353</v>
      </c>
      <c r="P186" s="23"/>
    </row>
    <row r="198" spans="16:16">
      <c r="P198" s="23">
        <f>P183-1434420017</f>
        <v>0</v>
      </c>
    </row>
  </sheetData>
  <mergeCells count="22">
    <mergeCell ref="O10:O12"/>
    <mergeCell ref="G11:G12"/>
    <mergeCell ref="H11:H12"/>
    <mergeCell ref="M11:M12"/>
    <mergeCell ref="N11:N12"/>
    <mergeCell ref="L10:L12"/>
    <mergeCell ref="A5:P5"/>
    <mergeCell ref="A6:P6"/>
    <mergeCell ref="A9:A12"/>
    <mergeCell ref="B9:B12"/>
    <mergeCell ref="C9:C12"/>
    <mergeCell ref="D9:D12"/>
    <mergeCell ref="E9:I9"/>
    <mergeCell ref="J9:O9"/>
    <mergeCell ref="P9:P12"/>
    <mergeCell ref="E10:E12"/>
    <mergeCell ref="F10:F12"/>
    <mergeCell ref="G10:H10"/>
    <mergeCell ref="I10:I12"/>
    <mergeCell ref="J10:J12"/>
    <mergeCell ref="K10:K12"/>
    <mergeCell ref="M10:N10"/>
  </mergeCells>
  <pageMargins left="0.19685039370078741" right="0.19685039370078741" top="0.39370078740157483" bottom="0.39370078740157483" header="0" footer="0"/>
  <pageSetup paperSize="9" scale="50" fitToHeight="15" orientation="landscape" r:id="rId1"/>
  <headerFooter differentFirst="1">
    <oddHeader>&amp;C&amp;P</oddHeader>
  </headerFooter>
  <rowBreaks count="1" manualBreakCount="1">
    <brk id="172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2026</vt:lpstr>
      <vt:lpstr>'2026'!Заголовки_для_друку</vt:lpstr>
      <vt:lpstr>'2026'!Область_друку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220FU5</dc:creator>
  <cp:lastModifiedBy>Ilya-408</cp:lastModifiedBy>
  <cp:lastPrinted>2025-12-02T11:50:42Z</cp:lastPrinted>
  <dcterms:created xsi:type="dcterms:W3CDTF">2023-12-16T13:37:11Z</dcterms:created>
  <dcterms:modified xsi:type="dcterms:W3CDTF">2025-12-19T14:37:48Z</dcterms:modified>
</cp:coreProperties>
</file>