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ВИКОНАННЯ\рік\"/>
    </mc:Choice>
  </mc:AlternateContent>
  <bookViews>
    <workbookView xWindow="-120" yWindow="-120" windowWidth="20736" windowHeight="11316"/>
  </bookViews>
  <sheets>
    <sheet name="ФОНПС" sheetId="2" r:id="rId1"/>
  </sheets>
  <definedNames>
    <definedName name="_xlnm.Print_Titles" localSheetId="0">ФОНПС!$10:$10</definedName>
    <definedName name="_xlnm.Print_Area" localSheetId="0">ФОНПС!$A$1:$F$35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" l="1"/>
  <c r="E23" i="2" l="1"/>
  <c r="F14" i="2" l="1"/>
  <c r="F15" i="2"/>
  <c r="F21" i="2"/>
  <c r="F22" i="2"/>
  <c r="F23" i="2"/>
  <c r="F24" i="2"/>
  <c r="F25" i="2"/>
  <c r="F27" i="2"/>
  <c r="F28" i="2"/>
  <c r="F31" i="2"/>
  <c r="F32" i="2"/>
  <c r="F33" i="2"/>
  <c r="E12" i="2"/>
  <c r="E20" i="2"/>
  <c r="F20" i="2" s="1"/>
  <c r="E26" i="2"/>
  <c r="F26" i="2" s="1"/>
  <c r="E30" i="2"/>
  <c r="F30" i="2" s="1"/>
  <c r="E32" i="2"/>
  <c r="D32" i="2"/>
  <c r="D30" i="2"/>
  <c r="D29" i="2" s="1"/>
  <c r="D28" i="2"/>
  <c r="D27" i="2"/>
  <c r="D26" i="2" s="1"/>
  <c r="D19" i="2" s="1"/>
  <c r="D17" i="2" s="1"/>
  <c r="D16" i="2" s="1"/>
  <c r="D24" i="2"/>
  <c r="D23" i="2"/>
  <c r="D22" i="2"/>
  <c r="D21" i="2"/>
  <c r="D20" i="2"/>
  <c r="D15" i="2"/>
  <c r="D14" i="2"/>
  <c r="D12" i="2"/>
  <c r="E29" i="2" l="1"/>
  <c r="F29" i="2" s="1"/>
  <c r="E19" i="2"/>
  <c r="E17" i="2" l="1"/>
  <c r="E16" i="2" s="1"/>
  <c r="F16" i="2" s="1"/>
  <c r="F19" i="2"/>
  <c r="F17" i="2" l="1"/>
  <c r="G11" i="2"/>
  <c r="F12" i="2" l="1"/>
</calcChain>
</file>

<file path=xl/sharedStrings.xml><?xml version="1.0" encoding="utf-8"?>
<sst xmlns="http://schemas.openxmlformats.org/spreadsheetml/2006/main" count="46" uniqueCount="38">
  <si>
    <t xml:space="preserve">Фонду охорони навколишнього природного середовища </t>
  </si>
  <si>
    <t>Код ФКВКБ</t>
  </si>
  <si>
    <t>Надходження, всього-</t>
  </si>
  <si>
    <t>в т.ч.</t>
  </si>
  <si>
    <t>Екологічний податок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</si>
  <si>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</si>
  <si>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 xml:space="preserve">Видатки, всього - </t>
  </si>
  <si>
    <t>0540</t>
  </si>
  <si>
    <t>Природоохоронні заходи за рахунок цільових фондів</t>
  </si>
  <si>
    <t xml:space="preserve">в т.ч. </t>
  </si>
  <si>
    <t>Видатки споживання</t>
  </si>
  <si>
    <t>0218340</t>
  </si>
  <si>
    <t>% виконання</t>
  </si>
  <si>
    <t>(код бюджету)</t>
  </si>
  <si>
    <t>Виконавчий комітет Чорноморської міської ради Одеського району Одеської області</t>
  </si>
  <si>
    <t>КДБ/Код ТПКВКМБ/ТКВКБМС</t>
  </si>
  <si>
    <t>Найменування доходів/головного розпорядника/бюджетної програми/види робіт</t>
  </si>
  <si>
    <t>до рішення Чорноморської міської ради</t>
  </si>
  <si>
    <t xml:space="preserve">Затверджено розписом на звітний рік  з урахуванням змін, грн </t>
  </si>
  <si>
    <t>Звіт про виконання кошторису</t>
  </si>
  <si>
    <t>Додаток 8</t>
  </si>
  <si>
    <t>Виконано за звітний період, грн</t>
  </si>
  <si>
    <t>Розроблення місцевого плану дій з управління відходами</t>
  </si>
  <si>
    <t>Розроблення міського плану сталої мобільності</t>
  </si>
  <si>
    <t xml:space="preserve">Поводження з небезпечними відходами (збирання, перевезення, відновлення, рециклінг, видалення тощо) </t>
  </si>
  <si>
    <t xml:space="preserve">Проведення лабораторних досліджень рівня забруднення атмосферного повітря, шуму, радіаційного фону в межах Чорноморської міської територіальної громади Одеського району Одеської </t>
  </si>
  <si>
    <t>Організація та проведення заходів щодо популяризації охорони довкілля (конференції, екологічні форуми, виставки, фестивалі, створення освітнього ЕКО-ХАБу тощо) / проведення освітніх заходів щодо підвищення екологічної свідомості (екофоруми, майстеркласи, виставки, тощо)</t>
  </si>
  <si>
    <t>1218340</t>
  </si>
  <si>
    <t>Відділ комунального господарства та благоустрою Чорноморської міської ради Одеського району Одеської області</t>
  </si>
  <si>
    <t>Охорона водних ресурсів / Поточний ремонт камери на каналізаційному напірному колекторі за адресою: Одеська область, Одеський район, с.Молодіжне, на розі вул.Дукова та вул.Богдана Хмельницького</t>
  </si>
  <si>
    <t>Охорона водних ресурсів / Поточний ремонт камери на каналізаційному напірному колекторі в районі КОС м.Чорноморська  за адресою: Одеська область, Одеський район, Дальницька сільрада, комплект будівель і споруд № 2 (за межами населеного пункту)</t>
  </si>
  <si>
    <t>Залишки коштів фонду охорони навколишнього природного середовища  станом на 01.01.2025р., до розподілу</t>
  </si>
  <si>
    <t>від_____.02.2026  №______- VIII</t>
  </si>
  <si>
    <t>у складі бюджету Чорноморської міської територіальної громади за 2025 рік</t>
  </si>
  <si>
    <t>Видатки розвитку</t>
  </si>
  <si>
    <t>Організація та проведення  роз’яснювальної роботи щодо необхідності роздільного сортування відходів (освітні заходи, виставки, форуми, майстер-класи, ярмарки, флешмоби, виготовлення реклами тощо)/придбання компостеру</t>
  </si>
  <si>
    <t>Заходи з озеленення населених пунктів (придбання зелених насаджень)</t>
  </si>
  <si>
    <t xml:space="preserve">           Начальник фінансового управління                                                  Ольга ЯКОВЕНКО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</si>
</sst>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%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FF"/>
      <name val="Times New Roman"/>
      <family val="1"/>
      <charset val="204"/>
    </font>
    <font>
      <sz val="12"/>
      <color rgb="FF0000FF"/>
      <name val="Times New Roman"/>
      <family val="1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  <charset val="204"/>
    </font>
    <font>
      <sz val="10"/>
      <color rgb="FF000000"/>
      <name val="Arimo"/>
    </font>
    <font>
      <b/>
      <i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5" fillId="0" borderId="0"/>
    <xf numFmtId="0" fontId="5" fillId="0" borderId="0"/>
  </cellStyleXfs>
  <cellXfs count="61">
    <xf numFmtId="0" fontId="0" fillId="0" borderId="0" xfId="0"/>
    <xf numFmtId="0" fontId="6" fillId="2" borderId="0" xfId="0" applyFont="1" applyFill="1"/>
    <xf numFmtId="0" fontId="12" fillId="2" borderId="0" xfId="3" applyFont="1" applyFill="1"/>
    <xf numFmtId="0" fontId="8" fillId="2" borderId="0" xfId="3" applyFont="1" applyFill="1" applyAlignment="1">
      <alignment horizontal="left"/>
    </xf>
    <xf numFmtId="0" fontId="6" fillId="2" borderId="0" xfId="3" applyFont="1" applyFill="1"/>
    <xf numFmtId="0" fontId="2" fillId="2" borderId="0" xfId="3" applyFont="1" applyFill="1"/>
    <xf numFmtId="0" fontId="12" fillId="2" borderId="0" xfId="3" applyFont="1" applyFill="1" applyAlignment="1">
      <alignment horizontal="left"/>
    </xf>
    <xf numFmtId="0" fontId="3" fillId="2" borderId="0" xfId="3" applyFont="1" applyFill="1" applyAlignment="1">
      <alignment horizontal="center"/>
    </xf>
    <xf numFmtId="0" fontId="11" fillId="2" borderId="3" xfId="4" applyFont="1" applyFill="1" applyBorder="1" applyAlignment="1" applyProtection="1">
      <alignment horizontal="left"/>
    </xf>
    <xf numFmtId="0" fontId="10" fillId="2" borderId="0" xfId="4" applyFont="1" applyFill="1" applyAlignment="1" applyProtection="1">
      <alignment horizontal="center"/>
    </xf>
    <xf numFmtId="0" fontId="3" fillId="2" borderId="2" xfId="3" applyFont="1" applyFill="1" applyBorder="1" applyAlignment="1">
      <alignment horizontal="center"/>
    </xf>
    <xf numFmtId="0" fontId="12" fillId="2" borderId="1" xfId="3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14" fillId="0" borderId="1" xfId="0" applyFont="1" applyBorder="1" applyAlignment="1">
      <alignment wrapText="1"/>
    </xf>
    <xf numFmtId="49" fontId="2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0" fillId="2" borderId="0" xfId="0" applyNumberFormat="1" applyFill="1" applyAlignment="1">
      <alignment vertical="center"/>
    </xf>
    <xf numFmtId="4" fontId="0" fillId="2" borderId="0" xfId="0" applyNumberFormat="1" applyFill="1"/>
    <xf numFmtId="0" fontId="0" fillId="2" borderId="0" xfId="0" applyFill="1"/>
    <xf numFmtId="4" fontId="3" fillId="2" borderId="0" xfId="0" applyNumberFormat="1" applyFont="1" applyFill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4" fontId="16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4" fillId="2" borderId="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wrapText="1"/>
    </xf>
    <xf numFmtId="49" fontId="3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49" fontId="2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left" vertical="center" wrapText="1"/>
    </xf>
    <xf numFmtId="4" fontId="4" fillId="2" borderId="0" xfId="0" applyNumberFormat="1" applyFont="1" applyFill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4" fontId="2" fillId="2" borderId="1" xfId="0" applyNumberFormat="1" applyFont="1" applyFill="1" applyBorder="1" applyAlignment="1">
      <alignment horizontal="center" vertical="center"/>
    </xf>
    <xf numFmtId="4" fontId="14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14" fillId="2" borderId="1" xfId="0" applyNumberFormat="1" applyFont="1" applyFill="1" applyBorder="1" applyAlignment="1">
      <alignment horizontal="center" vertical="center"/>
    </xf>
    <xf numFmtId="0" fontId="10" fillId="2" borderId="0" xfId="4" applyFont="1" applyFill="1" applyAlignment="1" applyProtection="1">
      <alignment horizontal="left"/>
    </xf>
    <xf numFmtId="0" fontId="3" fillId="2" borderId="0" xfId="3" applyFont="1" applyFill="1" applyAlignment="1">
      <alignment horizontal="center"/>
    </xf>
    <xf numFmtId="0" fontId="7" fillId="2" borderId="0" xfId="3" applyFont="1" applyFill="1" applyAlignment="1">
      <alignment horizontal="left" wrapText="1"/>
    </xf>
    <xf numFmtId="0" fontId="12" fillId="2" borderId="0" xfId="3" applyFont="1" applyFill="1" applyAlignment="1">
      <alignment horizontal="left"/>
    </xf>
  </cellXfs>
  <cellStyles count="8">
    <cellStyle name="Гіперпосилання" xfId="4" builtinId="8"/>
    <cellStyle name="Звичайний" xfId="0" builtinId="0"/>
    <cellStyle name="Звичайний 2" xfId="7"/>
    <cellStyle name="Обычный 10" xfId="5"/>
    <cellStyle name="Обычный 2" xfId="1"/>
    <cellStyle name="Обычный 3" xfId="3"/>
    <cellStyle name="Обычный 4" xfId="6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view="pageBreakPreview" topLeftCell="A25" zoomScaleNormal="100" zoomScaleSheetLayoutView="100" workbookViewId="0">
      <selection activeCell="H13" sqref="H13"/>
    </sheetView>
  </sheetViews>
  <sheetFormatPr defaultColWidth="9.109375" defaultRowHeight="15.6"/>
  <cols>
    <col min="1" max="1" width="11.88671875" style="1" customWidth="1"/>
    <col min="2" max="2" width="9.109375" style="1"/>
    <col min="3" max="3" width="42.44140625" style="1" customWidth="1"/>
    <col min="4" max="4" width="15.6640625" style="1" customWidth="1"/>
    <col min="5" max="5" width="14.33203125" style="1" customWidth="1"/>
    <col min="6" max="6" width="11.88671875" style="1" customWidth="1"/>
    <col min="7" max="7" width="9.109375" style="1"/>
    <col min="8" max="8" width="9.88671875" style="1" bestFit="1" customWidth="1"/>
    <col min="9" max="9" width="14.88671875" style="1" customWidth="1"/>
    <col min="10" max="10" width="12.6640625" style="1" customWidth="1"/>
    <col min="11" max="16384" width="9.109375" style="1"/>
  </cols>
  <sheetData>
    <row r="1" spans="1:12">
      <c r="A1" s="59"/>
      <c r="B1" s="59"/>
      <c r="D1" s="60" t="s">
        <v>20</v>
      </c>
      <c r="E1" s="60"/>
      <c r="F1" s="2"/>
    </row>
    <row r="2" spans="1:12">
      <c r="A2" s="3"/>
      <c r="B2" s="4"/>
      <c r="C2" s="5"/>
      <c r="D2" s="6" t="s">
        <v>17</v>
      </c>
      <c r="E2" s="6"/>
      <c r="F2" s="6"/>
    </row>
    <row r="3" spans="1:12">
      <c r="A3" s="3"/>
      <c r="B3" s="4"/>
      <c r="D3" s="60" t="s">
        <v>32</v>
      </c>
      <c r="E3" s="60"/>
      <c r="F3" s="60"/>
      <c r="G3" s="5"/>
    </row>
    <row r="4" spans="1:12">
      <c r="A4" s="58" t="s">
        <v>19</v>
      </c>
      <c r="B4" s="58"/>
      <c r="C4" s="58"/>
      <c r="D4" s="58"/>
      <c r="E4" s="58"/>
      <c r="F4" s="58"/>
    </row>
    <row r="5" spans="1:12">
      <c r="A5" s="58" t="s">
        <v>0</v>
      </c>
      <c r="B5" s="58"/>
      <c r="C5" s="58"/>
      <c r="D5" s="58"/>
      <c r="E5" s="58"/>
      <c r="F5" s="58"/>
    </row>
    <row r="6" spans="1:12">
      <c r="A6" s="58" t="s">
        <v>33</v>
      </c>
      <c r="B6" s="58"/>
      <c r="C6" s="58"/>
      <c r="D6" s="58"/>
      <c r="E6" s="58"/>
      <c r="F6" s="58"/>
    </row>
    <row r="7" spans="1:12">
      <c r="A7" s="57">
        <v>1558900000</v>
      </c>
      <c r="B7" s="57"/>
      <c r="C7" s="7"/>
      <c r="D7" s="7"/>
      <c r="E7" s="7"/>
      <c r="F7" s="7"/>
    </row>
    <row r="8" spans="1:12">
      <c r="A8" s="8" t="s">
        <v>13</v>
      </c>
      <c r="B8" s="9"/>
      <c r="C8" s="7"/>
      <c r="D8" s="7"/>
      <c r="E8" s="7"/>
      <c r="F8" s="7"/>
    </row>
    <row r="9" spans="1:12" ht="6" customHeight="1">
      <c r="A9" s="10"/>
      <c r="B9" s="10"/>
      <c r="C9" s="10"/>
      <c r="D9" s="10"/>
      <c r="E9" s="10"/>
      <c r="F9" s="10"/>
    </row>
    <row r="10" spans="1:12" ht="69" customHeight="1">
      <c r="A10" s="12" t="s">
        <v>15</v>
      </c>
      <c r="B10" s="12" t="s">
        <v>1</v>
      </c>
      <c r="C10" s="12" t="s">
        <v>16</v>
      </c>
      <c r="D10" s="12" t="s">
        <v>18</v>
      </c>
      <c r="E10" s="13" t="s">
        <v>21</v>
      </c>
      <c r="F10" s="11" t="s">
        <v>12</v>
      </c>
    </row>
    <row r="11" spans="1:12" s="25" customFormat="1" ht="51" customHeight="1">
      <c r="A11" s="19"/>
      <c r="B11" s="19"/>
      <c r="C11" s="20" t="s">
        <v>31</v>
      </c>
      <c r="D11" s="21">
        <v>1133700</v>
      </c>
      <c r="E11" s="22"/>
      <c r="F11" s="19"/>
      <c r="G11" s="26">
        <f>D11+D12-D16</f>
        <v>0</v>
      </c>
      <c r="H11" s="23"/>
      <c r="I11" s="24"/>
      <c r="L11" s="24"/>
    </row>
    <row r="12" spans="1:12">
      <c r="A12" s="14"/>
      <c r="B12" s="14"/>
      <c r="C12" s="14" t="s">
        <v>2</v>
      </c>
      <c r="D12" s="27">
        <f>D14+D15</f>
        <v>537600</v>
      </c>
      <c r="E12" s="27">
        <f>E14+E15</f>
        <v>598769.71</v>
      </c>
      <c r="F12" s="28">
        <f>E12/D12</f>
        <v>1.1137829427083332</v>
      </c>
    </row>
    <row r="13" spans="1:12">
      <c r="A13" s="34"/>
      <c r="B13" s="34"/>
      <c r="C13" s="34" t="s">
        <v>3</v>
      </c>
      <c r="D13" s="30"/>
      <c r="E13" s="30"/>
      <c r="F13" s="28"/>
    </row>
    <row r="14" spans="1:12">
      <c r="A14" s="35">
        <v>19010000</v>
      </c>
      <c r="B14" s="35"/>
      <c r="C14" s="35" t="s">
        <v>4</v>
      </c>
      <c r="D14" s="53">
        <f>650000+50000-174000</f>
        <v>526000</v>
      </c>
      <c r="E14" s="53">
        <f>275663.83+246031.32+11697.75</f>
        <v>533392.9</v>
      </c>
      <c r="F14" s="55">
        <f t="shared" ref="F14:F33" si="0">E14/D14</f>
        <v>1.0140549429657795</v>
      </c>
    </row>
    <row r="15" spans="1:12" ht="78">
      <c r="A15" s="35">
        <v>24062100</v>
      </c>
      <c r="B15" s="35"/>
      <c r="C15" s="36" t="s">
        <v>5</v>
      </c>
      <c r="D15" s="53">
        <f>250000-238400</f>
        <v>11600</v>
      </c>
      <c r="E15" s="53">
        <v>65376.81</v>
      </c>
      <c r="F15" s="55">
        <f t="shared" si="0"/>
        <v>5.6359318965517238</v>
      </c>
    </row>
    <row r="16" spans="1:12">
      <c r="A16" s="14"/>
      <c r="B16" s="14"/>
      <c r="C16" s="14" t="s">
        <v>6</v>
      </c>
      <c r="D16" s="27">
        <f>D17</f>
        <v>1671300</v>
      </c>
      <c r="E16" s="27">
        <f>E17</f>
        <v>1091856.8900000001</v>
      </c>
      <c r="F16" s="28">
        <f t="shared" si="0"/>
        <v>0.65329796565547782</v>
      </c>
    </row>
    <row r="17" spans="1:6" ht="31.2">
      <c r="A17" s="37">
        <v>8340</v>
      </c>
      <c r="B17" s="38" t="s">
        <v>7</v>
      </c>
      <c r="C17" s="39" t="s">
        <v>8</v>
      </c>
      <c r="D17" s="27">
        <f>D19+D29</f>
        <v>1671300</v>
      </c>
      <c r="E17" s="27">
        <f>E19+E29</f>
        <v>1091856.8900000001</v>
      </c>
      <c r="F17" s="28">
        <f t="shared" si="0"/>
        <v>0.65329796565547782</v>
      </c>
    </row>
    <row r="18" spans="1:6">
      <c r="A18" s="14"/>
      <c r="B18" s="14"/>
      <c r="C18" s="40" t="s">
        <v>9</v>
      </c>
      <c r="D18" s="27"/>
      <c r="E18" s="27"/>
      <c r="F18" s="28"/>
    </row>
    <row r="19" spans="1:6" ht="16.2">
      <c r="A19" s="14"/>
      <c r="B19" s="14"/>
      <c r="C19" s="15" t="s">
        <v>10</v>
      </c>
      <c r="D19" s="54">
        <f>D20+D26</f>
        <v>1541300</v>
      </c>
      <c r="E19" s="54">
        <f>E20+E26</f>
        <v>991956.89</v>
      </c>
      <c r="F19" s="56">
        <f t="shared" si="0"/>
        <v>0.64358456497761629</v>
      </c>
    </row>
    <row r="20" spans="1:6" s="29" customFormat="1" ht="46.8">
      <c r="A20" s="41" t="s">
        <v>11</v>
      </c>
      <c r="B20" s="41" t="s">
        <v>7</v>
      </c>
      <c r="C20" s="42" t="s">
        <v>14</v>
      </c>
      <c r="D20" s="27">
        <f>SUM(D21:D25)</f>
        <v>407600</v>
      </c>
      <c r="E20" s="27">
        <f>SUM(E21:E25)</f>
        <v>90067.6</v>
      </c>
      <c r="F20" s="28">
        <f t="shared" si="0"/>
        <v>0.22097055937193327</v>
      </c>
    </row>
    <row r="21" spans="1:6" s="29" customFormat="1" ht="31.2">
      <c r="A21" s="43"/>
      <c r="B21" s="14"/>
      <c r="C21" s="44" t="s">
        <v>22</v>
      </c>
      <c r="D21" s="30">
        <f>100000</f>
        <v>100000</v>
      </c>
      <c r="E21" s="30"/>
      <c r="F21" s="31">
        <f t="shared" si="0"/>
        <v>0</v>
      </c>
    </row>
    <row r="22" spans="1:6" s="29" customFormat="1" ht="31.2">
      <c r="A22" s="16"/>
      <c r="B22" s="16"/>
      <c r="C22" s="44" t="s">
        <v>23</v>
      </c>
      <c r="D22" s="30">
        <f>250000-100000</f>
        <v>150000</v>
      </c>
      <c r="E22" s="30"/>
      <c r="F22" s="31">
        <f t="shared" si="0"/>
        <v>0</v>
      </c>
    </row>
    <row r="23" spans="1:6" s="29" customFormat="1" ht="46.8">
      <c r="A23" s="14"/>
      <c r="B23" s="14"/>
      <c r="C23" s="44" t="s">
        <v>24</v>
      </c>
      <c r="D23" s="30">
        <f>100000-12400</f>
        <v>87600</v>
      </c>
      <c r="E23" s="30">
        <f>36000+4600</f>
        <v>40600</v>
      </c>
      <c r="F23" s="31">
        <f t="shared" si="0"/>
        <v>0.4634703196347032</v>
      </c>
    </row>
    <row r="24" spans="1:6" s="29" customFormat="1" ht="93.6">
      <c r="A24" s="43"/>
      <c r="B24" s="14"/>
      <c r="C24" s="44" t="s">
        <v>25</v>
      </c>
      <c r="D24" s="32">
        <f>100000-50000</f>
        <v>50000</v>
      </c>
      <c r="E24" s="32">
        <v>49467.6</v>
      </c>
      <c r="F24" s="31">
        <f t="shared" si="0"/>
        <v>0.98935200000000001</v>
      </c>
    </row>
    <row r="25" spans="1:6" s="29" customFormat="1" ht="140.4">
      <c r="A25" s="43"/>
      <c r="B25" s="14"/>
      <c r="C25" s="44" t="s">
        <v>26</v>
      </c>
      <c r="D25" s="30">
        <v>20000</v>
      </c>
      <c r="E25" s="30"/>
      <c r="F25" s="31">
        <f t="shared" si="0"/>
        <v>0</v>
      </c>
    </row>
    <row r="26" spans="1:6" s="29" customFormat="1" ht="62.4">
      <c r="A26" s="41" t="s">
        <v>27</v>
      </c>
      <c r="B26" s="41" t="s">
        <v>7</v>
      </c>
      <c r="C26" s="42" t="s">
        <v>28</v>
      </c>
      <c r="D26" s="27">
        <f>SUM(D27:D28)</f>
        <v>1133700</v>
      </c>
      <c r="E26" s="27">
        <f>SUM(E27:E28)</f>
        <v>901889.29</v>
      </c>
      <c r="F26" s="28">
        <f t="shared" si="0"/>
        <v>0.79552729117050369</v>
      </c>
    </row>
    <row r="27" spans="1:6" s="29" customFormat="1" ht="93.6">
      <c r="A27" s="16"/>
      <c r="B27" s="16"/>
      <c r="C27" s="17" t="s">
        <v>29</v>
      </c>
      <c r="D27" s="18">
        <f>566850+336126</f>
        <v>902976</v>
      </c>
      <c r="E27" s="18">
        <v>901889.29</v>
      </c>
      <c r="F27" s="31">
        <f t="shared" si="0"/>
        <v>0.99879652393862073</v>
      </c>
    </row>
    <row r="28" spans="1:6" s="29" customFormat="1" ht="109.2">
      <c r="A28" s="16"/>
      <c r="B28" s="16"/>
      <c r="C28" s="17" t="s">
        <v>30</v>
      </c>
      <c r="D28" s="18">
        <f>566850-336126</f>
        <v>230724</v>
      </c>
      <c r="E28" s="18"/>
      <c r="F28" s="31">
        <f t="shared" si="0"/>
        <v>0</v>
      </c>
    </row>
    <row r="29" spans="1:6" s="29" customFormat="1" ht="16.2">
      <c r="A29" s="14"/>
      <c r="B29" s="14"/>
      <c r="C29" s="45" t="s">
        <v>34</v>
      </c>
      <c r="D29" s="54">
        <f>D30+D32</f>
        <v>130000</v>
      </c>
      <c r="E29" s="54">
        <f>E30+E32</f>
        <v>99900</v>
      </c>
      <c r="F29" s="56">
        <f t="shared" si="0"/>
        <v>0.76846153846153842</v>
      </c>
    </row>
    <row r="30" spans="1:6" s="29" customFormat="1" ht="46.8">
      <c r="A30" s="41" t="s">
        <v>11</v>
      </c>
      <c r="B30" s="41" t="s">
        <v>7</v>
      </c>
      <c r="C30" s="46" t="s">
        <v>14</v>
      </c>
      <c r="D30" s="27">
        <f>SUM(D31:D31)</f>
        <v>30000</v>
      </c>
      <c r="E30" s="27">
        <f>SUM(E31:E31)</f>
        <v>0</v>
      </c>
      <c r="F30" s="28">
        <f t="shared" si="0"/>
        <v>0</v>
      </c>
    </row>
    <row r="31" spans="1:6" ht="109.2">
      <c r="A31" s="16"/>
      <c r="B31" s="16"/>
      <c r="C31" s="44" t="s">
        <v>35</v>
      </c>
      <c r="D31" s="18">
        <v>30000</v>
      </c>
      <c r="E31" s="18"/>
      <c r="F31" s="31">
        <f t="shared" si="0"/>
        <v>0</v>
      </c>
    </row>
    <row r="32" spans="1:6" ht="62.4">
      <c r="A32" s="41" t="s">
        <v>27</v>
      </c>
      <c r="B32" s="41" t="s">
        <v>7</v>
      </c>
      <c r="C32" s="46" t="s">
        <v>28</v>
      </c>
      <c r="D32" s="27">
        <f>SUM(D33:D43)</f>
        <v>100000</v>
      </c>
      <c r="E32" s="27">
        <f>SUM(E33:E43)</f>
        <v>99900</v>
      </c>
      <c r="F32" s="28">
        <f t="shared" si="0"/>
        <v>0.999</v>
      </c>
    </row>
    <row r="33" spans="1:6" ht="31.2">
      <c r="A33" s="16"/>
      <c r="B33" s="16"/>
      <c r="C33" s="17" t="s">
        <v>36</v>
      </c>
      <c r="D33" s="18">
        <v>100000</v>
      </c>
      <c r="E33" s="18">
        <v>99900</v>
      </c>
      <c r="F33" s="31">
        <f t="shared" si="0"/>
        <v>0.999</v>
      </c>
    </row>
    <row r="34" spans="1:6" s="33" customFormat="1">
      <c r="A34" s="47"/>
      <c r="B34" s="47"/>
      <c r="C34" s="48"/>
      <c r="D34" s="49"/>
    </row>
    <row r="35" spans="1:6">
      <c r="A35" s="50" t="s">
        <v>37</v>
      </c>
      <c r="B35" s="50"/>
      <c r="C35" s="51"/>
      <c r="D35" s="52"/>
    </row>
  </sheetData>
  <mergeCells count="7">
    <mergeCell ref="A7:B7"/>
    <mergeCell ref="A6:F6"/>
    <mergeCell ref="A1:B1"/>
    <mergeCell ref="A4:F4"/>
    <mergeCell ref="A5:F5"/>
    <mergeCell ref="D1:E1"/>
    <mergeCell ref="D3:F3"/>
  </mergeCells>
  <pageMargins left="0.78740157480314965" right="0.39370078740157483" top="0.39370078740157483" bottom="0.39370078740157483" header="0.19685039370078741" footer="0.15748031496062992"/>
  <pageSetup paperSize="9" scale="85" fitToHeight="3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ФОНПС</vt:lpstr>
      <vt:lpstr>ФОНПС!Заголовки_для_друку</vt:lpstr>
      <vt:lpstr>ФОНПС!Область_друку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220FU8</cp:lastModifiedBy>
  <cp:lastPrinted>2025-10-06T06:04:33Z</cp:lastPrinted>
  <dcterms:created xsi:type="dcterms:W3CDTF">2019-04-10T18:00:09Z</dcterms:created>
  <dcterms:modified xsi:type="dcterms:W3CDTF">2026-01-13T14:44:47Z</dcterms:modified>
</cp:coreProperties>
</file>