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SHARE\0-Старые данные\SHARE\Бюджет 2025\ВИКОНАННЯ\рік\"/>
    </mc:Choice>
  </mc:AlternateContent>
  <bookViews>
    <workbookView xWindow="-120" yWindow="-120" windowWidth="20736" windowHeight="11316"/>
  </bookViews>
  <sheets>
    <sheet name="ЦФ" sheetId="4" r:id="rId1"/>
  </sheets>
  <definedNames>
    <definedName name="_xlnm.Print_Titles" localSheetId="0">ЦФ!$7:$7</definedName>
    <definedName name="_xlnm.Print_Area" localSheetId="0">ЦФ!$A$1:$F$40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4" l="1"/>
  <c r="D32" i="4"/>
  <c r="F36" i="4"/>
  <c r="E36" i="4"/>
  <c r="D36" i="4"/>
  <c r="D35" i="4"/>
  <c r="D34" i="4"/>
  <c r="D30" i="4" l="1"/>
  <c r="D24" i="4"/>
  <c r="D23" i="4"/>
  <c r="D11" i="4"/>
  <c r="E18" i="4" l="1"/>
  <c r="F18" i="4" s="1"/>
  <c r="E21" i="4"/>
  <c r="F30" i="4"/>
  <c r="F31" i="4"/>
  <c r="F32" i="4"/>
  <c r="F33" i="4"/>
  <c r="D33" i="4"/>
  <c r="D31" i="4"/>
  <c r="D29" i="4"/>
  <c r="D28" i="4"/>
  <c r="D27" i="4"/>
  <c r="D26" i="4"/>
  <c r="D25" i="4"/>
  <c r="D21" i="4"/>
  <c r="D18" i="4"/>
  <c r="D17" i="4"/>
  <c r="D16" i="4"/>
  <c r="G21" i="4" l="1"/>
  <c r="E20" i="4"/>
  <c r="D20" i="4"/>
  <c r="D14" i="4" s="1"/>
  <c r="D12" i="4" s="1"/>
  <c r="F23" i="4"/>
  <c r="F24" i="4"/>
  <c r="F25" i="4"/>
  <c r="F26" i="4"/>
  <c r="F27" i="4"/>
  <c r="F28" i="4"/>
  <c r="F29" i="4"/>
  <c r="E16" i="4" l="1"/>
  <c r="E9" i="4"/>
  <c r="D9" i="4"/>
  <c r="G8" i="4" s="1"/>
  <c r="E15" i="4" l="1"/>
  <c r="E14" i="4" s="1"/>
  <c r="E12" i="4" s="1"/>
  <c r="F12" i="4" s="1"/>
  <c r="F9" i="4"/>
  <c r="F17" i="4"/>
  <c r="F19" i="4"/>
  <c r="F21" i="4"/>
  <c r="F20" i="4" s="1"/>
  <c r="F11" i="4"/>
  <c r="F14" i="4" l="1"/>
  <c r="F16" i="4"/>
  <c r="F15" i="4"/>
</calcChain>
</file>

<file path=xl/sharedStrings.xml><?xml version="1.0" encoding="utf-8"?>
<sst xmlns="http://schemas.openxmlformats.org/spreadsheetml/2006/main" count="48" uniqueCount="44">
  <si>
    <t>Код ФКВКБ</t>
  </si>
  <si>
    <t>Найменування доходів/бюджетної програми/види робіт</t>
  </si>
  <si>
    <t>в т.ч.</t>
  </si>
  <si>
    <t xml:space="preserve">Видатки, всього - </t>
  </si>
  <si>
    <t>% виконання</t>
  </si>
  <si>
    <t xml:space="preserve">Надходження, всього - </t>
  </si>
  <si>
    <t>КДБ/Код ТПКВКМБ/ТКВКБМС</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</si>
  <si>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</si>
  <si>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0490</t>
  </si>
  <si>
    <t>в т.ч. за об'єктами:</t>
  </si>
  <si>
    <t>Ольга ЯКОВЕНКО</t>
  </si>
  <si>
    <r>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r>
    <r>
      <rPr>
        <i/>
        <sz val="12"/>
        <color theme="1"/>
        <rFont val="Times New Roman"/>
        <family val="1"/>
        <charset val="204"/>
      </rPr>
      <t/>
    </r>
  </si>
  <si>
    <t>Відділ комунального господарства та благоустрою Чорноморської міської ради Одеського району Одеської області</t>
  </si>
  <si>
    <t>до рішення Чорноморської міської ради</t>
  </si>
  <si>
    <t>Звіт про виконання кошторису</t>
  </si>
  <si>
    <t>Виконано
за звітний період (рік), грн</t>
  </si>
  <si>
    <t>Додаток 11</t>
  </si>
  <si>
    <t>Обсяг доходів/обсяг видатків, грн</t>
  </si>
  <si>
    <t>Капітальний ремонт покрівлі житлового будинку за адресою: Одеська область, Одеський район, м.Чорноморськ, вул.1 Травня, 10-Б (ОСББ "Будинки АББО") - співфінансування коштами ОСББ</t>
  </si>
  <si>
    <t>Капітальний ремонт багатоквартирного житлового будинку, оздоблення пандусів ОСББ "Паркова 22-А", за адресою: м.Чорноморськ, вул.Паркова 22-А - співфінансування коштами ОСББ</t>
  </si>
  <si>
    <t>Капітальний ремонт ганку 1-го під'їзду в житловому багатоквартирному будинку ОСББ "НОМЕР СІМ" за адресою: м.Чорноморськ, вул.Лазурна, 2 - співфінансування коштами ОСББ</t>
  </si>
  <si>
    <t>Капітальний ремонт (заміна) ліфту у 3му під'їзді житлового будинку за адресою: Одеська область, Одеський район, м. Чорноморськ, пр. Миру, 30 (ОСББ "Мирний 30") - співфінансування коштами ОСББ</t>
  </si>
  <si>
    <t>Залишки коштів цільового фонду станом на 01.01.2025р. до розподілу</t>
  </si>
  <si>
    <t>Співфінансування ЖБК та ОСББ заходів  відповідно до Міської цільової програми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2023-2025 роки, всього</t>
  </si>
  <si>
    <t>Капітальний ремонт мереж теплопостачання в житловому багатоквартирному будинку ЖБК "Лазурна 1" за адресою: м.Чорноморськ, вул.Лазурна, 1</t>
  </si>
  <si>
    <t>Капітальний ремонт (заміна вікон) в житловому багатоквартирному будинку ЖБК "Лазурна 1" за адресою: м.Чорноморськ, вул.Лазурна, 1</t>
  </si>
  <si>
    <t>Капітальний ремонт вимощення (6, 7, 8 під'їздів) житлового багатоквартирного будинку ОСББ "НОМЕР СІМ" за адресою: м.Чорноморськ, вул.Лазурна, 2</t>
  </si>
  <si>
    <t>Капітальний ремонт багатоквартирного житлового будинку ОСББ "Паркова 22-А" за адресою: м.Чорноморськ, вул.Паркова, 22-А</t>
  </si>
  <si>
    <t>Капітальний ремонт електричних мереж в житловому багатоквартирному будинку ОСББ "Парусна-5" за адресою: м.Чорноморськ, вул.Парусна, 5</t>
  </si>
  <si>
    <t>Капітальний ремонт покрівлі (розробка проектно-кошторисної документації та виконання її експертизи) житлового багатоквартирного будинку ОСББ "Еверест 11А" за адресою: м.Чорноморськ, вул.Радісна, 11а</t>
  </si>
  <si>
    <t>Реконструкція теплогенераторної (розробка проектно-кошторисної документації та виконання її експертизи) в житловому багатоквартирному будинку ОСББ "НОМЕР ШІСТЬ" за адресою: м.Чорноморськ, вул.Шевченка, 9а</t>
  </si>
  <si>
    <t>Начальник фінансового управління</t>
  </si>
  <si>
    <t>Видатки розвитку</t>
  </si>
  <si>
    <t>0217691</t>
  </si>
  <si>
    <t>Виконавчий комітет Чорноморської міської ради Одеського району Одеської області</t>
  </si>
  <si>
    <t>Придбання Мамографічної рентгенодіагностичної системи  для Комунального некомерційного підприємства "Чорноморська лікарня" Чорноморської міської ради Одеського району Одеської області (співфінансування за рахунок благодійної фінансової допомоги на безповоротній та безоплатній основі від компанії Logistics Plus Inc., Ері, штат Пенсильванія (еквівалент 50 000 доларів США)</t>
  </si>
  <si>
    <t>Відділ молоді та спорту Чорноморської міської ради Одеського району Одеської області</t>
  </si>
  <si>
    <t>КП "Палац спорту "Юність" - Капітальний ремонт системи загальнообмінної вентиляції у приміщеннях басейнів (дитячий та дорослий, роздягальні, санвузли та підсобні приміщення), гімнастичного залу, залу боротьби  (за рахунок коштів, отриманих 27.12.2018р. за договором від 19.12.2018р. № 313-І щодо врегулювання відносин, пов'язаних з передачею об'єкту фізичної культури та спорту - палац спорту "Юність" з державної у комунальну власність від ІФ ДП "АМПУ")</t>
  </si>
  <si>
    <t>цільового фонду  соціально – економічного та культурного розвитку, виконання заходів та робіт з територіальної оборони, підтримки населення в умовах надзвичайного стану Чорноморської міської територіальної громади
 за 2025 рік</t>
  </si>
  <si>
    <t>Капітальний ремонт інженерних мереж холодного водопостачання з улаштуванням приладів колективного обліку та водовідведення, електропостачання з улаштуванням приладів індивідуального обліку, автоматичної системи пожежної сигналізації, капітальний ремонт ліфтів, гідроізоляція душових в гуртожитку за адресою: Одеська область, Одеський район, м.Чорноморськ, вул.Олександрійська, 16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t>
  </si>
  <si>
    <t>Капітальний ремонт гуртожитку (балконів) за адресою: Одеська область, Одеський район, м.Чорноморськ, вул.Олександрійська, 16 / виготовлення проектно-кошторисної документації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t>
  </si>
  <si>
    <t>Управління капітального будівництва Чорноморської міської ради Одеського району Одеської області</t>
  </si>
  <si>
    <t>Придбання модульних (мобільних) укриттів як засобу захисту населення Чорноморської міської територіальної громади (за рахунок благодійної фінансової допомоги на безоплатній основі, отриманих від Ганзейського міста Вісмар, Німеччина відповідно до договору надання благодійної фінансової допомоги від 21.10.2025р.)</t>
  </si>
  <si>
    <t>від_____.02.2026  №______- VIII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</si>
</sst>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1" x14ac:knownFonts="1">
    <font>
      <sz val="11"/>
      <color theme="1"/>
      <name val="Calibri"/>
      <family val="2"/>
      <charset val="204"/>
      <scheme val="minor"/>
    </font>
    <font>
      <sz val="10"/>
      <name val="Arial Cyr"/>
      <charset val="204"/>
    </font>
    <font>
      <sz val="12"/>
      <color theme="1"/>
      <name val="Times New Roman"/>
      <family val="1"/>
      <charset val="204"/>
    </font>
    <font>
      <b/>
      <sz val="12"/>
      <color theme="1"/>
      <name val="Times New Roman"/>
      <family val="1"/>
      <charset val="204"/>
    </font>
    <font>
      <i/>
      <sz val="12"/>
      <color theme="1"/>
      <name val="Times New Roman"/>
      <family val="1"/>
      <charset val="204"/>
    </font>
    <font>
      <sz val="10"/>
      <color theme="1"/>
      <name val="Calibri"/>
      <family val="2"/>
      <charset val="204"/>
      <scheme val="minor"/>
    </font>
    <font>
      <b/>
      <i/>
      <sz val="12"/>
      <color theme="1"/>
      <name val="Times New Roman"/>
      <family val="1"/>
      <charset val="204"/>
    </font>
    <font>
      <sz val="10"/>
      <color theme="1"/>
      <name val="Times New Roman"/>
      <family val="1"/>
      <charset val="204"/>
    </font>
    <font>
      <sz val="12"/>
      <color rgb="FF000000"/>
      <name val="Times New Roman"/>
      <family val="1"/>
      <charset val="204"/>
    </font>
    <font>
      <b/>
      <sz val="14"/>
      <color theme="1"/>
      <name val="Times New Roman"/>
      <family val="1"/>
      <charset val="204"/>
    </font>
    <font>
      <i/>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164" fontId="1" fillId="0" borderId="0" applyFont="0" applyFill="0" applyBorder="0" applyAlignment="0" applyProtection="0"/>
    <xf numFmtId="0" fontId="5" fillId="0" borderId="0"/>
  </cellStyleXfs>
  <cellXfs count="42">
    <xf numFmtId="0" fontId="0" fillId="0" borderId="0" xfId="0"/>
    <xf numFmtId="0" fontId="2" fillId="0" borderId="0" xfId="0" applyFont="1"/>
    <xf numFmtId="14" fontId="2" fillId="2" borderId="0" xfId="0" applyNumberFormat="1" applyFont="1" applyFill="1"/>
    <xf numFmtId="0" fontId="2" fillId="2" borderId="0" xfId="0" applyFont="1" applyFill="1"/>
    <xf numFmtId="0" fontId="0" fillId="2" borderId="0" xfId="0" applyFill="1"/>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7" fillId="0" borderId="0" xfId="0" applyFont="1" applyAlignment="1">
      <alignment horizontal="left"/>
    </xf>
    <xf numFmtId="0" fontId="3"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6" fillId="2"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8"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xf>
    <xf numFmtId="165" fontId="2"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justify"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horizontal="center" vertical="center" wrapText="1"/>
    </xf>
    <xf numFmtId="0" fontId="3" fillId="0" borderId="1" xfId="3" applyFont="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10" fillId="2" borderId="1" xfId="0" applyFont="1" applyFill="1" applyBorder="1" applyAlignment="1">
      <alignment horizontal="justify" vertical="center" wrapText="1"/>
    </xf>
    <xf numFmtId="4" fontId="4" fillId="0" borderId="1" xfId="0" applyNumberFormat="1" applyFont="1" applyBorder="1" applyAlignment="1">
      <alignment horizontal="center" vertical="center" wrapText="1"/>
    </xf>
    <xf numFmtId="4" fontId="0" fillId="0" borderId="0" xfId="0" applyNumberFormat="1"/>
    <xf numFmtId="0" fontId="2" fillId="2" borderId="1" xfId="0" applyFont="1" applyFill="1" applyBorder="1" applyAlignment="1">
      <alignment horizontal="left" vertical="center" wrapText="1"/>
    </xf>
    <xf numFmtId="0" fontId="7" fillId="0" borderId="0" xfId="0" applyFont="1" applyAlignment="1">
      <alignment horizontal="left"/>
    </xf>
    <xf numFmtId="0" fontId="7" fillId="0" borderId="0" xfId="0" applyFont="1" applyAlignment="1">
      <alignment horizontal="right"/>
    </xf>
    <xf numFmtId="0" fontId="9" fillId="0" borderId="0" xfId="0" applyFont="1" applyAlignment="1">
      <alignment horizontal="center" vertical="center" wrapText="1"/>
    </xf>
  </cellXfs>
  <cellStyles count="4">
    <cellStyle name="Звичайний" xfId="0" builtinId="0"/>
    <cellStyle name="Обычный 2" xfId="1"/>
    <cellStyle name="Обычный 3" xfId="3"/>
    <cellStyle name="Финансов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view="pageBreakPreview" topLeftCell="A22" zoomScale="70" zoomScaleNormal="70" zoomScaleSheetLayoutView="70" workbookViewId="0">
      <selection activeCell="C14" sqref="C14"/>
    </sheetView>
  </sheetViews>
  <sheetFormatPr defaultRowHeight="14.4" x14ac:dyDescent="0.3"/>
  <cols>
    <col min="1" max="1" width="12.33203125" customWidth="1"/>
    <col min="2" max="2" width="10.33203125" customWidth="1"/>
    <col min="3" max="3" width="61.109375" customWidth="1"/>
    <col min="4" max="4" width="18.5546875" customWidth="1"/>
    <col min="5" max="5" width="14.5546875" customWidth="1"/>
    <col min="6" max="6" width="13.6640625" customWidth="1"/>
    <col min="7" max="7" width="10.88671875" bestFit="1" customWidth="1"/>
    <col min="9" max="9" width="12.44140625" bestFit="1" customWidth="1"/>
    <col min="256" max="256" width="6.33203125" customWidth="1"/>
    <col min="257" max="257" width="13.6640625" customWidth="1"/>
    <col min="258" max="258" width="11.33203125" customWidth="1"/>
    <col min="259" max="259" width="100" customWidth="1"/>
    <col min="260" max="260" width="20.33203125" customWidth="1"/>
    <col min="512" max="512" width="6.33203125" customWidth="1"/>
    <col min="513" max="513" width="13.6640625" customWidth="1"/>
    <col min="514" max="514" width="11.33203125" customWidth="1"/>
    <col min="515" max="515" width="100" customWidth="1"/>
    <col min="516" max="516" width="20.33203125" customWidth="1"/>
    <col min="768" max="768" width="6.33203125" customWidth="1"/>
    <col min="769" max="769" width="13.6640625" customWidth="1"/>
    <col min="770" max="770" width="11.33203125" customWidth="1"/>
    <col min="771" max="771" width="100" customWidth="1"/>
    <col min="772" max="772" width="20.33203125" customWidth="1"/>
    <col min="1024" max="1024" width="6.33203125" customWidth="1"/>
    <col min="1025" max="1025" width="13.6640625" customWidth="1"/>
    <col min="1026" max="1026" width="11.33203125" customWidth="1"/>
    <col min="1027" max="1027" width="100" customWidth="1"/>
    <col min="1028" max="1028" width="20.33203125" customWidth="1"/>
    <col min="1280" max="1280" width="6.33203125" customWidth="1"/>
    <col min="1281" max="1281" width="13.6640625" customWidth="1"/>
    <col min="1282" max="1282" width="11.33203125" customWidth="1"/>
    <col min="1283" max="1283" width="100" customWidth="1"/>
    <col min="1284" max="1284" width="20.33203125" customWidth="1"/>
    <col min="1536" max="1536" width="6.33203125" customWidth="1"/>
    <col min="1537" max="1537" width="13.6640625" customWidth="1"/>
    <col min="1538" max="1538" width="11.33203125" customWidth="1"/>
    <col min="1539" max="1539" width="100" customWidth="1"/>
    <col min="1540" max="1540" width="20.33203125" customWidth="1"/>
    <col min="1792" max="1792" width="6.33203125" customWidth="1"/>
    <col min="1793" max="1793" width="13.6640625" customWidth="1"/>
    <col min="1794" max="1794" width="11.33203125" customWidth="1"/>
    <col min="1795" max="1795" width="100" customWidth="1"/>
    <col min="1796" max="1796" width="20.33203125" customWidth="1"/>
    <col min="2048" max="2048" width="6.33203125" customWidth="1"/>
    <col min="2049" max="2049" width="13.6640625" customWidth="1"/>
    <col min="2050" max="2050" width="11.33203125" customWidth="1"/>
    <col min="2051" max="2051" width="100" customWidth="1"/>
    <col min="2052" max="2052" width="20.33203125" customWidth="1"/>
    <col min="2304" max="2304" width="6.33203125" customWidth="1"/>
    <col min="2305" max="2305" width="13.6640625" customWidth="1"/>
    <col min="2306" max="2306" width="11.33203125" customWidth="1"/>
    <col min="2307" max="2307" width="100" customWidth="1"/>
    <col min="2308" max="2308" width="20.33203125" customWidth="1"/>
    <col min="2560" max="2560" width="6.33203125" customWidth="1"/>
    <col min="2561" max="2561" width="13.6640625" customWidth="1"/>
    <col min="2562" max="2562" width="11.33203125" customWidth="1"/>
    <col min="2563" max="2563" width="100" customWidth="1"/>
    <col min="2564" max="2564" width="20.33203125" customWidth="1"/>
    <col min="2816" max="2816" width="6.33203125" customWidth="1"/>
    <col min="2817" max="2817" width="13.6640625" customWidth="1"/>
    <col min="2818" max="2818" width="11.33203125" customWidth="1"/>
    <col min="2819" max="2819" width="100" customWidth="1"/>
    <col min="2820" max="2820" width="20.33203125" customWidth="1"/>
    <col min="3072" max="3072" width="6.33203125" customWidth="1"/>
    <col min="3073" max="3073" width="13.6640625" customWidth="1"/>
    <col min="3074" max="3074" width="11.33203125" customWidth="1"/>
    <col min="3075" max="3075" width="100" customWidth="1"/>
    <col min="3076" max="3076" width="20.33203125" customWidth="1"/>
    <col min="3328" max="3328" width="6.33203125" customWidth="1"/>
    <col min="3329" max="3329" width="13.6640625" customWidth="1"/>
    <col min="3330" max="3330" width="11.33203125" customWidth="1"/>
    <col min="3331" max="3331" width="100" customWidth="1"/>
    <col min="3332" max="3332" width="20.33203125" customWidth="1"/>
    <col min="3584" max="3584" width="6.33203125" customWidth="1"/>
    <col min="3585" max="3585" width="13.6640625" customWidth="1"/>
    <col min="3586" max="3586" width="11.33203125" customWidth="1"/>
    <col min="3587" max="3587" width="100" customWidth="1"/>
    <col min="3588" max="3588" width="20.33203125" customWidth="1"/>
    <col min="3840" max="3840" width="6.33203125" customWidth="1"/>
    <col min="3841" max="3841" width="13.6640625" customWidth="1"/>
    <col min="3842" max="3842" width="11.33203125" customWidth="1"/>
    <col min="3843" max="3843" width="100" customWidth="1"/>
    <col min="3844" max="3844" width="20.33203125" customWidth="1"/>
    <col min="4096" max="4096" width="6.33203125" customWidth="1"/>
    <col min="4097" max="4097" width="13.6640625" customWidth="1"/>
    <col min="4098" max="4098" width="11.33203125" customWidth="1"/>
    <col min="4099" max="4099" width="100" customWidth="1"/>
    <col min="4100" max="4100" width="20.33203125" customWidth="1"/>
    <col min="4352" max="4352" width="6.33203125" customWidth="1"/>
    <col min="4353" max="4353" width="13.6640625" customWidth="1"/>
    <col min="4354" max="4354" width="11.33203125" customWidth="1"/>
    <col min="4355" max="4355" width="100" customWidth="1"/>
    <col min="4356" max="4356" width="20.33203125" customWidth="1"/>
    <col min="4608" max="4608" width="6.33203125" customWidth="1"/>
    <col min="4609" max="4609" width="13.6640625" customWidth="1"/>
    <col min="4610" max="4610" width="11.33203125" customWidth="1"/>
    <col min="4611" max="4611" width="100" customWidth="1"/>
    <col min="4612" max="4612" width="20.33203125" customWidth="1"/>
    <col min="4864" max="4864" width="6.33203125" customWidth="1"/>
    <col min="4865" max="4865" width="13.6640625" customWidth="1"/>
    <col min="4866" max="4866" width="11.33203125" customWidth="1"/>
    <col min="4867" max="4867" width="100" customWidth="1"/>
    <col min="4868" max="4868" width="20.33203125" customWidth="1"/>
    <col min="5120" max="5120" width="6.33203125" customWidth="1"/>
    <col min="5121" max="5121" width="13.6640625" customWidth="1"/>
    <col min="5122" max="5122" width="11.33203125" customWidth="1"/>
    <col min="5123" max="5123" width="100" customWidth="1"/>
    <col min="5124" max="5124" width="20.33203125" customWidth="1"/>
    <col min="5376" max="5376" width="6.33203125" customWidth="1"/>
    <col min="5377" max="5377" width="13.6640625" customWidth="1"/>
    <col min="5378" max="5378" width="11.33203125" customWidth="1"/>
    <col min="5379" max="5379" width="100" customWidth="1"/>
    <col min="5380" max="5380" width="20.33203125" customWidth="1"/>
    <col min="5632" max="5632" width="6.33203125" customWidth="1"/>
    <col min="5633" max="5633" width="13.6640625" customWidth="1"/>
    <col min="5634" max="5634" width="11.33203125" customWidth="1"/>
    <col min="5635" max="5635" width="100" customWidth="1"/>
    <col min="5636" max="5636" width="20.33203125" customWidth="1"/>
    <col min="5888" max="5888" width="6.33203125" customWidth="1"/>
    <col min="5889" max="5889" width="13.6640625" customWidth="1"/>
    <col min="5890" max="5890" width="11.33203125" customWidth="1"/>
    <col min="5891" max="5891" width="100" customWidth="1"/>
    <col min="5892" max="5892" width="20.33203125" customWidth="1"/>
    <col min="6144" max="6144" width="6.33203125" customWidth="1"/>
    <col min="6145" max="6145" width="13.6640625" customWidth="1"/>
    <col min="6146" max="6146" width="11.33203125" customWidth="1"/>
    <col min="6147" max="6147" width="100" customWidth="1"/>
    <col min="6148" max="6148" width="20.33203125" customWidth="1"/>
    <col min="6400" max="6400" width="6.33203125" customWidth="1"/>
    <col min="6401" max="6401" width="13.6640625" customWidth="1"/>
    <col min="6402" max="6402" width="11.33203125" customWidth="1"/>
    <col min="6403" max="6403" width="100" customWidth="1"/>
    <col min="6404" max="6404" width="20.33203125" customWidth="1"/>
    <col min="6656" max="6656" width="6.33203125" customWidth="1"/>
    <col min="6657" max="6657" width="13.6640625" customWidth="1"/>
    <col min="6658" max="6658" width="11.33203125" customWidth="1"/>
    <col min="6659" max="6659" width="100" customWidth="1"/>
    <col min="6660" max="6660" width="20.33203125" customWidth="1"/>
    <col min="6912" max="6912" width="6.33203125" customWidth="1"/>
    <col min="6913" max="6913" width="13.6640625" customWidth="1"/>
    <col min="6914" max="6914" width="11.33203125" customWidth="1"/>
    <col min="6915" max="6915" width="100" customWidth="1"/>
    <col min="6916" max="6916" width="20.33203125" customWidth="1"/>
    <col min="7168" max="7168" width="6.33203125" customWidth="1"/>
    <col min="7169" max="7169" width="13.6640625" customWidth="1"/>
    <col min="7170" max="7170" width="11.33203125" customWidth="1"/>
    <col min="7171" max="7171" width="100" customWidth="1"/>
    <col min="7172" max="7172" width="20.33203125" customWidth="1"/>
    <col min="7424" max="7424" width="6.33203125" customWidth="1"/>
    <col min="7425" max="7425" width="13.6640625" customWidth="1"/>
    <col min="7426" max="7426" width="11.33203125" customWidth="1"/>
    <col min="7427" max="7427" width="100" customWidth="1"/>
    <col min="7428" max="7428" width="20.33203125" customWidth="1"/>
    <col min="7680" max="7680" width="6.33203125" customWidth="1"/>
    <col min="7681" max="7681" width="13.6640625" customWidth="1"/>
    <col min="7682" max="7682" width="11.33203125" customWidth="1"/>
    <col min="7683" max="7683" width="100" customWidth="1"/>
    <col min="7684" max="7684" width="20.33203125" customWidth="1"/>
    <col min="7936" max="7936" width="6.33203125" customWidth="1"/>
    <col min="7937" max="7937" width="13.6640625" customWidth="1"/>
    <col min="7938" max="7938" width="11.33203125" customWidth="1"/>
    <col min="7939" max="7939" width="100" customWidth="1"/>
    <col min="7940" max="7940" width="20.33203125" customWidth="1"/>
    <col min="8192" max="8192" width="6.33203125" customWidth="1"/>
    <col min="8193" max="8193" width="13.6640625" customWidth="1"/>
    <col min="8194" max="8194" width="11.33203125" customWidth="1"/>
    <col min="8195" max="8195" width="100" customWidth="1"/>
    <col min="8196" max="8196" width="20.33203125" customWidth="1"/>
    <col min="8448" max="8448" width="6.33203125" customWidth="1"/>
    <col min="8449" max="8449" width="13.6640625" customWidth="1"/>
    <col min="8450" max="8450" width="11.33203125" customWidth="1"/>
    <col min="8451" max="8451" width="100" customWidth="1"/>
    <col min="8452" max="8452" width="20.33203125" customWidth="1"/>
    <col min="8704" max="8704" width="6.33203125" customWidth="1"/>
    <col min="8705" max="8705" width="13.6640625" customWidth="1"/>
    <col min="8706" max="8706" width="11.33203125" customWidth="1"/>
    <col min="8707" max="8707" width="100" customWidth="1"/>
    <col min="8708" max="8708" width="20.33203125" customWidth="1"/>
    <col min="8960" max="8960" width="6.33203125" customWidth="1"/>
    <col min="8961" max="8961" width="13.6640625" customWidth="1"/>
    <col min="8962" max="8962" width="11.33203125" customWidth="1"/>
    <col min="8963" max="8963" width="100" customWidth="1"/>
    <col min="8964" max="8964" width="20.33203125" customWidth="1"/>
    <col min="9216" max="9216" width="6.33203125" customWidth="1"/>
    <col min="9217" max="9217" width="13.6640625" customWidth="1"/>
    <col min="9218" max="9218" width="11.33203125" customWidth="1"/>
    <col min="9219" max="9219" width="100" customWidth="1"/>
    <col min="9220" max="9220" width="20.33203125" customWidth="1"/>
    <col min="9472" max="9472" width="6.33203125" customWidth="1"/>
    <col min="9473" max="9473" width="13.6640625" customWidth="1"/>
    <col min="9474" max="9474" width="11.33203125" customWidth="1"/>
    <col min="9475" max="9475" width="100" customWidth="1"/>
    <col min="9476" max="9476" width="20.33203125" customWidth="1"/>
    <col min="9728" max="9728" width="6.33203125" customWidth="1"/>
    <col min="9729" max="9729" width="13.6640625" customWidth="1"/>
    <col min="9730" max="9730" width="11.33203125" customWidth="1"/>
    <col min="9731" max="9731" width="100" customWidth="1"/>
    <col min="9732" max="9732" width="20.33203125" customWidth="1"/>
    <col min="9984" max="9984" width="6.33203125" customWidth="1"/>
    <col min="9985" max="9985" width="13.6640625" customWidth="1"/>
    <col min="9986" max="9986" width="11.33203125" customWidth="1"/>
    <col min="9987" max="9987" width="100" customWidth="1"/>
    <col min="9988" max="9988" width="20.33203125" customWidth="1"/>
    <col min="10240" max="10240" width="6.33203125" customWidth="1"/>
    <col min="10241" max="10241" width="13.6640625" customWidth="1"/>
    <col min="10242" max="10242" width="11.33203125" customWidth="1"/>
    <col min="10243" max="10243" width="100" customWidth="1"/>
    <col min="10244" max="10244" width="20.33203125" customWidth="1"/>
    <col min="10496" max="10496" width="6.33203125" customWidth="1"/>
    <col min="10497" max="10497" width="13.6640625" customWidth="1"/>
    <col min="10498" max="10498" width="11.33203125" customWidth="1"/>
    <col min="10499" max="10499" width="100" customWidth="1"/>
    <col min="10500" max="10500" width="20.33203125" customWidth="1"/>
    <col min="10752" max="10752" width="6.33203125" customWidth="1"/>
    <col min="10753" max="10753" width="13.6640625" customWidth="1"/>
    <col min="10754" max="10754" width="11.33203125" customWidth="1"/>
    <col min="10755" max="10755" width="100" customWidth="1"/>
    <col min="10756" max="10756" width="20.33203125" customWidth="1"/>
    <col min="11008" max="11008" width="6.33203125" customWidth="1"/>
    <col min="11009" max="11009" width="13.6640625" customWidth="1"/>
    <col min="11010" max="11010" width="11.33203125" customWidth="1"/>
    <col min="11011" max="11011" width="100" customWidth="1"/>
    <col min="11012" max="11012" width="20.33203125" customWidth="1"/>
    <col min="11264" max="11264" width="6.33203125" customWidth="1"/>
    <col min="11265" max="11265" width="13.6640625" customWidth="1"/>
    <col min="11266" max="11266" width="11.33203125" customWidth="1"/>
    <col min="11267" max="11267" width="100" customWidth="1"/>
    <col min="11268" max="11268" width="20.33203125" customWidth="1"/>
    <col min="11520" max="11520" width="6.33203125" customWidth="1"/>
    <col min="11521" max="11521" width="13.6640625" customWidth="1"/>
    <col min="11522" max="11522" width="11.33203125" customWidth="1"/>
    <col min="11523" max="11523" width="100" customWidth="1"/>
    <col min="11524" max="11524" width="20.33203125" customWidth="1"/>
    <col min="11776" max="11776" width="6.33203125" customWidth="1"/>
    <col min="11777" max="11777" width="13.6640625" customWidth="1"/>
    <col min="11778" max="11778" width="11.33203125" customWidth="1"/>
    <col min="11779" max="11779" width="100" customWidth="1"/>
    <col min="11780" max="11780" width="20.33203125" customWidth="1"/>
    <col min="12032" max="12032" width="6.33203125" customWidth="1"/>
    <col min="12033" max="12033" width="13.6640625" customWidth="1"/>
    <col min="12034" max="12034" width="11.33203125" customWidth="1"/>
    <col min="12035" max="12035" width="100" customWidth="1"/>
    <col min="12036" max="12036" width="20.33203125" customWidth="1"/>
    <col min="12288" max="12288" width="6.33203125" customWidth="1"/>
    <col min="12289" max="12289" width="13.6640625" customWidth="1"/>
    <col min="12290" max="12290" width="11.33203125" customWidth="1"/>
    <col min="12291" max="12291" width="100" customWidth="1"/>
    <col min="12292" max="12292" width="20.33203125" customWidth="1"/>
    <col min="12544" max="12544" width="6.33203125" customWidth="1"/>
    <col min="12545" max="12545" width="13.6640625" customWidth="1"/>
    <col min="12546" max="12546" width="11.33203125" customWidth="1"/>
    <col min="12547" max="12547" width="100" customWidth="1"/>
    <col min="12548" max="12548" width="20.33203125" customWidth="1"/>
    <col min="12800" max="12800" width="6.33203125" customWidth="1"/>
    <col min="12801" max="12801" width="13.6640625" customWidth="1"/>
    <col min="12802" max="12802" width="11.33203125" customWidth="1"/>
    <col min="12803" max="12803" width="100" customWidth="1"/>
    <col min="12804" max="12804" width="20.33203125" customWidth="1"/>
    <col min="13056" max="13056" width="6.33203125" customWidth="1"/>
    <col min="13057" max="13057" width="13.6640625" customWidth="1"/>
    <col min="13058" max="13058" width="11.33203125" customWidth="1"/>
    <col min="13059" max="13059" width="100" customWidth="1"/>
    <col min="13060" max="13060" width="20.33203125" customWidth="1"/>
    <col min="13312" max="13312" width="6.33203125" customWidth="1"/>
    <col min="13313" max="13313" width="13.6640625" customWidth="1"/>
    <col min="13314" max="13314" width="11.33203125" customWidth="1"/>
    <col min="13315" max="13315" width="100" customWidth="1"/>
    <col min="13316" max="13316" width="20.33203125" customWidth="1"/>
    <col min="13568" max="13568" width="6.33203125" customWidth="1"/>
    <col min="13569" max="13569" width="13.6640625" customWidth="1"/>
    <col min="13570" max="13570" width="11.33203125" customWidth="1"/>
    <col min="13571" max="13571" width="100" customWidth="1"/>
    <col min="13572" max="13572" width="20.33203125" customWidth="1"/>
    <col min="13824" max="13824" width="6.33203125" customWidth="1"/>
    <col min="13825" max="13825" width="13.6640625" customWidth="1"/>
    <col min="13826" max="13826" width="11.33203125" customWidth="1"/>
    <col min="13827" max="13827" width="100" customWidth="1"/>
    <col min="13828" max="13828" width="20.33203125" customWidth="1"/>
    <col min="14080" max="14080" width="6.33203125" customWidth="1"/>
    <col min="14081" max="14081" width="13.6640625" customWidth="1"/>
    <col min="14082" max="14082" width="11.33203125" customWidth="1"/>
    <col min="14083" max="14083" width="100" customWidth="1"/>
    <col min="14084" max="14084" width="20.33203125" customWidth="1"/>
    <col min="14336" max="14336" width="6.33203125" customWidth="1"/>
    <col min="14337" max="14337" width="13.6640625" customWidth="1"/>
    <col min="14338" max="14338" width="11.33203125" customWidth="1"/>
    <col min="14339" max="14339" width="100" customWidth="1"/>
    <col min="14340" max="14340" width="20.33203125" customWidth="1"/>
    <col min="14592" max="14592" width="6.33203125" customWidth="1"/>
    <col min="14593" max="14593" width="13.6640625" customWidth="1"/>
    <col min="14594" max="14594" width="11.33203125" customWidth="1"/>
    <col min="14595" max="14595" width="100" customWidth="1"/>
    <col min="14596" max="14596" width="20.33203125" customWidth="1"/>
    <col min="14848" max="14848" width="6.33203125" customWidth="1"/>
    <col min="14849" max="14849" width="13.6640625" customWidth="1"/>
    <col min="14850" max="14850" width="11.33203125" customWidth="1"/>
    <col min="14851" max="14851" width="100" customWidth="1"/>
    <col min="14852" max="14852" width="20.33203125" customWidth="1"/>
    <col min="15104" max="15104" width="6.33203125" customWidth="1"/>
    <col min="15105" max="15105" width="13.6640625" customWidth="1"/>
    <col min="15106" max="15106" width="11.33203125" customWidth="1"/>
    <col min="15107" max="15107" width="100" customWidth="1"/>
    <col min="15108" max="15108" width="20.33203125" customWidth="1"/>
    <col min="15360" max="15360" width="6.33203125" customWidth="1"/>
    <col min="15361" max="15361" width="13.6640625" customWidth="1"/>
    <col min="15362" max="15362" width="11.33203125" customWidth="1"/>
    <col min="15363" max="15363" width="100" customWidth="1"/>
    <col min="15364" max="15364" width="20.33203125" customWidth="1"/>
    <col min="15616" max="15616" width="6.33203125" customWidth="1"/>
    <col min="15617" max="15617" width="13.6640625" customWidth="1"/>
    <col min="15618" max="15618" width="11.33203125" customWidth="1"/>
    <col min="15619" max="15619" width="100" customWidth="1"/>
    <col min="15620" max="15620" width="20.33203125" customWidth="1"/>
    <col min="15872" max="15872" width="6.33203125" customWidth="1"/>
    <col min="15873" max="15873" width="13.6640625" customWidth="1"/>
    <col min="15874" max="15874" width="11.33203125" customWidth="1"/>
    <col min="15875" max="15875" width="100" customWidth="1"/>
    <col min="15876" max="15876" width="20.33203125" customWidth="1"/>
    <col min="16128" max="16128" width="6.33203125" customWidth="1"/>
    <col min="16129" max="16129" width="13.6640625" customWidth="1"/>
    <col min="16130" max="16130" width="11.33203125" customWidth="1"/>
    <col min="16131" max="16131" width="100" customWidth="1"/>
    <col min="16132" max="16132" width="20.33203125" customWidth="1"/>
  </cols>
  <sheetData>
    <row r="1" spans="1:7" s="4" customFormat="1" ht="15.6" x14ac:dyDescent="0.3">
      <c r="A1" s="2"/>
      <c r="B1" s="3"/>
      <c r="C1" s="3"/>
      <c r="D1" s="9" t="s">
        <v>16</v>
      </c>
      <c r="E1" s="9"/>
      <c r="F1" s="9"/>
    </row>
    <row r="2" spans="1:7" s="4" customFormat="1" ht="15.6" x14ac:dyDescent="0.3">
      <c r="A2" s="2"/>
      <c r="B2" s="3"/>
      <c r="C2" s="3"/>
      <c r="D2" s="39" t="s">
        <v>13</v>
      </c>
      <c r="E2" s="39"/>
      <c r="F2" s="39"/>
    </row>
    <row r="3" spans="1:7" s="4" customFormat="1" ht="15.6" x14ac:dyDescent="0.3">
      <c r="A3" s="3"/>
      <c r="B3" s="3"/>
      <c r="C3" s="3"/>
      <c r="D3" s="39" t="s">
        <v>43</v>
      </c>
      <c r="E3" s="39"/>
      <c r="F3" s="39"/>
    </row>
    <row r="4" spans="1:7" s="4" customFormat="1" ht="10.95" customHeight="1" x14ac:dyDescent="0.3">
      <c r="A4" s="3"/>
      <c r="B4" s="3"/>
      <c r="C4" s="3"/>
      <c r="D4" s="40"/>
      <c r="E4" s="40"/>
      <c r="F4" s="40"/>
    </row>
    <row r="5" spans="1:7" ht="14.4" customHeight="1" x14ac:dyDescent="0.3">
      <c r="A5" s="41" t="s">
        <v>14</v>
      </c>
      <c r="B5" s="41"/>
      <c r="C5" s="41"/>
      <c r="D5" s="41"/>
      <c r="E5" s="41"/>
      <c r="F5" s="41"/>
    </row>
    <row r="6" spans="1:7" ht="67.8" customHeight="1" x14ac:dyDescent="0.3">
      <c r="A6" s="41" t="s">
        <v>38</v>
      </c>
      <c r="B6" s="41"/>
      <c r="C6" s="41"/>
      <c r="D6" s="41"/>
      <c r="E6" s="41"/>
      <c r="F6" s="41"/>
    </row>
    <row r="7" spans="1:7" ht="83.25" customHeight="1" x14ac:dyDescent="0.3">
      <c r="A7" s="23" t="s">
        <v>6</v>
      </c>
      <c r="B7" s="23" t="s">
        <v>0</v>
      </c>
      <c r="C7" s="23" t="s">
        <v>1</v>
      </c>
      <c r="D7" s="23" t="s">
        <v>17</v>
      </c>
      <c r="E7" s="31" t="s">
        <v>15</v>
      </c>
      <c r="F7" s="31" t="s">
        <v>4</v>
      </c>
    </row>
    <row r="8" spans="1:7" ht="31.2" x14ac:dyDescent="0.3">
      <c r="A8" s="23"/>
      <c r="B8" s="23"/>
      <c r="C8" s="24" t="s">
        <v>22</v>
      </c>
      <c r="D8" s="27">
        <v>7694891.1900000004</v>
      </c>
      <c r="E8" s="25"/>
      <c r="F8" s="20"/>
      <c r="G8" s="37">
        <f>D8+D9-D14</f>
        <v>0</v>
      </c>
    </row>
    <row r="9" spans="1:7" ht="15.6" x14ac:dyDescent="0.3">
      <c r="A9" s="5"/>
      <c r="B9" s="5"/>
      <c r="C9" s="5" t="s">
        <v>5</v>
      </c>
      <c r="D9" s="25">
        <f>D11</f>
        <v>3972485.83</v>
      </c>
      <c r="E9" s="25">
        <f>E11</f>
        <v>3942131.04</v>
      </c>
      <c r="F9" s="20">
        <f>E9/D9</f>
        <v>0.99235874178058425</v>
      </c>
    </row>
    <row r="10" spans="1:7" ht="15.6" x14ac:dyDescent="0.3">
      <c r="A10" s="5"/>
      <c r="B10" s="6"/>
      <c r="C10" s="6" t="s">
        <v>2</v>
      </c>
      <c r="D10" s="25"/>
      <c r="E10" s="25"/>
      <c r="F10" s="21"/>
    </row>
    <row r="11" spans="1:7" ht="46.8" x14ac:dyDescent="0.3">
      <c r="A11" s="7">
        <v>50110000</v>
      </c>
      <c r="B11" s="8"/>
      <c r="C11" s="8" t="s">
        <v>7</v>
      </c>
      <c r="D11" s="34">
        <f>24940+216000+2082045-7889.78+1700+21113.06+1634577.55</f>
        <v>3972485.83</v>
      </c>
      <c r="E11" s="26">
        <v>3942131.04</v>
      </c>
      <c r="F11" s="21">
        <f t="shared" ref="F11:F21" si="0">E11/D11</f>
        <v>0.99235874178058425</v>
      </c>
    </row>
    <row r="12" spans="1:7" ht="15.6" x14ac:dyDescent="0.3">
      <c r="A12" s="10"/>
      <c r="B12" s="10"/>
      <c r="C12" s="10" t="s">
        <v>3</v>
      </c>
      <c r="D12" s="27">
        <f>D14</f>
        <v>11667377.02</v>
      </c>
      <c r="E12" s="27">
        <f>E14</f>
        <v>2574095.3899999997</v>
      </c>
      <c r="F12" s="20">
        <f t="shared" si="0"/>
        <v>0.22062331452798117</v>
      </c>
    </row>
    <row r="13" spans="1:7" ht="15.6" x14ac:dyDescent="0.3">
      <c r="A13" s="10"/>
      <c r="B13" s="11"/>
      <c r="C13" s="11" t="s">
        <v>2</v>
      </c>
      <c r="D13" s="28"/>
      <c r="E13" s="28"/>
      <c r="F13" s="20"/>
    </row>
    <row r="14" spans="1:7" ht="16.2" x14ac:dyDescent="0.3">
      <c r="A14" s="12"/>
      <c r="B14" s="13"/>
      <c r="C14" s="14" t="s">
        <v>32</v>
      </c>
      <c r="D14" s="27">
        <f>D15</f>
        <v>11667377.02</v>
      </c>
      <c r="E14" s="27">
        <f>E15</f>
        <v>2574095.3899999997</v>
      </c>
      <c r="F14" s="20">
        <f t="shared" si="0"/>
        <v>0.22062331452798117</v>
      </c>
    </row>
    <row r="15" spans="1:7" ht="93.6" x14ac:dyDescent="0.3">
      <c r="A15" s="15">
        <v>7691</v>
      </c>
      <c r="B15" s="16"/>
      <c r="C15" s="17" t="s">
        <v>11</v>
      </c>
      <c r="D15" s="27">
        <f>D16+D18+D20+D36</f>
        <v>11667377.02</v>
      </c>
      <c r="E15" s="27">
        <f>E16+E18+E20</f>
        <v>2574095.3899999997</v>
      </c>
      <c r="F15" s="20">
        <f t="shared" si="0"/>
        <v>0.22062331452798117</v>
      </c>
    </row>
    <row r="16" spans="1:7" ht="31.2" x14ac:dyDescent="0.3">
      <c r="A16" s="19" t="s">
        <v>33</v>
      </c>
      <c r="B16" s="19" t="s">
        <v>8</v>
      </c>
      <c r="C16" s="10" t="s">
        <v>34</v>
      </c>
      <c r="D16" s="27">
        <f>D17</f>
        <v>2074155.22</v>
      </c>
      <c r="E16" s="27">
        <f t="shared" ref="E16" si="1">E17</f>
        <v>2074155.22</v>
      </c>
      <c r="F16" s="20">
        <f t="shared" si="0"/>
        <v>1</v>
      </c>
    </row>
    <row r="17" spans="1:7" ht="109.2" x14ac:dyDescent="0.3">
      <c r="A17" s="15"/>
      <c r="B17" s="16"/>
      <c r="C17" s="29" t="s">
        <v>35</v>
      </c>
      <c r="D17" s="30">
        <f>2082045-7889.78</f>
        <v>2074155.22</v>
      </c>
      <c r="E17" s="36">
        <v>2074155.22</v>
      </c>
      <c r="F17" s="22">
        <f t="shared" si="0"/>
        <v>1</v>
      </c>
    </row>
    <row r="18" spans="1:7" ht="31.2" x14ac:dyDescent="0.3">
      <c r="A18" s="18">
        <v>1117691</v>
      </c>
      <c r="B18" s="19" t="s">
        <v>8</v>
      </c>
      <c r="C18" s="10" t="s">
        <v>36</v>
      </c>
      <c r="D18" s="27">
        <f>D19</f>
        <v>4358135</v>
      </c>
      <c r="E18" s="27">
        <f>E19</f>
        <v>17139.150000000001</v>
      </c>
      <c r="F18" s="20">
        <f t="shared" si="0"/>
        <v>3.9326799192773978E-3</v>
      </c>
    </row>
    <row r="19" spans="1:7" ht="140.4" x14ac:dyDescent="0.3">
      <c r="A19" s="15"/>
      <c r="B19" s="16"/>
      <c r="C19" s="29" t="s">
        <v>37</v>
      </c>
      <c r="D19" s="30">
        <v>4358135</v>
      </c>
      <c r="E19" s="30">
        <v>17139.150000000001</v>
      </c>
      <c r="F19" s="22">
        <f t="shared" si="0"/>
        <v>3.9326799192773978E-3</v>
      </c>
    </row>
    <row r="20" spans="1:7" ht="46.8" x14ac:dyDescent="0.3">
      <c r="A20" s="18">
        <v>1217691</v>
      </c>
      <c r="B20" s="19" t="s">
        <v>8</v>
      </c>
      <c r="C20" s="10" t="s">
        <v>12</v>
      </c>
      <c r="D20" s="27">
        <f>D21+D34+D35</f>
        <v>3600796.09</v>
      </c>
      <c r="E20" s="27">
        <f t="shared" ref="E20:F20" si="2">E21+E34+E35</f>
        <v>482801.01999999996</v>
      </c>
      <c r="F20" s="27">
        <f t="shared" si="2"/>
        <v>0.78744468102710685</v>
      </c>
    </row>
    <row r="21" spans="1:7" ht="93.6" x14ac:dyDescent="0.3">
      <c r="A21" s="15"/>
      <c r="B21" s="16"/>
      <c r="C21" s="13" t="s">
        <v>23</v>
      </c>
      <c r="D21" s="34">
        <f>SUM(D23:D33)</f>
        <v>613123.73</v>
      </c>
      <c r="E21" s="34">
        <f>SUM(E23:E33)</f>
        <v>482801.01999999996</v>
      </c>
      <c r="F21" s="21">
        <f t="shared" si="0"/>
        <v>0.78744468102710685</v>
      </c>
      <c r="G21" s="37">
        <f>227752.19-E21</f>
        <v>-255048.82999999996</v>
      </c>
    </row>
    <row r="22" spans="1:7" ht="15.6" x14ac:dyDescent="0.3">
      <c r="A22" s="15"/>
      <c r="B22" s="16"/>
      <c r="C22" s="35" t="s">
        <v>9</v>
      </c>
      <c r="D22" s="34"/>
      <c r="E22" s="30"/>
      <c r="F22" s="22"/>
    </row>
    <row r="23" spans="1:7" ht="46.8" x14ac:dyDescent="0.3">
      <c r="A23" s="32"/>
      <c r="B23" s="33"/>
      <c r="C23" s="29" t="s">
        <v>24</v>
      </c>
      <c r="D23" s="30">
        <f>17000+10000-28.11</f>
        <v>26971.89</v>
      </c>
      <c r="E23" s="30">
        <v>24965.89</v>
      </c>
      <c r="F23" s="22">
        <f t="shared" ref="F23:F29" si="3">E23/D23</f>
        <v>0.92562627238951367</v>
      </c>
    </row>
    <row r="24" spans="1:7" ht="46.8" x14ac:dyDescent="0.3">
      <c r="A24" s="32"/>
      <c r="B24" s="33"/>
      <c r="C24" s="29" t="s">
        <v>25</v>
      </c>
      <c r="D24" s="30">
        <f>40000+18100-44.3</f>
        <v>58055.7</v>
      </c>
      <c r="E24" s="30">
        <v>51354.78</v>
      </c>
      <c r="F24" s="22">
        <f t="shared" si="3"/>
        <v>0.88457774172045123</v>
      </c>
    </row>
    <row r="25" spans="1:7" ht="62.4" x14ac:dyDescent="0.3">
      <c r="A25" s="15"/>
      <c r="B25" s="16"/>
      <c r="C25" s="29" t="s">
        <v>20</v>
      </c>
      <c r="D25" s="30">
        <f>5000-7.2</f>
        <v>4992.8</v>
      </c>
      <c r="E25" s="30">
        <v>4974.09</v>
      </c>
      <c r="F25" s="22">
        <f t="shared" si="3"/>
        <v>0.99625260374939917</v>
      </c>
    </row>
    <row r="26" spans="1:7" ht="46.8" x14ac:dyDescent="0.3">
      <c r="A26" s="32"/>
      <c r="B26" s="33"/>
      <c r="C26" s="29" t="s">
        <v>26</v>
      </c>
      <c r="D26" s="30">
        <f>25000-9.99</f>
        <v>24990.01</v>
      </c>
      <c r="E26" s="30">
        <v>17508.150000000001</v>
      </c>
      <c r="F26" s="22">
        <f t="shared" si="3"/>
        <v>0.70060596214247228</v>
      </c>
    </row>
    <row r="27" spans="1:7" ht="62.4" x14ac:dyDescent="0.3">
      <c r="A27" s="15"/>
      <c r="B27" s="16"/>
      <c r="C27" s="29" t="s">
        <v>21</v>
      </c>
      <c r="D27" s="30">
        <f>199925.78-10417.08</f>
        <v>189508.7</v>
      </c>
      <c r="E27" s="30">
        <v>189508.7</v>
      </c>
      <c r="F27" s="22">
        <f t="shared" si="3"/>
        <v>1</v>
      </c>
    </row>
    <row r="28" spans="1:7" ht="62.4" x14ac:dyDescent="0.3">
      <c r="A28" s="15"/>
      <c r="B28" s="16"/>
      <c r="C28" s="29" t="s">
        <v>19</v>
      </c>
      <c r="D28" s="30">
        <f>4099.22-3340.84</f>
        <v>758.38000000000011</v>
      </c>
      <c r="E28" s="30">
        <v>758.38</v>
      </c>
      <c r="F28" s="22">
        <f t="shared" si="3"/>
        <v>0.99999999999999989</v>
      </c>
    </row>
    <row r="29" spans="1:7" ht="46.8" x14ac:dyDescent="0.3">
      <c r="A29" s="32"/>
      <c r="B29" s="33"/>
      <c r="C29" s="29" t="s">
        <v>27</v>
      </c>
      <c r="D29" s="30">
        <f>50000-1889.62</f>
        <v>48110.38</v>
      </c>
      <c r="E29" s="30">
        <v>48109.63</v>
      </c>
      <c r="F29" s="22">
        <f t="shared" si="3"/>
        <v>0.99998441084855283</v>
      </c>
    </row>
    <row r="30" spans="1:7" ht="46.8" x14ac:dyDescent="0.3">
      <c r="A30" s="32"/>
      <c r="B30" s="33"/>
      <c r="C30" s="29" t="s">
        <v>28</v>
      </c>
      <c r="D30" s="30">
        <f>50000-2.11</f>
        <v>49997.89</v>
      </c>
      <c r="E30" s="30">
        <v>49997.89</v>
      </c>
      <c r="F30" s="22">
        <f t="shared" ref="F30:F33" si="4">E30/D30</f>
        <v>1</v>
      </c>
    </row>
    <row r="31" spans="1:7" s="1" customFormat="1" ht="62.4" x14ac:dyDescent="0.3">
      <c r="A31" s="32"/>
      <c r="B31" s="33"/>
      <c r="C31" s="29" t="s">
        <v>29</v>
      </c>
      <c r="D31" s="30">
        <f>15000+1700-69.01</f>
        <v>16630.990000000002</v>
      </c>
      <c r="E31" s="30">
        <v>16630.990000000002</v>
      </c>
      <c r="F31" s="22">
        <f t="shared" si="4"/>
        <v>1</v>
      </c>
    </row>
    <row r="32" spans="1:7" ht="62.4" x14ac:dyDescent="0.3">
      <c r="A32" s="15"/>
      <c r="B32" s="16"/>
      <c r="C32" s="29" t="s">
        <v>18</v>
      </c>
      <c r="D32" s="30">
        <f>175349.18-413.49+411.2</f>
        <v>175346.89</v>
      </c>
      <c r="E32" s="30">
        <v>61232.42</v>
      </c>
      <c r="F32" s="22">
        <f t="shared" si="4"/>
        <v>0.34920733410213317</v>
      </c>
    </row>
    <row r="33" spans="1:6" ht="62.4" x14ac:dyDescent="0.3">
      <c r="A33" s="32"/>
      <c r="B33" s="33"/>
      <c r="C33" s="29" t="s">
        <v>30</v>
      </c>
      <c r="D33" s="30">
        <f>19000-1239.9</f>
        <v>17760.099999999999</v>
      </c>
      <c r="E33" s="30">
        <v>17760.099999999999</v>
      </c>
      <c r="F33" s="22">
        <f t="shared" si="4"/>
        <v>1</v>
      </c>
    </row>
    <row r="34" spans="1:6" ht="187.2" x14ac:dyDescent="0.3">
      <c r="A34" s="32"/>
      <c r="B34" s="33"/>
      <c r="C34" s="38" t="s">
        <v>39</v>
      </c>
      <c r="D34" s="34">
        <f>2987672.36-180000</f>
        <v>2807672.36</v>
      </c>
      <c r="E34" s="30"/>
      <c r="F34" s="22"/>
    </row>
    <row r="35" spans="1:6" ht="124.8" x14ac:dyDescent="0.3">
      <c r="A35" s="32"/>
      <c r="B35" s="33"/>
      <c r="C35" s="38" t="s">
        <v>40</v>
      </c>
      <c r="D35" s="34">
        <f>180000</f>
        <v>180000</v>
      </c>
      <c r="E35" s="30"/>
      <c r="F35" s="22"/>
    </row>
    <row r="36" spans="1:6" ht="31.2" x14ac:dyDescent="0.3">
      <c r="A36" s="18">
        <v>1517691</v>
      </c>
      <c r="B36" s="19" t="s">
        <v>8</v>
      </c>
      <c r="C36" s="10" t="s">
        <v>41</v>
      </c>
      <c r="D36" s="27">
        <f>D37</f>
        <v>1634290.71</v>
      </c>
      <c r="E36" s="27">
        <f t="shared" ref="E36:F36" si="5">E37</f>
        <v>0</v>
      </c>
      <c r="F36" s="27">
        <f t="shared" si="5"/>
        <v>0</v>
      </c>
    </row>
    <row r="37" spans="1:6" ht="93.6" x14ac:dyDescent="0.3">
      <c r="A37" s="15"/>
      <c r="B37" s="16"/>
      <c r="C37" s="38" t="s">
        <v>42</v>
      </c>
      <c r="D37" s="34">
        <v>1634290.71</v>
      </c>
      <c r="E37" s="30"/>
      <c r="F37" s="22"/>
    </row>
    <row r="39" spans="1:6" s="1" customFormat="1" ht="15.6" x14ac:dyDescent="0.3">
      <c r="B39" s="1" t="s">
        <v>31</v>
      </c>
      <c r="D39" s="1" t="s">
        <v>10</v>
      </c>
    </row>
  </sheetData>
  <mergeCells count="5">
    <mergeCell ref="D2:F2"/>
    <mergeCell ref="D3:F3"/>
    <mergeCell ref="D4:F4"/>
    <mergeCell ref="A6:F6"/>
    <mergeCell ref="A5:F5"/>
  </mergeCells>
  <pageMargins left="0.70866141732283472" right="0.31496062992125984" top="0.55118110236220474" bottom="0.55118110236220474" header="0.31496062992125984" footer="0.31496062992125984"/>
  <pageSetup paperSize="9" scale="70" fitToHeight="2" orientation="portrait" r:id="rId1"/>
  <headerFooter differentFirst="1"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ЦФ</vt:lpstr>
      <vt:lpstr>ЦФ!Заголовки_для_друку</vt:lpstr>
      <vt:lpstr>ЦФ!Область_друку</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220FU11</cp:lastModifiedBy>
  <cp:lastPrinted>2026-01-31T09:05:18Z</cp:lastPrinted>
  <dcterms:created xsi:type="dcterms:W3CDTF">2019-04-10T18:00:09Z</dcterms:created>
  <dcterms:modified xsi:type="dcterms:W3CDTF">2026-01-31T09:05:25Z</dcterms:modified>
</cp:coreProperties>
</file>