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на сайт рада\"/>
    </mc:Choice>
  </mc:AlternateContent>
  <bookViews>
    <workbookView xWindow="-120" yWindow="-120" windowWidth="20730" windowHeight="11310" tabRatio="599"/>
  </bookViews>
  <sheets>
    <sheet name="2025" sheetId="2" r:id="rId1"/>
  </sheets>
  <definedNames>
    <definedName name="_xlnm.Print_Titles" localSheetId="0">'2025'!$A:$D,'2025'!$6:$8</definedName>
    <definedName name="_xlnm.Print_Area" localSheetId="0">'2025'!$A$1:$AH$72</definedName>
  </definedNames>
  <calcPr calcId="152511"/>
</workbook>
</file>

<file path=xl/calcChain.xml><?xml version="1.0" encoding="utf-8"?>
<calcChain xmlns="http://schemas.openxmlformats.org/spreadsheetml/2006/main">
  <c r="G17" i="2" l="1"/>
  <c r="H17" i="2"/>
  <c r="AC49" i="2" l="1"/>
  <c r="AC42" i="2"/>
  <c r="X49" i="2"/>
  <c r="W49" i="2"/>
  <c r="X42" i="2"/>
  <c r="W42" i="2"/>
  <c r="R49" i="2"/>
  <c r="Q49" i="2"/>
  <c r="R42" i="2"/>
  <c r="Q42" i="2"/>
  <c r="L49" i="2"/>
  <c r="K49" i="2"/>
  <c r="L42" i="2"/>
  <c r="K42" i="2"/>
  <c r="F17" i="2"/>
  <c r="E17" i="2"/>
  <c r="AC68" i="2" l="1"/>
  <c r="AC66" i="2"/>
  <c r="AC61" i="2"/>
  <c r="AC60" i="2" s="1"/>
  <c r="AC56" i="2" s="1"/>
  <c r="AC57" i="2"/>
  <c r="AC52" i="2"/>
  <c r="AC15" i="2"/>
  <c r="AC9" i="2"/>
  <c r="X68" i="2"/>
  <c r="W68" i="2"/>
  <c r="X66" i="2"/>
  <c r="W66" i="2"/>
  <c r="X60" i="2"/>
  <c r="W60" i="2"/>
  <c r="X56" i="2"/>
  <c r="W56" i="2"/>
  <c r="X52" i="2"/>
  <c r="W52" i="2"/>
  <c r="X15" i="2"/>
  <c r="W15" i="2"/>
  <c r="W70" i="2" s="1"/>
  <c r="X9" i="2"/>
  <c r="W9" i="2"/>
  <c r="R68" i="2"/>
  <c r="Q68" i="2"/>
  <c r="R66" i="2"/>
  <c r="Q66" i="2"/>
  <c r="R60" i="2"/>
  <c r="R56" i="2" s="1"/>
  <c r="Q60" i="2"/>
  <c r="Q56" i="2" s="1"/>
  <c r="R52" i="2"/>
  <c r="Q52" i="2"/>
  <c r="R15" i="2"/>
  <c r="Q15" i="2"/>
  <c r="R10" i="2"/>
  <c r="R9" i="2" s="1"/>
  <c r="Q10" i="2"/>
  <c r="Q9" i="2" s="1"/>
  <c r="L68" i="2"/>
  <c r="K68" i="2"/>
  <c r="L66" i="2"/>
  <c r="K66" i="2"/>
  <c r="L60" i="2"/>
  <c r="K60" i="2"/>
  <c r="K56" i="2" s="1"/>
  <c r="L56" i="2"/>
  <c r="L52" i="2"/>
  <c r="K52" i="2"/>
  <c r="L15" i="2"/>
  <c r="K15" i="2"/>
  <c r="L9" i="2"/>
  <c r="K9" i="2"/>
  <c r="F68" i="2"/>
  <c r="E68" i="2"/>
  <c r="F66" i="2"/>
  <c r="E66" i="2"/>
  <c r="F60" i="2"/>
  <c r="E60" i="2"/>
  <c r="F56" i="2"/>
  <c r="E56" i="2"/>
  <c r="F52" i="2"/>
  <c r="E52" i="2"/>
  <c r="F15" i="2"/>
  <c r="E15" i="2"/>
  <c r="F10" i="2"/>
  <c r="F9" i="2"/>
  <c r="E9" i="2"/>
  <c r="AC70" i="2" l="1"/>
  <c r="X70" i="2"/>
  <c r="L70" i="2"/>
  <c r="K70" i="2"/>
  <c r="Q70" i="2"/>
  <c r="R70" i="2"/>
  <c r="E70" i="2"/>
  <c r="F70" i="2"/>
  <c r="AE64" i="2" l="1"/>
  <c r="AB64" i="2"/>
  <c r="AA64" i="2"/>
  <c r="AB61" i="2"/>
  <c r="AA61" i="2"/>
  <c r="AG10" i="2" l="1"/>
  <c r="AG65" i="2" l="1"/>
  <c r="AG64" i="2"/>
  <c r="AF64" i="2"/>
  <c r="AF65" i="2"/>
  <c r="AD68" i="2"/>
  <c r="AD66" i="2"/>
  <c r="AD60" i="2"/>
  <c r="AD56" i="2" s="1"/>
  <c r="AD52" i="2"/>
  <c r="AD9" i="2"/>
  <c r="Z68" i="2"/>
  <c r="Y68" i="2"/>
  <c r="Z66" i="2"/>
  <c r="Y66" i="2"/>
  <c r="Z60" i="2"/>
  <c r="Z56" i="2" s="1"/>
  <c r="Y60" i="2"/>
  <c r="Y56" i="2" s="1"/>
  <c r="Z52" i="2"/>
  <c r="Y52" i="2"/>
  <c r="Y15" i="2"/>
  <c r="Z9" i="2"/>
  <c r="Y9" i="2"/>
  <c r="T68" i="2"/>
  <c r="S68" i="2"/>
  <c r="T66" i="2"/>
  <c r="S66" i="2"/>
  <c r="T60" i="2"/>
  <c r="T56" i="2" s="1"/>
  <c r="S60" i="2"/>
  <c r="S56" i="2" s="1"/>
  <c r="T52" i="2"/>
  <c r="S52" i="2"/>
  <c r="T9" i="2"/>
  <c r="S9" i="2"/>
  <c r="N68" i="2"/>
  <c r="M68" i="2"/>
  <c r="N66" i="2"/>
  <c r="M66" i="2"/>
  <c r="N60" i="2"/>
  <c r="N56" i="2" s="1"/>
  <c r="M60" i="2"/>
  <c r="M56" i="2" s="1"/>
  <c r="N52" i="2"/>
  <c r="M52" i="2"/>
  <c r="N9" i="2"/>
  <c r="M9" i="2"/>
  <c r="I14" i="2"/>
  <c r="J14" i="2"/>
  <c r="H68" i="2"/>
  <c r="G68" i="2"/>
  <c r="H66" i="2"/>
  <c r="G66" i="2"/>
  <c r="H60" i="2"/>
  <c r="H56" i="2" s="1"/>
  <c r="G60" i="2"/>
  <c r="G56" i="2" s="1"/>
  <c r="H52" i="2"/>
  <c r="G52" i="2"/>
  <c r="H9" i="2"/>
  <c r="G9" i="2"/>
  <c r="AF56" i="2"/>
  <c r="I30" i="2"/>
  <c r="AH64" i="2" l="1"/>
  <c r="AH65" i="2"/>
  <c r="AD15" i="2"/>
  <c r="AD70" i="2" s="1"/>
  <c r="Z15" i="2"/>
  <c r="Z70" i="2" s="1"/>
  <c r="Y70" i="2"/>
  <c r="T15" i="2"/>
  <c r="T70" i="2" s="1"/>
  <c r="S15" i="2"/>
  <c r="S70" i="2" s="1"/>
  <c r="N15" i="2"/>
  <c r="N70" i="2" s="1"/>
  <c r="M15" i="2"/>
  <c r="M70" i="2" s="1"/>
  <c r="G15" i="2"/>
  <c r="G70" i="2" s="1"/>
  <c r="H15" i="2"/>
  <c r="H70" i="2" s="1"/>
  <c r="U10" i="2"/>
  <c r="AF45" i="2"/>
  <c r="V45" i="2"/>
  <c r="U45" i="2"/>
  <c r="P45" i="2"/>
  <c r="O45" i="2"/>
  <c r="AF10" i="2"/>
  <c r="V69" i="2" l="1"/>
  <c r="U69" i="2"/>
  <c r="P69" i="2"/>
  <c r="P68" i="2" s="1"/>
  <c r="O69" i="2"/>
  <c r="O68" i="2" s="1"/>
  <c r="J69" i="2"/>
  <c r="J68" i="2" s="1"/>
  <c r="I69" i="2"/>
  <c r="I68" i="2" s="1"/>
  <c r="AE61" i="2"/>
  <c r="J27" i="2"/>
  <c r="I27" i="2"/>
  <c r="AA24" i="2" l="1"/>
  <c r="AG69" i="2" l="1"/>
  <c r="AG68" i="2" s="1"/>
  <c r="AF69" i="2"/>
  <c r="AF68" i="2" s="1"/>
  <c r="AB24" i="2"/>
  <c r="V68" i="2"/>
  <c r="U68" i="2"/>
  <c r="AH68" i="2" l="1"/>
  <c r="AH69" i="2"/>
  <c r="V10" i="2" l="1"/>
  <c r="O13" i="2" l="1"/>
  <c r="P13" i="2"/>
  <c r="O54" i="2" l="1"/>
  <c r="P11" i="2"/>
  <c r="O11" i="2"/>
  <c r="AF67" i="2" l="1"/>
  <c r="AF66" i="2" s="1"/>
  <c r="AE66" i="2"/>
  <c r="AG67" i="2"/>
  <c r="AG66" i="2" s="1"/>
  <c r="V67" i="2"/>
  <c r="U67" i="2"/>
  <c r="P67" i="2"/>
  <c r="O67" i="2"/>
  <c r="J67" i="2"/>
  <c r="I67" i="2"/>
  <c r="AH67" i="2" l="1"/>
  <c r="AE13" i="2"/>
  <c r="AF12" i="2"/>
  <c r="AE12" i="2"/>
  <c r="AB12" i="2"/>
  <c r="AA12" i="2"/>
  <c r="P12" i="2"/>
  <c r="O12" i="2"/>
  <c r="AE70" i="2" l="1"/>
  <c r="U70" i="2"/>
  <c r="AA70" i="2"/>
  <c r="P70" i="2"/>
  <c r="V70" i="2"/>
  <c r="J70" i="2"/>
  <c r="I70" i="2"/>
  <c r="AB70" i="2"/>
  <c r="O70" i="2"/>
  <c r="AE57" i="2" l="1"/>
  <c r="AE58" i="2"/>
  <c r="AE59" i="2"/>
  <c r="AE60" i="2"/>
  <c r="AE62" i="2"/>
  <c r="AE63" i="2"/>
  <c r="AA57" i="2"/>
  <c r="AB57" i="2"/>
  <c r="AA58" i="2"/>
  <c r="AB58" i="2"/>
  <c r="AA60" i="2"/>
  <c r="AB60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I58" i="2"/>
  <c r="J58" i="2"/>
  <c r="I59" i="2"/>
  <c r="J59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AB40" i="2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51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F51" i="2"/>
  <c r="AG51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O51" i="2"/>
  <c r="P51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U51" i="2"/>
  <c r="V51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51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55" i="2"/>
  <c r="U55" i="2"/>
  <c r="V54" i="2"/>
  <c r="U54" i="2"/>
  <c r="V53" i="2"/>
  <c r="U53" i="2"/>
  <c r="V14" i="2"/>
  <c r="U14" i="2"/>
  <c r="V12" i="2"/>
  <c r="U12" i="2"/>
  <c r="V11" i="2"/>
  <c r="U11" i="2"/>
  <c r="P55" i="2"/>
  <c r="O55" i="2"/>
  <c r="P54" i="2"/>
  <c r="P53" i="2"/>
  <c r="O53" i="2"/>
  <c r="P10" i="2"/>
  <c r="O10" i="2"/>
  <c r="I10" i="2" l="1"/>
  <c r="J10" i="2"/>
  <c r="I53" i="2"/>
  <c r="J53" i="2"/>
  <c r="I54" i="2"/>
  <c r="J54" i="2"/>
  <c r="I55" i="2"/>
  <c r="J55" i="2"/>
  <c r="AG53" i="2" l="1"/>
  <c r="AG58" i="2"/>
  <c r="AG59" i="2"/>
  <c r="AG60" i="2"/>
  <c r="AG61" i="2"/>
  <c r="AG62" i="2"/>
  <c r="AG63" i="2"/>
  <c r="AG57" i="2"/>
  <c r="AG54" i="2"/>
  <c r="AG55" i="2"/>
  <c r="AG11" i="2"/>
  <c r="AG12" i="2"/>
  <c r="AG13" i="2"/>
  <c r="AG14" i="2"/>
  <c r="I56" i="2"/>
  <c r="I52" i="2"/>
  <c r="AF55" i="2"/>
  <c r="AG9" i="2" l="1"/>
  <c r="AH55" i="2"/>
  <c r="V52" i="2"/>
  <c r="AG56" i="2"/>
  <c r="J9" i="2"/>
  <c r="AH10" i="2"/>
  <c r="AG52" i="2"/>
  <c r="U52" i="2"/>
  <c r="P52" i="2"/>
  <c r="O52" i="2"/>
  <c r="J52" i="2"/>
  <c r="O56" i="2"/>
  <c r="P56" i="2"/>
  <c r="U56" i="2"/>
  <c r="V56" i="2"/>
  <c r="AA56" i="2"/>
  <c r="AB56" i="2"/>
  <c r="AE56" i="2"/>
  <c r="J56" i="2"/>
  <c r="AF57" i="2"/>
  <c r="AH57" i="2" s="1"/>
  <c r="AF58" i="2"/>
  <c r="AH58" i="2" s="1"/>
  <c r="AF59" i="2"/>
  <c r="AH59" i="2" s="1"/>
  <c r="AF60" i="2"/>
  <c r="AH60" i="2" s="1"/>
  <c r="AF61" i="2"/>
  <c r="AH61" i="2" s="1"/>
  <c r="AF62" i="2"/>
  <c r="AH62" i="2" s="1"/>
  <c r="AF63" i="2"/>
  <c r="AH63" i="2" s="1"/>
  <c r="AF53" i="2"/>
  <c r="AH53" i="2" s="1"/>
  <c r="AF54" i="2"/>
  <c r="AH54" i="2" s="1"/>
  <c r="AF11" i="2"/>
  <c r="AH11" i="2" s="1"/>
  <c r="AH12" i="2"/>
  <c r="AF13" i="2"/>
  <c r="AH13" i="2" s="1"/>
  <c r="AF14" i="2"/>
  <c r="AH14" i="2" s="1"/>
  <c r="O9" i="2"/>
  <c r="P9" i="2"/>
  <c r="U9" i="2"/>
  <c r="V9" i="2"/>
  <c r="AA9" i="2"/>
  <c r="AB9" i="2"/>
  <c r="AE9" i="2"/>
  <c r="I9" i="2"/>
  <c r="AG15" i="2" l="1"/>
  <c r="AG70" i="2" s="1"/>
  <c r="AF52" i="2"/>
  <c r="AH52" i="2" s="1"/>
  <c r="O66" i="2"/>
  <c r="U66" i="2"/>
  <c r="J15" i="2"/>
  <c r="AH56" i="2"/>
  <c r="AF9" i="2"/>
  <c r="AH9" i="2" l="1"/>
  <c r="P66" i="2"/>
  <c r="V66" i="2"/>
  <c r="I66" i="2"/>
  <c r="AE15" i="2"/>
  <c r="AB15" i="2"/>
  <c r="AA15" i="2"/>
  <c r="U15" i="2"/>
  <c r="V15" i="2"/>
  <c r="P15" i="2"/>
  <c r="O15" i="2"/>
  <c r="I15" i="2"/>
  <c r="J66" i="2"/>
  <c r="AF15" i="2"/>
  <c r="AF70" i="2" s="1"/>
  <c r="AH15" i="2" l="1"/>
  <c r="AH70" i="2"/>
  <c r="AH66" i="2"/>
</calcChain>
</file>

<file path=xl/sharedStrings.xml><?xml version="1.0" encoding="utf-8"?>
<sst xmlns="http://schemas.openxmlformats.org/spreadsheetml/2006/main" count="177" uniqueCount="124">
  <si>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</si>
  <si>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</si>
  <si>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</si>
  <si>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</si>
  <si>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</si>
  <si>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</si>
  <si>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</si>
  <si>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</si>
  <si>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</si>
  <si>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</si>
  <si>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</si>
  <si>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</si>
  <si>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</si>
  <si>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</si>
  <si>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</si>
  <si>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</si>
  <si>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</si>
  <si>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</si>
  <si>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</si>
  <si>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</si>
  <si>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</si>
  <si>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</si>
  <si>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</si>
  <si>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</si>
  <si>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</si>
  <si>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</si>
  <si>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</si>
  <si>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</si>
  <si>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</si>
  <si>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</si>
  <si>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</si>
  <si>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</si>
  <si>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</si>
  <si>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</si>
  <si>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</si>
  <si>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</si>
  <si>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</si>
  <si>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</si>
  <si>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</si>
  <si>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</si>
  <si>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</si>
  <si>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</si>
  <si>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</si>
  <si>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</si>
  <si>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</si>
  <si>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</si>
  <si>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</si>
  <si>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</si>
  <si>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</si>
  <si>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</si>
  <si>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</si>
  <si>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</si>
  <si>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</si>
  <si>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</si>
  <si>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</si>
  <si>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</si>
  <si>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</si>
  <si>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</si>
  <si>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</si>
  <si>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</si>
  <si>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</si>
  <si>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</si>
  <si>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</si>
  <si>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</si>
  <si>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</si>
  <si>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</si>
  <si>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</si>
  <si>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</si>
  <si>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</si>
  <si>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</si>
  <si>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</si>
  <si>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</si>
  <si>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</si>
  <si>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</si>
  <si>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</si>
  <si>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</si>
  <si>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</si>
  <si>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</si>
  <si>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</si>
  <si>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</si>
  <si>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</si>
  <si>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</si>
  <si>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</si>
  <si>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</si>
  <si>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</si>
  <si>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</si>
  <si>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</si>
  <si>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</si>
  <si>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</si>
  <si>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</si>
  <si>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</si>
  <si>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</si>
  <si>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</si>
  <si>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</si>
  <si>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</si>
  <si>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</si>
  <si>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</si>
  <si>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</si>
  <si>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</si>
  <si>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</si>
  <si>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</si>
  <si>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</si>
  <si>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</si>
  <si>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</si>
  <si>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</si>
  <si>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</si>
  <si>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</si>
  <si>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</si>
  <si>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</si>
  <si>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</si>
  <si>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</si>
  <si>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</si>
  <si>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</si>
  <si>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</si>
  <si>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</si>
  <si>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</si>
  <si>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</si>
  <si>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</si>
  <si>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</si>
  <si>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</si>
  <si>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Стадіон (вул. Набережна,2,  м. Чорноморськ, Одеського району Одеської області)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</si>
  <si>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</si>
  <si>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2025 рік</t>
  </si>
  <si>
    <t>від________.02.2026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</si>
</sst>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</numFmts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8" fontId="1" fillId="2" borderId="1" xfId="0" quotePrefix="1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quotePrefix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168" fontId="1" fillId="0" borderId="1" xfId="0" applyNumberFormat="1" applyFont="1" applyFill="1" applyBorder="1"/>
    <xf numFmtId="168" fontId="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/>
    </xf>
  </cellXfs>
  <cellStyles count="5">
    <cellStyle name="Звичайний" xfId="0" builtinId="0"/>
    <cellStyle name="Звичайний 2" xfId="4"/>
    <cellStyle name="Обычный 2" xfId="3"/>
    <cellStyle name="Обычный 3" xfId="2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showZeros="0" tabSelected="1" view="pageBreakPreview" zoomScale="80" zoomScaleNormal="80" zoomScaleSheetLayoutView="80" workbookViewId="0">
      <pane xSplit="4" ySplit="8" topLeftCell="M9" activePane="bottomRight" state="frozen"/>
      <selection pane="topRight" activeCell="E1" sqref="E1"/>
      <selection pane="bottomLeft" activeCell="A12" sqref="A12"/>
      <selection pane="bottomRight" activeCell="T3" sqref="T3"/>
    </sheetView>
  </sheetViews>
  <sheetFormatPr defaultColWidth="9.140625" defaultRowHeight="15.75" x14ac:dyDescent="0.25"/>
  <cols>
    <col min="1" max="1" width="11.7109375" style="58" customWidth="1"/>
    <col min="2" max="2" width="9.42578125" style="58" customWidth="1"/>
    <col min="3" max="3" width="10.140625" style="58" customWidth="1"/>
    <col min="4" max="4" width="58.42578125" style="58" customWidth="1"/>
    <col min="5" max="5" width="13" style="59" customWidth="1"/>
    <col min="6" max="6" width="17.7109375" style="60" customWidth="1"/>
    <col min="7" max="7" width="14.28515625" style="60" customWidth="1"/>
    <col min="8" max="8" width="16.7109375" style="60" customWidth="1"/>
    <col min="9" max="10" width="13" style="60" customWidth="1"/>
    <col min="11" max="11" width="12.140625" style="59" customWidth="1"/>
    <col min="12" max="12" width="16.7109375" style="59" customWidth="1"/>
    <col min="13" max="13" width="13" style="59" customWidth="1"/>
    <col min="14" max="14" width="16.42578125" style="59" customWidth="1"/>
    <col min="15" max="15" width="12.7109375" style="59" customWidth="1"/>
    <col min="16" max="16" width="11.7109375" style="59" customWidth="1"/>
    <col min="17" max="17" width="16" style="60" customWidth="1"/>
    <col min="18" max="18" width="17.85546875" style="60" customWidth="1"/>
    <col min="19" max="19" width="15.42578125" style="60" customWidth="1"/>
    <col min="20" max="20" width="15.140625" style="60" customWidth="1"/>
    <col min="21" max="22" width="12.7109375" style="60" customWidth="1"/>
    <col min="23" max="23" width="15.28515625" style="60" customWidth="1"/>
    <col min="24" max="24" width="16.5703125" style="60" customWidth="1"/>
    <col min="25" max="25" width="15" style="60" customWidth="1"/>
    <col min="26" max="26" width="17.42578125" style="60" customWidth="1"/>
    <col min="27" max="28" width="11.85546875" style="60" customWidth="1"/>
    <col min="29" max="29" width="15.42578125" style="59" customWidth="1"/>
    <col min="30" max="30" width="15.7109375" style="59" customWidth="1"/>
    <col min="31" max="31" width="12.7109375" style="59" customWidth="1"/>
    <col min="32" max="32" width="19" style="59" customWidth="1"/>
    <col min="33" max="33" width="17.42578125" style="59" customWidth="1"/>
    <col min="34" max="34" width="13" style="58" customWidth="1"/>
    <col min="35" max="16384" width="9.140625" style="58"/>
  </cols>
  <sheetData>
    <row r="1" spans="1:34" x14ac:dyDescent="0.25">
      <c r="D1" s="68"/>
      <c r="E1" s="69"/>
      <c r="F1" s="70"/>
      <c r="G1" s="70"/>
      <c r="H1" s="70"/>
      <c r="I1" s="70"/>
      <c r="J1" s="70"/>
      <c r="K1" s="58"/>
      <c r="L1" s="58"/>
      <c r="M1" s="71"/>
      <c r="N1" s="71"/>
      <c r="O1" s="72"/>
      <c r="P1" s="58"/>
      <c r="T1" s="107" t="s">
        <v>119</v>
      </c>
      <c r="U1" s="107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4" x14ac:dyDescent="0.25">
      <c r="D2" s="68"/>
      <c r="E2" s="69"/>
      <c r="F2" s="70"/>
      <c r="G2" s="70"/>
      <c r="H2" s="70"/>
      <c r="I2" s="70"/>
      <c r="J2" s="70"/>
      <c r="K2" s="58"/>
      <c r="L2" s="58"/>
      <c r="M2" s="71"/>
      <c r="N2" s="71"/>
      <c r="O2" s="72"/>
      <c r="P2" s="58"/>
      <c r="T2" s="107" t="s">
        <v>100</v>
      </c>
      <c r="U2" s="107"/>
      <c r="V2" s="107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16.5" customHeight="1" x14ac:dyDescent="0.25">
      <c r="K3" s="58"/>
      <c r="L3" s="58"/>
      <c r="M3" s="74"/>
      <c r="N3" s="74"/>
      <c r="O3" s="72"/>
      <c r="P3" s="58"/>
      <c r="T3" s="60" t="s">
        <v>123</v>
      </c>
      <c r="U3" s="74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4" ht="47.25" customHeight="1" x14ac:dyDescent="0.25">
      <c r="A4" s="77"/>
      <c r="B4" s="77"/>
      <c r="C4" s="77"/>
      <c r="D4" s="14"/>
      <c r="E4" s="98" t="s">
        <v>122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pans="1:34" x14ac:dyDescent="0.25">
      <c r="A5" s="77"/>
      <c r="B5" s="77"/>
      <c r="C5" s="77"/>
      <c r="D5" s="14"/>
      <c r="E5" s="79"/>
      <c r="F5" s="78"/>
      <c r="G5" s="78"/>
      <c r="H5" s="78"/>
      <c r="I5" s="78"/>
      <c r="J5" s="78"/>
      <c r="K5" s="58"/>
      <c r="L5" s="58"/>
      <c r="M5" s="78"/>
      <c r="N5" s="78"/>
      <c r="O5" s="58"/>
      <c r="P5" s="5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34" ht="31.5" customHeight="1" x14ac:dyDescent="0.25">
      <c r="A6" s="102" t="s">
        <v>3</v>
      </c>
      <c r="B6" s="103" t="s">
        <v>27</v>
      </c>
      <c r="C6" s="103" t="s">
        <v>4</v>
      </c>
      <c r="D6" s="104" t="s">
        <v>28</v>
      </c>
      <c r="E6" s="99" t="s">
        <v>35</v>
      </c>
      <c r="F6" s="101"/>
      <c r="G6" s="101"/>
      <c r="H6" s="101"/>
      <c r="I6" s="101"/>
      <c r="J6" s="100"/>
      <c r="K6" s="99" t="s">
        <v>53</v>
      </c>
      <c r="L6" s="101"/>
      <c r="M6" s="101"/>
      <c r="N6" s="101"/>
      <c r="O6" s="101"/>
      <c r="P6" s="100"/>
      <c r="Q6" s="99" t="s">
        <v>36</v>
      </c>
      <c r="R6" s="101"/>
      <c r="S6" s="101"/>
      <c r="T6" s="101"/>
      <c r="U6" s="101"/>
      <c r="V6" s="100"/>
      <c r="W6" s="99" t="s">
        <v>37</v>
      </c>
      <c r="X6" s="101"/>
      <c r="Y6" s="101"/>
      <c r="Z6" s="101"/>
      <c r="AA6" s="101"/>
      <c r="AB6" s="100"/>
      <c r="AC6" s="99" t="s">
        <v>54</v>
      </c>
      <c r="AD6" s="101"/>
      <c r="AE6" s="100"/>
      <c r="AF6" s="99" t="s">
        <v>52</v>
      </c>
      <c r="AG6" s="101"/>
      <c r="AH6" s="100"/>
    </row>
    <row r="7" spans="1:34" ht="54" customHeight="1" x14ac:dyDescent="0.25">
      <c r="A7" s="102"/>
      <c r="B7" s="103"/>
      <c r="C7" s="103"/>
      <c r="D7" s="104"/>
      <c r="E7" s="99" t="s">
        <v>115</v>
      </c>
      <c r="F7" s="100"/>
      <c r="G7" s="99" t="s">
        <v>117</v>
      </c>
      <c r="H7" s="100"/>
      <c r="I7" s="99" t="s">
        <v>51</v>
      </c>
      <c r="J7" s="100"/>
      <c r="K7" s="99" t="s">
        <v>116</v>
      </c>
      <c r="L7" s="100"/>
      <c r="M7" s="99" t="s">
        <v>117</v>
      </c>
      <c r="N7" s="100"/>
      <c r="O7" s="99" t="s">
        <v>51</v>
      </c>
      <c r="P7" s="100"/>
      <c r="Q7" s="99" t="s">
        <v>115</v>
      </c>
      <c r="R7" s="100"/>
      <c r="S7" s="99" t="s">
        <v>117</v>
      </c>
      <c r="T7" s="100"/>
      <c r="U7" s="99" t="s">
        <v>51</v>
      </c>
      <c r="V7" s="100"/>
      <c r="W7" s="99" t="s">
        <v>116</v>
      </c>
      <c r="X7" s="100"/>
      <c r="Y7" s="99" t="s">
        <v>117</v>
      </c>
      <c r="Z7" s="100"/>
      <c r="AA7" s="99" t="s">
        <v>51</v>
      </c>
      <c r="AB7" s="100"/>
      <c r="AC7" s="105" t="s">
        <v>101</v>
      </c>
      <c r="AD7" s="105" t="s">
        <v>118</v>
      </c>
      <c r="AE7" s="105" t="s">
        <v>51</v>
      </c>
      <c r="AF7" s="105" t="s">
        <v>101</v>
      </c>
      <c r="AG7" s="105" t="s">
        <v>118</v>
      </c>
      <c r="AH7" s="105" t="s">
        <v>51</v>
      </c>
    </row>
    <row r="8" spans="1:34" ht="31.15" customHeight="1" x14ac:dyDescent="0.25">
      <c r="A8" s="102"/>
      <c r="B8" s="103"/>
      <c r="C8" s="103"/>
      <c r="D8" s="104"/>
      <c r="E8" s="18" t="s">
        <v>1</v>
      </c>
      <c r="F8" s="24" t="s">
        <v>34</v>
      </c>
      <c r="G8" s="18" t="s">
        <v>1</v>
      </c>
      <c r="H8" s="24" t="s">
        <v>34</v>
      </c>
      <c r="I8" s="18" t="s">
        <v>1</v>
      </c>
      <c r="J8" s="24" t="s">
        <v>34</v>
      </c>
      <c r="K8" s="39" t="s">
        <v>24</v>
      </c>
      <c r="L8" s="39" t="s">
        <v>34</v>
      </c>
      <c r="M8" s="39" t="s">
        <v>24</v>
      </c>
      <c r="N8" s="39" t="s">
        <v>34</v>
      </c>
      <c r="O8" s="18" t="s">
        <v>24</v>
      </c>
      <c r="P8" s="18" t="s">
        <v>34</v>
      </c>
      <c r="Q8" s="40" t="s">
        <v>25</v>
      </c>
      <c r="R8" s="40" t="s">
        <v>34</v>
      </c>
      <c r="S8" s="40" t="s">
        <v>25</v>
      </c>
      <c r="T8" s="40" t="s">
        <v>34</v>
      </c>
      <c r="U8" s="24" t="s">
        <v>25</v>
      </c>
      <c r="V8" s="24" t="s">
        <v>34</v>
      </c>
      <c r="W8" s="40" t="s">
        <v>2</v>
      </c>
      <c r="X8" s="40" t="s">
        <v>34</v>
      </c>
      <c r="Y8" s="40" t="s">
        <v>2</v>
      </c>
      <c r="Z8" s="40" t="s">
        <v>34</v>
      </c>
      <c r="AA8" s="24" t="s">
        <v>2</v>
      </c>
      <c r="AB8" s="24" t="s">
        <v>34</v>
      </c>
      <c r="AC8" s="106"/>
      <c r="AD8" s="106"/>
      <c r="AE8" s="106"/>
      <c r="AF8" s="106"/>
      <c r="AG8" s="106"/>
      <c r="AH8" s="106"/>
    </row>
    <row r="9" spans="1:34" s="14" customFormat="1" ht="41.25" customHeight="1" x14ac:dyDescent="0.2">
      <c r="A9" s="37" t="s">
        <v>31</v>
      </c>
      <c r="B9" s="37"/>
      <c r="C9" s="37"/>
      <c r="D9" s="38" t="s">
        <v>43</v>
      </c>
      <c r="E9" s="39">
        <f>E10+E11+E12+E13+E14</f>
        <v>518.70870109999998</v>
      </c>
      <c r="F9" s="40">
        <f>F10+F11+F12+F13+F14</f>
        <v>1803100</v>
      </c>
      <c r="G9" s="39">
        <f>G10+G11+G12+G13+G14</f>
        <v>193.62640000000002</v>
      </c>
      <c r="H9" s="40">
        <f>H10+H11+H12+H13+H14</f>
        <v>1253145.82</v>
      </c>
      <c r="I9" s="41">
        <f>G9/E9</f>
        <v>0.37328542896887223</v>
      </c>
      <c r="J9" s="41">
        <f>H9/F9</f>
        <v>0.69499518606843769</v>
      </c>
      <c r="K9" s="42">
        <f t="shared" ref="K9:L9" si="0">K10+K11+K12+K13+K14</f>
        <v>2650.6</v>
      </c>
      <c r="L9" s="40">
        <f t="shared" si="0"/>
        <v>158900</v>
      </c>
      <c r="M9" s="42">
        <f t="shared" ref="M9:N9" si="1">M10+M11+M12+M13+M14</f>
        <v>1329.97</v>
      </c>
      <c r="N9" s="40">
        <f t="shared" si="1"/>
        <v>89698.57</v>
      </c>
      <c r="O9" s="41">
        <f>M9/K9</f>
        <v>0.50176186523805932</v>
      </c>
      <c r="P9" s="41">
        <f>N9/L9</f>
        <v>0.56449697923222153</v>
      </c>
      <c r="Q9" s="40">
        <f t="shared" ref="Q9:R9" si="2">Q10+Q11+Q12+Q13+Q14</f>
        <v>288865</v>
      </c>
      <c r="R9" s="40">
        <f t="shared" si="2"/>
        <v>2596000</v>
      </c>
      <c r="S9" s="40">
        <f t="shared" ref="S9:T9" si="3">S10+S11+S12+S13+S14</f>
        <v>148564.25</v>
      </c>
      <c r="T9" s="40">
        <f t="shared" si="3"/>
        <v>1595129.41</v>
      </c>
      <c r="U9" s="41">
        <f>S9/Q9</f>
        <v>0.51430339431914562</v>
      </c>
      <c r="V9" s="41">
        <f>T9/R9</f>
        <v>0.6144566294298921</v>
      </c>
      <c r="W9" s="40">
        <f t="shared" ref="W9:X9" si="4">W10+W11+W12+W13+W14</f>
        <v>9745</v>
      </c>
      <c r="X9" s="40">
        <f t="shared" si="4"/>
        <v>181600</v>
      </c>
      <c r="Y9" s="40">
        <f t="shared" ref="Y9:Z9" si="5">Y10+Y11+Y12+Y13+Y14</f>
        <v>9183.4700000000012</v>
      </c>
      <c r="Z9" s="40">
        <f t="shared" si="5"/>
        <v>155226.72</v>
      </c>
      <c r="AA9" s="41">
        <f>Y9/W9</f>
        <v>0.94237762955361737</v>
      </c>
      <c r="AB9" s="41">
        <f>Z9/X9</f>
        <v>0.85477268722466959</v>
      </c>
      <c r="AC9" s="40">
        <f t="shared" ref="AC9" si="6">AC10+AC11+AC12+AC13+AC14</f>
        <v>58100</v>
      </c>
      <c r="AD9" s="40">
        <f t="shared" ref="AD9" si="7">AD10+AD11+AD12+AD13+AD14</f>
        <v>38639.360000000001</v>
      </c>
      <c r="AE9" s="41">
        <f>AD9/AC9</f>
        <v>0.6650492254733219</v>
      </c>
      <c r="AF9" s="43">
        <f t="shared" ref="AF9" si="8">AF10+AF11+AF12+AF13+AF14</f>
        <v>4797700</v>
      </c>
      <c r="AG9" s="43">
        <f>AG10+AG11+AG12+AG13+AG14</f>
        <v>3131839.8799999994</v>
      </c>
      <c r="AH9" s="41">
        <f>AG9/AF9</f>
        <v>0.65277943181107601</v>
      </c>
    </row>
    <row r="10" spans="1:34" s="14" customFormat="1" ht="31.5" x14ac:dyDescent="0.2">
      <c r="A10" s="2" t="s">
        <v>16</v>
      </c>
      <c r="B10" s="2" t="s">
        <v>15</v>
      </c>
      <c r="C10" s="2" t="s">
        <v>5</v>
      </c>
      <c r="D10" s="27" t="s">
        <v>43</v>
      </c>
      <c r="E10" s="28">
        <v>505</v>
      </c>
      <c r="F10" s="28">
        <f>1900000-165700+15600</f>
        <v>1749900</v>
      </c>
      <c r="G10" s="28">
        <v>189.00640000000001</v>
      </c>
      <c r="H10" s="28">
        <v>1226384.29</v>
      </c>
      <c r="I10" s="34">
        <f t="shared" ref="I10:I55" si="9">G10/E10</f>
        <v>0.37427009900990099</v>
      </c>
      <c r="J10" s="34">
        <f t="shared" ref="J10:J55" si="10">H10/F10</f>
        <v>0.70083107034687697</v>
      </c>
      <c r="K10" s="28">
        <v>2408</v>
      </c>
      <c r="L10" s="28">
        <v>150000</v>
      </c>
      <c r="M10" s="28">
        <v>1206.97</v>
      </c>
      <c r="N10" s="28">
        <v>84513.97</v>
      </c>
      <c r="O10" s="13">
        <f t="shared" ref="O10:O11" si="11">M10/K10</f>
        <v>0.50123338870431899</v>
      </c>
      <c r="P10" s="13">
        <f t="shared" ref="P10:P11" si="12">N10/L10</f>
        <v>0.56342646666666663</v>
      </c>
      <c r="Q10" s="28">
        <f>274900</f>
        <v>274900</v>
      </c>
      <c r="R10" s="28">
        <f>2200000+730000-45300-700000+266000</f>
        <v>2450700</v>
      </c>
      <c r="S10" s="28">
        <v>138883.25</v>
      </c>
      <c r="T10" s="28">
        <v>1492994.89</v>
      </c>
      <c r="U10" s="13">
        <f>S10/Q10</f>
        <v>0.50521371407784654</v>
      </c>
      <c r="V10" s="13">
        <f>T10/R10</f>
        <v>0.60921160892806137</v>
      </c>
      <c r="W10" s="28"/>
      <c r="X10" s="28"/>
      <c r="Y10" s="28"/>
      <c r="Z10" s="28"/>
      <c r="AA10" s="13"/>
      <c r="AB10" s="13"/>
      <c r="AC10" s="28">
        <v>43100</v>
      </c>
      <c r="AD10" s="28">
        <v>33839.360000000001</v>
      </c>
      <c r="AE10" s="13">
        <f>AD10/AC10</f>
        <v>0.78513596287703014</v>
      </c>
      <c r="AF10" s="19">
        <f>F10+L10+R10+X10+AC10</f>
        <v>4393700</v>
      </c>
      <c r="AG10" s="19">
        <f>H10+N10+T10+Z10+AD10</f>
        <v>2837732.51</v>
      </c>
      <c r="AH10" s="32">
        <f>AG10/AF10</f>
        <v>0.64586396658852441</v>
      </c>
    </row>
    <row r="11" spans="1:34" s="14" customFormat="1" ht="31.5" x14ac:dyDescent="0.2">
      <c r="A11" s="2" t="s">
        <v>16</v>
      </c>
      <c r="B11" s="2" t="s">
        <v>15</v>
      </c>
      <c r="C11" s="2" t="s">
        <v>5</v>
      </c>
      <c r="D11" s="27" t="s">
        <v>44</v>
      </c>
      <c r="E11" s="28"/>
      <c r="F11" s="28"/>
      <c r="G11" s="28"/>
      <c r="H11" s="28"/>
      <c r="I11" s="34"/>
      <c r="J11" s="34"/>
      <c r="K11" s="28">
        <v>60</v>
      </c>
      <c r="L11" s="28">
        <v>2500</v>
      </c>
      <c r="M11" s="28">
        <v>57</v>
      </c>
      <c r="N11" s="28">
        <v>2439.66</v>
      </c>
      <c r="O11" s="13">
        <f t="shared" si="11"/>
        <v>0.95</v>
      </c>
      <c r="P11" s="13">
        <f t="shared" si="12"/>
        <v>0.97586399999999995</v>
      </c>
      <c r="Q11" s="28">
        <v>5800</v>
      </c>
      <c r="R11" s="28">
        <v>58000</v>
      </c>
      <c r="S11" s="28">
        <v>4766</v>
      </c>
      <c r="T11" s="28">
        <v>54917.78</v>
      </c>
      <c r="U11" s="13">
        <f t="shared" ref="U11:U12" si="13">S11/Q11</f>
        <v>0.82172413793103449</v>
      </c>
      <c r="V11" s="13">
        <f t="shared" ref="V11:V12" si="14">T11/R11</f>
        <v>0.94685827586206894</v>
      </c>
      <c r="W11" s="28">
        <v>5000</v>
      </c>
      <c r="X11" s="28">
        <v>90000</v>
      </c>
      <c r="Y11" s="28">
        <v>4520</v>
      </c>
      <c r="Z11" s="28">
        <v>77231.360000000001</v>
      </c>
      <c r="AA11" s="13">
        <f t="shared" ref="AA11:AA15" si="15">Y11/W11</f>
        <v>0.90400000000000003</v>
      </c>
      <c r="AB11" s="13">
        <f t="shared" ref="AB11:AB15" si="16">Z11/X11</f>
        <v>0.85812622222222223</v>
      </c>
      <c r="AC11" s="28"/>
      <c r="AD11" s="28"/>
      <c r="AE11" s="13"/>
      <c r="AF11" s="19">
        <f t="shared" ref="AF11:AF14" si="17">F11+L11+R11+X11+AC11</f>
        <v>150500</v>
      </c>
      <c r="AG11" s="19">
        <f t="shared" ref="AG11:AG64" si="18">H11+N11+T11+Z11+AD11</f>
        <v>134588.79999999999</v>
      </c>
      <c r="AH11" s="32">
        <f t="shared" ref="AH11:AH13" si="19">AG11/AF11</f>
        <v>0.89427774086378731</v>
      </c>
    </row>
    <row r="12" spans="1:34" s="14" customFormat="1" ht="31.5" x14ac:dyDescent="0.2">
      <c r="A12" s="2" t="s">
        <v>16</v>
      </c>
      <c r="B12" s="2" t="s">
        <v>15</v>
      </c>
      <c r="C12" s="2" t="s">
        <v>5</v>
      </c>
      <c r="D12" s="27" t="s">
        <v>62</v>
      </c>
      <c r="E12" s="28"/>
      <c r="F12" s="28"/>
      <c r="G12" s="28"/>
      <c r="H12" s="28"/>
      <c r="I12" s="34"/>
      <c r="J12" s="34"/>
      <c r="K12" s="28">
        <v>98.6</v>
      </c>
      <c r="L12" s="28">
        <v>3200</v>
      </c>
      <c r="M12" s="28">
        <v>18</v>
      </c>
      <c r="N12" s="28">
        <v>530.28</v>
      </c>
      <c r="O12" s="13">
        <f t="shared" ref="O12:O13" si="20">M12/K12</f>
        <v>0.18255578093306288</v>
      </c>
      <c r="P12" s="13">
        <f t="shared" ref="P12:P13" si="21">N12/L12</f>
        <v>0.16571249999999998</v>
      </c>
      <c r="Q12" s="28">
        <v>3825</v>
      </c>
      <c r="R12" s="28">
        <v>38000</v>
      </c>
      <c r="S12" s="28">
        <v>1835</v>
      </c>
      <c r="T12" s="28">
        <v>20056.98</v>
      </c>
      <c r="U12" s="13">
        <f t="shared" si="13"/>
        <v>0.47973856209150328</v>
      </c>
      <c r="V12" s="13">
        <f t="shared" si="14"/>
        <v>0.52781526315789473</v>
      </c>
      <c r="W12" s="28">
        <v>1845</v>
      </c>
      <c r="X12" s="28">
        <v>36600</v>
      </c>
      <c r="Y12" s="28">
        <v>1763.47</v>
      </c>
      <c r="Z12" s="28">
        <v>32378.38</v>
      </c>
      <c r="AA12" s="13">
        <f t="shared" ref="AA12" si="22">Y12/W12</f>
        <v>0.95581029810298102</v>
      </c>
      <c r="AB12" s="13">
        <f t="shared" ref="AB12" si="23">Z12/X12</f>
        <v>0.88465519125683068</v>
      </c>
      <c r="AC12" s="28">
        <v>10000</v>
      </c>
      <c r="AD12" s="28">
        <v>4800</v>
      </c>
      <c r="AE12" s="13">
        <f>AD12/AC12</f>
        <v>0.48</v>
      </c>
      <c r="AF12" s="19">
        <f>F12+L12+R12+X12+AC12</f>
        <v>87800</v>
      </c>
      <c r="AG12" s="19">
        <f t="shared" si="18"/>
        <v>57765.64</v>
      </c>
      <c r="AH12" s="32">
        <f t="shared" si="19"/>
        <v>0.65792300683371296</v>
      </c>
    </row>
    <row r="13" spans="1:34" s="14" customFormat="1" ht="31.5" x14ac:dyDescent="0.2">
      <c r="A13" s="2" t="s">
        <v>16</v>
      </c>
      <c r="B13" s="2" t="s">
        <v>15</v>
      </c>
      <c r="C13" s="2" t="s">
        <v>5</v>
      </c>
      <c r="D13" s="27" t="s">
        <v>45</v>
      </c>
      <c r="E13" s="28"/>
      <c r="F13" s="28"/>
      <c r="G13" s="28"/>
      <c r="H13" s="28"/>
      <c r="I13" s="34"/>
      <c r="J13" s="34"/>
      <c r="K13" s="28">
        <v>84</v>
      </c>
      <c r="L13" s="28">
        <v>3200</v>
      </c>
      <c r="M13" s="28">
        <v>48</v>
      </c>
      <c r="N13" s="28">
        <v>2214.66</v>
      </c>
      <c r="O13" s="13">
        <f t="shared" si="20"/>
        <v>0.5714285714285714</v>
      </c>
      <c r="P13" s="13">
        <f t="shared" si="21"/>
        <v>0.69208124999999998</v>
      </c>
      <c r="Q13" s="28">
        <v>3500</v>
      </c>
      <c r="R13" s="28">
        <v>40000</v>
      </c>
      <c r="S13" s="28">
        <v>2820</v>
      </c>
      <c r="T13" s="28">
        <v>24501.74</v>
      </c>
      <c r="U13" s="13">
        <f t="shared" ref="U13" si="24">S13/Q13</f>
        <v>0.80571428571428572</v>
      </c>
      <c r="V13" s="13">
        <f t="shared" ref="V13" si="25">T13/R13</f>
        <v>0.61254350000000002</v>
      </c>
      <c r="W13" s="28">
        <v>2900</v>
      </c>
      <c r="X13" s="28">
        <v>55000</v>
      </c>
      <c r="Y13" s="28">
        <v>2900</v>
      </c>
      <c r="Z13" s="28">
        <v>45616.98</v>
      </c>
      <c r="AA13" s="13">
        <f t="shared" si="15"/>
        <v>1</v>
      </c>
      <c r="AB13" s="13">
        <f t="shared" si="16"/>
        <v>0.82939963636363645</v>
      </c>
      <c r="AC13" s="28">
        <v>5000</v>
      </c>
      <c r="AD13" s="28"/>
      <c r="AE13" s="13">
        <f>AD13/AC13</f>
        <v>0</v>
      </c>
      <c r="AF13" s="19">
        <f t="shared" si="17"/>
        <v>103200</v>
      </c>
      <c r="AG13" s="19">
        <f t="shared" si="18"/>
        <v>72333.38</v>
      </c>
      <c r="AH13" s="32">
        <f t="shared" si="19"/>
        <v>0.70090484496124039</v>
      </c>
    </row>
    <row r="14" spans="1:34" s="14" customFormat="1" ht="47.25" x14ac:dyDescent="0.2">
      <c r="A14" s="2" t="s">
        <v>29</v>
      </c>
      <c r="B14" s="1">
        <v>8210</v>
      </c>
      <c r="C14" s="2" t="s">
        <v>26</v>
      </c>
      <c r="D14" s="12" t="s">
        <v>46</v>
      </c>
      <c r="E14" s="19">
        <v>13.708701100000001</v>
      </c>
      <c r="F14" s="28">
        <v>53200</v>
      </c>
      <c r="G14" s="28">
        <v>4.62</v>
      </c>
      <c r="H14" s="28">
        <v>26761.53</v>
      </c>
      <c r="I14" s="34">
        <f t="shared" ref="I14" si="26">G14/E14</f>
        <v>0.33701223524378981</v>
      </c>
      <c r="J14" s="34">
        <f t="shared" ref="J14" si="27">H14/F14</f>
        <v>0.50303627819548868</v>
      </c>
      <c r="K14" s="28"/>
      <c r="L14" s="28"/>
      <c r="M14" s="28"/>
      <c r="N14" s="28"/>
      <c r="O14" s="13"/>
      <c r="P14" s="13"/>
      <c r="Q14" s="28">
        <v>840</v>
      </c>
      <c r="R14" s="28">
        <v>9300</v>
      </c>
      <c r="S14" s="28">
        <v>260</v>
      </c>
      <c r="T14" s="28">
        <v>2658.02</v>
      </c>
      <c r="U14" s="13">
        <f t="shared" ref="U14:U16" si="28">S14/Q14</f>
        <v>0.30952380952380953</v>
      </c>
      <c r="V14" s="13">
        <f t="shared" ref="V14:V55" si="29">T14/R14</f>
        <v>0.28580860215053761</v>
      </c>
      <c r="W14" s="28"/>
      <c r="X14" s="28"/>
      <c r="Y14" s="28"/>
      <c r="Z14" s="28"/>
      <c r="AA14" s="13"/>
      <c r="AB14" s="13"/>
      <c r="AC14" s="28"/>
      <c r="AD14" s="28"/>
      <c r="AE14" s="13"/>
      <c r="AF14" s="19">
        <f t="shared" si="17"/>
        <v>62500</v>
      </c>
      <c r="AG14" s="19">
        <f t="shared" si="18"/>
        <v>29419.55</v>
      </c>
      <c r="AH14" s="32">
        <f t="shared" ref="AH14" si="30">AG14/AF14</f>
        <v>0.47071279999999999</v>
      </c>
    </row>
    <row r="15" spans="1:34" s="14" customFormat="1" ht="40.5" customHeight="1" x14ac:dyDescent="0.2">
      <c r="A15" s="37" t="s">
        <v>32</v>
      </c>
      <c r="B15" s="37"/>
      <c r="C15" s="37"/>
      <c r="D15" s="38" t="s">
        <v>81</v>
      </c>
      <c r="E15" s="42">
        <f>E16+E17+E30+E41+E42+E48+E46+E47+E49</f>
        <v>3708.520525186816</v>
      </c>
      <c r="F15" s="42">
        <f>F16+F17+F30+F41+F42+F48+F46+F47+F49</f>
        <v>20550592</v>
      </c>
      <c r="G15" s="42">
        <f>G16+G17+G30+G41+G42+G48+G46+G47+G49</f>
        <v>3593.0388850000004</v>
      </c>
      <c r="H15" s="42">
        <f>H16+H17+H30+H41+H42+H48+H46+H47+H49</f>
        <v>20540295.790000003</v>
      </c>
      <c r="I15" s="41">
        <f t="shared" si="9"/>
        <v>0.96886045542892119</v>
      </c>
      <c r="J15" s="41">
        <f t="shared" si="10"/>
        <v>0.99949898231642198</v>
      </c>
      <c r="K15" s="42">
        <f t="shared" ref="K15:L15" si="31">K16+K17+K30+K41+K42+K48+K46+K47+K49</f>
        <v>29241.171800000004</v>
      </c>
      <c r="L15" s="42">
        <f t="shared" si="31"/>
        <v>1667665.9959200001</v>
      </c>
      <c r="M15" s="42">
        <f t="shared" ref="M15:N15" si="32">M16+M17+M30+M41+M42+M48+M46+M47+M49</f>
        <v>25684.612000000001</v>
      </c>
      <c r="N15" s="42">
        <f t="shared" si="32"/>
        <v>1497363.33</v>
      </c>
      <c r="O15" s="41">
        <f t="shared" ref="O15:O16" si="33">M15/K15</f>
        <v>0.87837150219814375</v>
      </c>
      <c r="P15" s="41">
        <f t="shared" ref="P15:P16" si="34">N15/L15</f>
        <v>0.89787963157091943</v>
      </c>
      <c r="Q15" s="42">
        <f t="shared" ref="Q15:R15" si="35">Q16+Q17+Q30+Q41+Q42+Q48+Q46+Q47+Q49</f>
        <v>1115528</v>
      </c>
      <c r="R15" s="42">
        <f t="shared" si="35"/>
        <v>11740864.68</v>
      </c>
      <c r="S15" s="42">
        <f t="shared" ref="S15:T15" si="36">S16+S17+S30+S41+S42+S48+S46+S47+S49</f>
        <v>971815.9995501982</v>
      </c>
      <c r="T15" s="40">
        <f t="shared" si="36"/>
        <v>10933909.439999999</v>
      </c>
      <c r="U15" s="41">
        <f t="shared" si="28"/>
        <v>0.87117131936643299</v>
      </c>
      <c r="V15" s="41">
        <f t="shared" si="29"/>
        <v>0.93126952213540026</v>
      </c>
      <c r="W15" s="42">
        <f t="shared" ref="W15:X15" si="37">W16+W17+W30+W41+W42+W48+W46+W47+W49</f>
        <v>52624</v>
      </c>
      <c r="X15" s="42">
        <f t="shared" si="37"/>
        <v>948115</v>
      </c>
      <c r="Y15" s="42">
        <f t="shared" ref="Y15:Z15" si="38">Y16+Y17+Y30+Y41+Y42+Y48+Y46+Y47+Y49</f>
        <v>48962.6</v>
      </c>
      <c r="Z15" s="40">
        <f t="shared" si="38"/>
        <v>886246.29000000015</v>
      </c>
      <c r="AA15" s="41">
        <f t="shared" si="15"/>
        <v>0.93042338096685917</v>
      </c>
      <c r="AB15" s="41">
        <f t="shared" si="16"/>
        <v>0.93474556356560135</v>
      </c>
      <c r="AC15" s="42">
        <f t="shared" ref="AC15" si="39">AC16+AC17+AC30+AC41+AC42+AC48+AC46+AC47+AC49</f>
        <v>1059988</v>
      </c>
      <c r="AD15" s="40">
        <f t="shared" ref="AD15" si="40">AD16+AD17+AD30+AD41+AD42+AD48+AD46+AD47+AD49</f>
        <v>789795.82</v>
      </c>
      <c r="AE15" s="41">
        <f>AD15/AC15</f>
        <v>0.74509883130752419</v>
      </c>
      <c r="AF15" s="40">
        <f>F15+L15+R15+X15+AC15</f>
        <v>35967225.675919995</v>
      </c>
      <c r="AG15" s="40">
        <f>AD15+Z15+T15+N15+H15</f>
        <v>34647610.670000002</v>
      </c>
      <c r="AH15" s="44">
        <f>AG15/AF15</f>
        <v>0.96331062568433035</v>
      </c>
    </row>
    <row r="16" spans="1:34" s="14" customFormat="1" ht="31.5" x14ac:dyDescent="0.25">
      <c r="A16" s="2" t="s">
        <v>19</v>
      </c>
      <c r="B16" s="2" t="s">
        <v>18</v>
      </c>
      <c r="C16" s="2" t="s">
        <v>5</v>
      </c>
      <c r="D16" s="27" t="s">
        <v>99</v>
      </c>
      <c r="E16" s="18">
        <v>33.295670000000001</v>
      </c>
      <c r="F16" s="19">
        <v>222100</v>
      </c>
      <c r="G16" s="86">
        <v>33.295670000000001</v>
      </c>
      <c r="H16" s="19">
        <v>222100</v>
      </c>
      <c r="I16" s="32">
        <f t="shared" ref="I16" si="41">G16/E16</f>
        <v>1</v>
      </c>
      <c r="J16" s="32">
        <f t="shared" ref="J16" si="42">H16/F16</f>
        <v>1</v>
      </c>
      <c r="K16" s="25">
        <v>152.84700000000001</v>
      </c>
      <c r="L16" s="19">
        <v>10400</v>
      </c>
      <c r="M16" s="80">
        <v>123</v>
      </c>
      <c r="N16" s="88">
        <v>10399.700000000001</v>
      </c>
      <c r="O16" s="32">
        <f t="shared" si="33"/>
        <v>0.80472629492237335</v>
      </c>
      <c r="P16" s="32">
        <f t="shared" si="34"/>
        <v>0.99997115384615387</v>
      </c>
      <c r="Q16" s="24">
        <v>16183</v>
      </c>
      <c r="R16" s="19">
        <v>161496</v>
      </c>
      <c r="S16" s="91">
        <v>11622.000000000058</v>
      </c>
      <c r="T16" s="91">
        <v>114122.31</v>
      </c>
      <c r="U16" s="32">
        <f t="shared" si="28"/>
        <v>0.71816103318297342</v>
      </c>
      <c r="V16" s="32">
        <f t="shared" si="29"/>
        <v>0.70665719274780803</v>
      </c>
      <c r="W16" s="29"/>
      <c r="X16" s="19"/>
      <c r="Y16" s="94"/>
      <c r="Z16" s="93"/>
      <c r="AA16" s="32"/>
      <c r="AB16" s="32"/>
      <c r="AC16" s="19">
        <v>7935</v>
      </c>
      <c r="AD16" s="82">
        <v>7934.54</v>
      </c>
      <c r="AE16" s="32">
        <f t="shared" ref="AE16:AE51" si="43">AD16/AC16</f>
        <v>0.99994202898550721</v>
      </c>
      <c r="AF16" s="24">
        <f t="shared" ref="AF16" si="44">F16+L16+R16+X16+AC16</f>
        <v>401931</v>
      </c>
      <c r="AG16" s="24">
        <f t="shared" ref="AG16" si="45">H16+N16+T16+Z16+AD16</f>
        <v>354556.55</v>
      </c>
      <c r="AH16" s="32">
        <f t="shared" ref="AH16" si="46">AG16/AF16</f>
        <v>0.88213287852890165</v>
      </c>
    </row>
    <row r="17" spans="1:34" s="14" customFormat="1" ht="47.25" x14ac:dyDescent="0.25">
      <c r="A17" s="2" t="s">
        <v>20</v>
      </c>
      <c r="B17" s="1">
        <v>1010</v>
      </c>
      <c r="C17" s="2" t="s">
        <v>7</v>
      </c>
      <c r="D17" s="12" t="s">
        <v>102</v>
      </c>
      <c r="E17" s="19">
        <f t="shared" ref="E17:H17" si="47">E18+E19+E20+E21+E22+E23+E24+E25+E26+E27+E28+E29</f>
        <v>1593.2177312702361</v>
      </c>
      <c r="F17" s="19">
        <f t="shared" si="47"/>
        <v>8000000</v>
      </c>
      <c r="G17" s="19">
        <f t="shared" si="47"/>
        <v>1593.2177310000002</v>
      </c>
      <c r="H17" s="19">
        <f t="shared" si="47"/>
        <v>8000000</v>
      </c>
      <c r="I17" s="32">
        <f t="shared" ref="I17:I26" si="48">G17/E17</f>
        <v>0.99999999983038357</v>
      </c>
      <c r="J17" s="32">
        <f t="shared" ref="J17:J26" si="49">H17/F17</f>
        <v>1</v>
      </c>
      <c r="K17" s="19">
        <v>11300.919099999999</v>
      </c>
      <c r="L17" s="19">
        <v>737243</v>
      </c>
      <c r="M17" s="89">
        <v>9617.42</v>
      </c>
      <c r="N17" s="89">
        <v>661282.56999999995</v>
      </c>
      <c r="O17" s="32">
        <f t="shared" ref="O17:O29" si="50">M17/K17</f>
        <v>0.85102989543567309</v>
      </c>
      <c r="P17" s="32">
        <f t="shared" ref="P17:P29" si="51">N17/L17</f>
        <v>0.89696690236462051</v>
      </c>
      <c r="Q17" s="19">
        <v>379013</v>
      </c>
      <c r="R17" s="19">
        <v>4119044</v>
      </c>
      <c r="S17" s="91">
        <v>349587.99799999996</v>
      </c>
      <c r="T17" s="91">
        <v>3931875.9400000004</v>
      </c>
      <c r="U17" s="32">
        <f t="shared" ref="U17:U51" si="52">S17/Q17</f>
        <v>0.9223641352671279</v>
      </c>
      <c r="V17" s="32">
        <f t="shared" ref="V17:V51" si="53">T17/R17</f>
        <v>0.95456031545183795</v>
      </c>
      <c r="W17" s="19">
        <v>5148</v>
      </c>
      <c r="X17" s="19">
        <v>93920</v>
      </c>
      <c r="Y17" s="82">
        <v>4703</v>
      </c>
      <c r="Z17" s="82">
        <v>86331.54</v>
      </c>
      <c r="AA17" s="32">
        <f t="shared" ref="AA17" si="54">Y17/W17</f>
        <v>0.91355866355866355</v>
      </c>
      <c r="AB17" s="32">
        <f t="shared" ref="AB17" si="55">Z17/X17</f>
        <v>0.9192029386712095</v>
      </c>
      <c r="AC17" s="19">
        <v>311030</v>
      </c>
      <c r="AD17" s="82">
        <v>269558.57999999996</v>
      </c>
      <c r="AE17" s="32">
        <f t="shared" si="43"/>
        <v>0.8666642446066295</v>
      </c>
      <c r="AF17" s="24">
        <f t="shared" ref="AF17:AF51" si="56">F17+L17+R17+X17+AC17</f>
        <v>13261237</v>
      </c>
      <c r="AG17" s="24">
        <f t="shared" ref="AG17:AG51" si="57">H17+N17+T17+Z17+AD17</f>
        <v>12949048.630000001</v>
      </c>
      <c r="AH17" s="32">
        <f t="shared" ref="AH17:AH51" si="58">AG17/AF17</f>
        <v>0.97645857848705975</v>
      </c>
    </row>
    <row r="18" spans="1:34" s="45" customFormat="1" ht="47.25" x14ac:dyDescent="0.25">
      <c r="A18" s="5"/>
      <c r="B18" s="5"/>
      <c r="C18" s="4"/>
      <c r="D18" s="6" t="s">
        <v>103</v>
      </c>
      <c r="E18" s="20">
        <v>79.024001999999996</v>
      </c>
      <c r="F18" s="17">
        <v>371800</v>
      </c>
      <c r="G18" s="87">
        <v>79.024001999999996</v>
      </c>
      <c r="H18" s="17">
        <v>371800</v>
      </c>
      <c r="I18" s="31">
        <f t="shared" si="48"/>
        <v>1</v>
      </c>
      <c r="J18" s="31">
        <f t="shared" si="49"/>
        <v>1</v>
      </c>
      <c r="K18" s="26">
        <v>968.83470000000011</v>
      </c>
      <c r="L18" s="17">
        <v>63890.879999999997</v>
      </c>
      <c r="M18" s="89">
        <v>874</v>
      </c>
      <c r="N18" s="89">
        <v>60686.82</v>
      </c>
      <c r="O18" s="31">
        <f t="shared" si="50"/>
        <v>0.90211467446407512</v>
      </c>
      <c r="P18" s="31">
        <f t="shared" si="51"/>
        <v>0.94985105855483598</v>
      </c>
      <c r="Q18" s="23">
        <v>48763</v>
      </c>
      <c r="R18" s="17">
        <v>526888</v>
      </c>
      <c r="S18" s="91">
        <v>43020</v>
      </c>
      <c r="T18" s="92">
        <v>488213.23000000004</v>
      </c>
      <c r="U18" s="31">
        <f t="shared" si="52"/>
        <v>0.88222627812070631</v>
      </c>
      <c r="V18" s="31">
        <f t="shared" si="53"/>
        <v>0.92659773993714045</v>
      </c>
      <c r="W18" s="26"/>
      <c r="X18" s="17"/>
      <c r="Y18" s="94"/>
      <c r="Z18" s="93"/>
      <c r="AA18" s="31"/>
      <c r="AB18" s="31"/>
      <c r="AC18" s="17">
        <v>23043.200000000001</v>
      </c>
      <c r="AD18" s="82">
        <v>20407.120000000003</v>
      </c>
      <c r="AE18" s="31">
        <f t="shared" si="43"/>
        <v>0.88560269407026815</v>
      </c>
      <c r="AF18" s="23">
        <f t="shared" si="56"/>
        <v>985622.08</v>
      </c>
      <c r="AG18" s="23">
        <f t="shared" si="57"/>
        <v>941107.17</v>
      </c>
      <c r="AH18" s="31">
        <f t="shared" si="58"/>
        <v>0.95483572161857422</v>
      </c>
    </row>
    <row r="19" spans="1:34" s="45" customFormat="1" ht="47.25" x14ac:dyDescent="0.25">
      <c r="A19" s="4"/>
      <c r="B19" s="5"/>
      <c r="C19" s="4"/>
      <c r="D19" s="6" t="s">
        <v>82</v>
      </c>
      <c r="E19" s="20">
        <v>143.13700299999999</v>
      </c>
      <c r="F19" s="17">
        <v>744000</v>
      </c>
      <c r="G19" s="87">
        <v>143.13700299999999</v>
      </c>
      <c r="H19" s="17">
        <v>744000</v>
      </c>
      <c r="I19" s="31">
        <f t="shared" si="48"/>
        <v>1</v>
      </c>
      <c r="J19" s="31">
        <f t="shared" si="49"/>
        <v>1</v>
      </c>
      <c r="K19" s="26">
        <v>234.93380000000002</v>
      </c>
      <c r="L19" s="17">
        <v>16202</v>
      </c>
      <c r="M19" s="17">
        <v>205.41300000000001</v>
      </c>
      <c r="N19" s="89">
        <v>14609.7</v>
      </c>
      <c r="O19" s="31">
        <f t="shared" si="50"/>
        <v>0.87434417695538058</v>
      </c>
      <c r="P19" s="31">
        <f t="shared" si="51"/>
        <v>0.90172200962844096</v>
      </c>
      <c r="Q19" s="23">
        <v>5371</v>
      </c>
      <c r="R19" s="17">
        <v>57150</v>
      </c>
      <c r="S19" s="91">
        <v>5081</v>
      </c>
      <c r="T19" s="92">
        <v>55595.049999999996</v>
      </c>
      <c r="U19" s="31">
        <f t="shared" si="52"/>
        <v>0.94600633029231052</v>
      </c>
      <c r="V19" s="31">
        <f t="shared" si="53"/>
        <v>0.97279177602799638</v>
      </c>
      <c r="W19" s="26"/>
      <c r="X19" s="17"/>
      <c r="Y19" s="94"/>
      <c r="Z19" s="93"/>
      <c r="AA19" s="31"/>
      <c r="AB19" s="31"/>
      <c r="AC19" s="17">
        <v>20407.599999999999</v>
      </c>
      <c r="AD19" s="82">
        <v>15135.12</v>
      </c>
      <c r="AE19" s="31">
        <f t="shared" si="43"/>
        <v>0.74164134930124082</v>
      </c>
      <c r="AF19" s="23">
        <f t="shared" si="56"/>
        <v>837759.6</v>
      </c>
      <c r="AG19" s="23">
        <f t="shared" si="57"/>
        <v>829339.87</v>
      </c>
      <c r="AH19" s="31">
        <f t="shared" si="58"/>
        <v>0.98994970633580326</v>
      </c>
    </row>
    <row r="20" spans="1:34" s="45" customFormat="1" ht="47.25" x14ac:dyDescent="0.25">
      <c r="A20" s="4"/>
      <c r="B20" s="5"/>
      <c r="C20" s="4"/>
      <c r="D20" s="6" t="s">
        <v>83</v>
      </c>
      <c r="E20" s="20">
        <v>148.53300199999998</v>
      </c>
      <c r="F20" s="17">
        <v>706200</v>
      </c>
      <c r="G20" s="87">
        <v>148.53300200000001</v>
      </c>
      <c r="H20" s="17">
        <v>706200</v>
      </c>
      <c r="I20" s="31">
        <f t="shared" si="48"/>
        <v>1.0000000000000002</v>
      </c>
      <c r="J20" s="31">
        <f t="shared" si="49"/>
        <v>1</v>
      </c>
      <c r="K20" s="26">
        <v>1478.5943</v>
      </c>
      <c r="L20" s="17">
        <v>97015.06</v>
      </c>
      <c r="M20" s="17">
        <v>1386</v>
      </c>
      <c r="N20" s="89">
        <v>95029.02</v>
      </c>
      <c r="O20" s="31">
        <f t="shared" si="50"/>
        <v>0.93737680444189464</v>
      </c>
      <c r="P20" s="31">
        <f t="shared" si="51"/>
        <v>0.97952853917731952</v>
      </c>
      <c r="Q20" s="23">
        <v>66391</v>
      </c>
      <c r="R20" s="17">
        <v>720139.84000000008</v>
      </c>
      <c r="S20" s="91">
        <v>61338</v>
      </c>
      <c r="T20" s="92">
        <v>688208.34000000008</v>
      </c>
      <c r="U20" s="31">
        <f t="shared" si="52"/>
        <v>0.92389028633399106</v>
      </c>
      <c r="V20" s="31">
        <f t="shared" si="53"/>
        <v>0.95565930639249175</v>
      </c>
      <c r="W20" s="26"/>
      <c r="X20" s="17"/>
      <c r="Y20" s="94"/>
      <c r="Z20" s="93"/>
      <c r="AA20" s="31"/>
      <c r="AB20" s="31"/>
      <c r="AC20" s="17">
        <v>48747.199999999997</v>
      </c>
      <c r="AD20" s="82">
        <v>43475.199999999997</v>
      </c>
      <c r="AE20" s="31">
        <f t="shared" si="43"/>
        <v>0.89185019857550796</v>
      </c>
      <c r="AF20" s="23">
        <f t="shared" si="56"/>
        <v>1572102.1</v>
      </c>
      <c r="AG20" s="23">
        <f t="shared" si="57"/>
        <v>1532912.56</v>
      </c>
      <c r="AH20" s="31">
        <f t="shared" si="58"/>
        <v>0.97507188623436092</v>
      </c>
    </row>
    <row r="21" spans="1:34" s="45" customFormat="1" ht="47.25" x14ac:dyDescent="0.25">
      <c r="A21" s="5"/>
      <c r="B21" s="5"/>
      <c r="C21" s="4"/>
      <c r="D21" s="6" t="s">
        <v>104</v>
      </c>
      <c r="E21" s="20">
        <v>105.90400100000002</v>
      </c>
      <c r="F21" s="17">
        <v>585100</v>
      </c>
      <c r="G21" s="87">
        <v>105.90400099999999</v>
      </c>
      <c r="H21" s="17">
        <v>585100</v>
      </c>
      <c r="I21" s="31">
        <f t="shared" si="48"/>
        <v>0.99999999999999978</v>
      </c>
      <c r="J21" s="31">
        <f t="shared" si="49"/>
        <v>1</v>
      </c>
      <c r="K21" s="26">
        <v>680.93380000000002</v>
      </c>
      <c r="L21" s="17">
        <v>45183.08</v>
      </c>
      <c r="M21" s="17">
        <v>552</v>
      </c>
      <c r="N21" s="89">
        <v>40378.92</v>
      </c>
      <c r="O21" s="31">
        <f t="shared" si="50"/>
        <v>0.8106514906441713</v>
      </c>
      <c r="P21" s="31">
        <f t="shared" si="51"/>
        <v>0.8936734724591594</v>
      </c>
      <c r="Q21" s="23">
        <v>17972</v>
      </c>
      <c r="R21" s="17">
        <v>215195.96</v>
      </c>
      <c r="S21" s="91">
        <v>15560</v>
      </c>
      <c r="T21" s="92">
        <v>200802.03</v>
      </c>
      <c r="U21" s="31">
        <f t="shared" si="52"/>
        <v>0.86579123080347209</v>
      </c>
      <c r="V21" s="31">
        <f t="shared" si="53"/>
        <v>0.93311245248284402</v>
      </c>
      <c r="W21" s="26"/>
      <c r="X21" s="17"/>
      <c r="Y21" s="94"/>
      <c r="Z21" s="93"/>
      <c r="AA21" s="31"/>
      <c r="AB21" s="31"/>
      <c r="AC21" s="17">
        <v>18532</v>
      </c>
      <c r="AD21" s="82">
        <v>15895.62</v>
      </c>
      <c r="AE21" s="31">
        <f t="shared" si="43"/>
        <v>0.85773904597453055</v>
      </c>
      <c r="AF21" s="23">
        <f t="shared" si="56"/>
        <v>864011.03999999992</v>
      </c>
      <c r="AG21" s="23">
        <f t="shared" si="57"/>
        <v>842176.57000000007</v>
      </c>
      <c r="AH21" s="31">
        <f t="shared" si="58"/>
        <v>0.97472894559310275</v>
      </c>
    </row>
    <row r="22" spans="1:34" s="45" customFormat="1" ht="47.25" x14ac:dyDescent="0.25">
      <c r="A22" s="4"/>
      <c r="B22" s="5"/>
      <c r="C22" s="4"/>
      <c r="D22" s="6" t="s">
        <v>84</v>
      </c>
      <c r="E22" s="20">
        <v>243.73599899999999</v>
      </c>
      <c r="F22" s="17">
        <v>1097300</v>
      </c>
      <c r="G22" s="87">
        <v>243.73599899999999</v>
      </c>
      <c r="H22" s="17">
        <v>1097300</v>
      </c>
      <c r="I22" s="31">
        <f t="shared" si="48"/>
        <v>1</v>
      </c>
      <c r="J22" s="31">
        <f t="shared" si="49"/>
        <v>1</v>
      </c>
      <c r="K22" s="26">
        <v>1052.5943</v>
      </c>
      <c r="L22" s="17">
        <v>69333.58</v>
      </c>
      <c r="M22" s="17">
        <v>915.32569999999998</v>
      </c>
      <c r="N22" s="89">
        <v>66130.28</v>
      </c>
      <c r="O22" s="31">
        <f t="shared" si="50"/>
        <v>0.86959021153734162</v>
      </c>
      <c r="P22" s="31">
        <f t="shared" si="51"/>
        <v>0.95379872206223881</v>
      </c>
      <c r="Q22" s="23">
        <v>48095</v>
      </c>
      <c r="R22" s="17">
        <v>520779.19999999995</v>
      </c>
      <c r="S22" s="91">
        <v>43223</v>
      </c>
      <c r="T22" s="92">
        <v>475042.18</v>
      </c>
      <c r="U22" s="31">
        <f t="shared" si="52"/>
        <v>0.89870048861628027</v>
      </c>
      <c r="V22" s="31">
        <f t="shared" si="53"/>
        <v>0.9121757935032736</v>
      </c>
      <c r="W22" s="26"/>
      <c r="X22" s="17"/>
      <c r="Y22" s="94"/>
      <c r="Z22" s="93"/>
      <c r="AA22" s="31"/>
      <c r="AB22" s="31"/>
      <c r="AC22" s="17">
        <v>46738</v>
      </c>
      <c r="AD22" s="82">
        <v>41465.42</v>
      </c>
      <c r="AE22" s="31">
        <f t="shared" si="43"/>
        <v>0.88718858316573235</v>
      </c>
      <c r="AF22" s="23">
        <f t="shared" si="56"/>
        <v>1734150.78</v>
      </c>
      <c r="AG22" s="23">
        <f t="shared" si="57"/>
        <v>1679937.88</v>
      </c>
      <c r="AH22" s="31">
        <f t="shared" si="58"/>
        <v>0.96873807016942315</v>
      </c>
    </row>
    <row r="23" spans="1:34" s="45" customFormat="1" ht="47.25" x14ac:dyDescent="0.25">
      <c r="A23" s="4"/>
      <c r="B23" s="5"/>
      <c r="C23" s="4"/>
      <c r="D23" s="6" t="s">
        <v>85</v>
      </c>
      <c r="E23" s="20">
        <v>88.484002000000004</v>
      </c>
      <c r="F23" s="17">
        <v>461900</v>
      </c>
      <c r="G23" s="87">
        <v>88.484002000000004</v>
      </c>
      <c r="H23" s="17">
        <v>461900</v>
      </c>
      <c r="I23" s="31">
        <f t="shared" si="48"/>
        <v>1</v>
      </c>
      <c r="J23" s="31">
        <f t="shared" si="49"/>
        <v>1</v>
      </c>
      <c r="K23" s="26">
        <v>164.8827</v>
      </c>
      <c r="L23" s="17">
        <v>11650.079999999998</v>
      </c>
      <c r="M23" s="17">
        <v>122</v>
      </c>
      <c r="N23" s="89">
        <v>9042.2999999999993</v>
      </c>
      <c r="O23" s="31">
        <f t="shared" si="50"/>
        <v>0.739919955216648</v>
      </c>
      <c r="P23" s="31">
        <f t="shared" si="51"/>
        <v>0.77615776029005812</v>
      </c>
      <c r="Q23" s="23">
        <v>9184</v>
      </c>
      <c r="R23" s="17">
        <v>97524</v>
      </c>
      <c r="S23" s="91">
        <v>9149.9999999999909</v>
      </c>
      <c r="T23" s="92">
        <v>97524</v>
      </c>
      <c r="U23" s="31">
        <f t="shared" si="52"/>
        <v>0.99629790940766449</v>
      </c>
      <c r="V23" s="31">
        <f t="shared" si="53"/>
        <v>1</v>
      </c>
      <c r="W23" s="26"/>
      <c r="X23" s="17"/>
      <c r="Y23" s="94"/>
      <c r="Z23" s="93"/>
      <c r="AA23" s="31"/>
      <c r="AB23" s="31"/>
      <c r="AC23" s="17">
        <v>24673.5</v>
      </c>
      <c r="AD23" s="82">
        <v>14129.44</v>
      </c>
      <c r="AE23" s="31">
        <f t="shared" si="43"/>
        <v>0.57265649380914752</v>
      </c>
      <c r="AF23" s="23">
        <f t="shared" si="56"/>
        <v>595747.58000000007</v>
      </c>
      <c r="AG23" s="23">
        <f t="shared" si="57"/>
        <v>582595.74</v>
      </c>
      <c r="AH23" s="31">
        <f t="shared" si="58"/>
        <v>0.97792380457508521</v>
      </c>
    </row>
    <row r="24" spans="1:34" s="45" customFormat="1" ht="47.25" x14ac:dyDescent="0.25">
      <c r="A24" s="5"/>
      <c r="B24" s="5"/>
      <c r="C24" s="4"/>
      <c r="D24" s="6" t="s">
        <v>105</v>
      </c>
      <c r="E24" s="20">
        <v>0</v>
      </c>
      <c r="F24" s="17">
        <v>0</v>
      </c>
      <c r="G24" s="87">
        <v>0</v>
      </c>
      <c r="H24" s="17">
        <v>0</v>
      </c>
      <c r="I24" s="31"/>
      <c r="J24" s="31"/>
      <c r="K24" s="26">
        <v>203.05500000000001</v>
      </c>
      <c r="L24" s="17">
        <v>6450</v>
      </c>
      <c r="M24" s="17">
        <v>22</v>
      </c>
      <c r="N24" s="89">
        <v>1434.24</v>
      </c>
      <c r="O24" s="31">
        <f t="shared" si="50"/>
        <v>0.10834502967176381</v>
      </c>
      <c r="P24" s="31">
        <f t="shared" si="51"/>
        <v>0.22236279069767442</v>
      </c>
      <c r="Q24" s="23">
        <v>1819</v>
      </c>
      <c r="R24" s="17">
        <v>19487.8</v>
      </c>
      <c r="S24" s="91">
        <v>1819</v>
      </c>
      <c r="T24" s="92">
        <v>19487.800000000003</v>
      </c>
      <c r="U24" s="31">
        <f t="shared" si="52"/>
        <v>1</v>
      </c>
      <c r="V24" s="31">
        <f t="shared" si="53"/>
        <v>1.0000000000000002</v>
      </c>
      <c r="W24" s="26">
        <v>5148</v>
      </c>
      <c r="X24" s="17">
        <v>93920</v>
      </c>
      <c r="Y24" s="95">
        <v>4703</v>
      </c>
      <c r="Z24" s="82">
        <v>86331.54</v>
      </c>
      <c r="AA24" s="31">
        <f t="shared" ref="AA24" si="59">Y24/W24</f>
        <v>0.91355866355866355</v>
      </c>
      <c r="AB24" s="31">
        <f t="shared" ref="AB24" si="60">Z24/X24</f>
        <v>0.9192029386712095</v>
      </c>
      <c r="AC24" s="17">
        <v>12861</v>
      </c>
      <c r="AD24" s="82">
        <v>5660.6400000000012</v>
      </c>
      <c r="AE24" s="31">
        <f t="shared" si="43"/>
        <v>0.44013995801259631</v>
      </c>
      <c r="AF24" s="23">
        <f t="shared" si="56"/>
        <v>132718.79999999999</v>
      </c>
      <c r="AG24" s="23">
        <f t="shared" si="57"/>
        <v>112914.22</v>
      </c>
      <c r="AH24" s="31">
        <f t="shared" si="58"/>
        <v>0.8507778852732244</v>
      </c>
    </row>
    <row r="25" spans="1:34" s="45" customFormat="1" ht="47.25" x14ac:dyDescent="0.25">
      <c r="A25" s="4"/>
      <c r="B25" s="5"/>
      <c r="C25" s="4"/>
      <c r="D25" s="6" t="s">
        <v>86</v>
      </c>
      <c r="E25" s="20">
        <v>168.767999</v>
      </c>
      <c r="F25" s="17">
        <v>785900</v>
      </c>
      <c r="G25" s="87">
        <v>168.767999</v>
      </c>
      <c r="H25" s="17">
        <v>785900</v>
      </c>
      <c r="I25" s="31">
        <f t="shared" si="48"/>
        <v>1</v>
      </c>
      <c r="J25" s="31">
        <f t="shared" si="49"/>
        <v>1</v>
      </c>
      <c r="K25" s="26">
        <v>561.68610000000001</v>
      </c>
      <c r="L25" s="17">
        <v>37434.36</v>
      </c>
      <c r="M25" s="17">
        <v>520.99699999999996</v>
      </c>
      <c r="N25" s="89">
        <v>35326.550000000003</v>
      </c>
      <c r="O25" s="31">
        <f t="shared" si="50"/>
        <v>0.92755900493175802</v>
      </c>
      <c r="P25" s="31">
        <f t="shared" si="51"/>
        <v>0.94369317386486651</v>
      </c>
      <c r="Q25" s="23">
        <v>6550</v>
      </c>
      <c r="R25" s="17">
        <v>59008.200000000012</v>
      </c>
      <c r="S25" s="91">
        <v>5840</v>
      </c>
      <c r="T25" s="92">
        <v>59008.2</v>
      </c>
      <c r="U25" s="31">
        <f t="shared" si="52"/>
        <v>0.89160305343511448</v>
      </c>
      <c r="V25" s="31">
        <f t="shared" si="53"/>
        <v>0.99999999999999978</v>
      </c>
      <c r="W25" s="26"/>
      <c r="X25" s="17"/>
      <c r="Y25" s="94"/>
      <c r="Z25" s="93"/>
      <c r="AA25" s="31"/>
      <c r="AB25" s="31"/>
      <c r="AC25" s="17">
        <v>20298</v>
      </c>
      <c r="AD25" s="82">
        <v>17661.8</v>
      </c>
      <c r="AE25" s="31">
        <f t="shared" si="43"/>
        <v>0.87012513548132819</v>
      </c>
      <c r="AF25" s="23">
        <f t="shared" si="56"/>
        <v>902640.56</v>
      </c>
      <c r="AG25" s="23">
        <f t="shared" si="57"/>
        <v>897896.55</v>
      </c>
      <c r="AH25" s="31">
        <f t="shared" si="58"/>
        <v>0.99474429777452056</v>
      </c>
    </row>
    <row r="26" spans="1:34" s="45" customFormat="1" ht="47.25" x14ac:dyDescent="0.25">
      <c r="A26" s="5"/>
      <c r="B26" s="5"/>
      <c r="C26" s="4"/>
      <c r="D26" s="6" t="s">
        <v>106</v>
      </c>
      <c r="E26" s="20">
        <v>109.868999</v>
      </c>
      <c r="F26" s="17">
        <v>685000</v>
      </c>
      <c r="G26" s="87">
        <v>109.868999</v>
      </c>
      <c r="H26" s="17">
        <v>685000</v>
      </c>
      <c r="I26" s="31">
        <f t="shared" si="48"/>
        <v>1</v>
      </c>
      <c r="J26" s="31">
        <f t="shared" si="49"/>
        <v>1</v>
      </c>
      <c r="K26" s="26">
        <v>445.68610000000001</v>
      </c>
      <c r="L26" s="17">
        <v>29896.68</v>
      </c>
      <c r="M26" s="17">
        <v>402</v>
      </c>
      <c r="N26" s="89">
        <v>27534.6</v>
      </c>
      <c r="O26" s="31">
        <f t="shared" si="50"/>
        <v>0.90198011560154101</v>
      </c>
      <c r="P26" s="31">
        <f t="shared" si="51"/>
        <v>0.92099189609013432</v>
      </c>
      <c r="Q26" s="23">
        <v>19898</v>
      </c>
      <c r="R26" s="17">
        <v>221309</v>
      </c>
      <c r="S26" s="91">
        <v>19185</v>
      </c>
      <c r="T26" s="92">
        <v>221309</v>
      </c>
      <c r="U26" s="31">
        <f t="shared" si="52"/>
        <v>0.9641672529902503</v>
      </c>
      <c r="V26" s="31">
        <f t="shared" si="53"/>
        <v>1</v>
      </c>
      <c r="W26" s="26"/>
      <c r="X26" s="17"/>
      <c r="Y26" s="97"/>
      <c r="Z26" s="82"/>
      <c r="AA26" s="31"/>
      <c r="AB26" s="31"/>
      <c r="AC26" s="17">
        <v>23775.5</v>
      </c>
      <c r="AD26" s="82">
        <v>23775.500000000004</v>
      </c>
      <c r="AE26" s="31">
        <f t="shared" si="43"/>
        <v>1.0000000000000002</v>
      </c>
      <c r="AF26" s="23">
        <f t="shared" si="56"/>
        <v>959981.18</v>
      </c>
      <c r="AG26" s="23">
        <f t="shared" si="57"/>
        <v>957619.1</v>
      </c>
      <c r="AH26" s="31">
        <f t="shared" si="58"/>
        <v>0.99753945176300218</v>
      </c>
    </row>
    <row r="27" spans="1:34" s="45" customFormat="1" ht="47.25" x14ac:dyDescent="0.25">
      <c r="A27" s="5"/>
      <c r="B27" s="5"/>
      <c r="C27" s="4"/>
      <c r="D27" s="6" t="s">
        <v>87</v>
      </c>
      <c r="E27" s="20">
        <v>158.23494600000004</v>
      </c>
      <c r="F27" s="17">
        <v>895300</v>
      </c>
      <c r="G27" s="87">
        <v>158.23494600000001</v>
      </c>
      <c r="H27" s="17">
        <v>895300</v>
      </c>
      <c r="I27" s="31">
        <f t="shared" ref="I27" si="61">G27/E27</f>
        <v>0.99999999999999978</v>
      </c>
      <c r="J27" s="31">
        <f t="shared" ref="J27" si="62">H27/F27</f>
        <v>1</v>
      </c>
      <c r="K27" s="26">
        <v>1227.5943</v>
      </c>
      <c r="L27" s="17">
        <v>80705.08</v>
      </c>
      <c r="M27" s="17">
        <v>1227.5943</v>
      </c>
      <c r="N27" s="89">
        <v>80705.08</v>
      </c>
      <c r="O27" s="31">
        <f t="shared" si="50"/>
        <v>1</v>
      </c>
      <c r="P27" s="31">
        <f t="shared" si="51"/>
        <v>1</v>
      </c>
      <c r="Q27" s="23">
        <v>42200</v>
      </c>
      <c r="R27" s="17">
        <v>470543.2</v>
      </c>
      <c r="S27" s="91">
        <v>39734.999999999956</v>
      </c>
      <c r="T27" s="92">
        <v>450671.77</v>
      </c>
      <c r="U27" s="31">
        <f t="shared" si="52"/>
        <v>0.94158767772511742</v>
      </c>
      <c r="V27" s="31">
        <f t="shared" si="53"/>
        <v>0.95776916975954596</v>
      </c>
      <c r="W27" s="26"/>
      <c r="X27" s="17"/>
      <c r="Y27" s="97"/>
      <c r="Z27" s="82"/>
      <c r="AA27" s="31"/>
      <c r="AB27" s="31"/>
      <c r="AC27" s="17">
        <v>31548</v>
      </c>
      <c r="AD27" s="82">
        <v>31547.639999999996</v>
      </c>
      <c r="AE27" s="31">
        <f t="shared" si="43"/>
        <v>0.99998858881704056</v>
      </c>
      <c r="AF27" s="23">
        <f t="shared" si="56"/>
        <v>1478096.28</v>
      </c>
      <c r="AG27" s="23">
        <f t="shared" si="57"/>
        <v>1458224.49</v>
      </c>
      <c r="AH27" s="31">
        <f t="shared" si="58"/>
        <v>0.98655582165459477</v>
      </c>
    </row>
    <row r="28" spans="1:34" s="45" customFormat="1" ht="47.25" x14ac:dyDescent="0.25">
      <c r="A28" s="4"/>
      <c r="B28" s="5"/>
      <c r="C28" s="4"/>
      <c r="D28" s="6" t="s">
        <v>88</v>
      </c>
      <c r="E28" s="20">
        <v>166.38278327023599</v>
      </c>
      <c r="F28" s="17">
        <v>796800</v>
      </c>
      <c r="G28" s="87">
        <v>166.38278299999999</v>
      </c>
      <c r="H28" s="17">
        <v>796800</v>
      </c>
      <c r="I28" s="31">
        <f t="shared" ref="I28:I29" si="63">G28/E28</f>
        <v>0.99999999837581754</v>
      </c>
      <c r="J28" s="31">
        <f t="shared" ref="J28:J29" si="64">H28/F28</f>
        <v>1</v>
      </c>
      <c r="K28" s="26">
        <v>2893.5297</v>
      </c>
      <c r="L28" s="17">
        <v>188315.34</v>
      </c>
      <c r="M28" s="17">
        <v>2253.0859999999998</v>
      </c>
      <c r="N28" s="89">
        <v>151413.70000000001</v>
      </c>
      <c r="O28" s="31">
        <f t="shared" si="50"/>
        <v>0.77866351259501487</v>
      </c>
      <c r="P28" s="31">
        <f t="shared" si="51"/>
        <v>0.80404336683352517</v>
      </c>
      <c r="Q28" s="23">
        <v>47014</v>
      </c>
      <c r="R28" s="17">
        <v>504395</v>
      </c>
      <c r="S28" s="91">
        <v>42328</v>
      </c>
      <c r="T28" s="92">
        <v>485815.22</v>
      </c>
      <c r="U28" s="31">
        <f t="shared" si="52"/>
        <v>0.90032756200280772</v>
      </c>
      <c r="V28" s="31">
        <f t="shared" si="53"/>
        <v>0.96316422644950872</v>
      </c>
      <c r="W28" s="26"/>
      <c r="X28" s="17"/>
      <c r="Y28" s="97"/>
      <c r="Z28" s="82"/>
      <c r="AA28" s="31"/>
      <c r="AB28" s="31"/>
      <c r="AC28" s="17">
        <v>14130</v>
      </c>
      <c r="AD28" s="82">
        <v>14129.44</v>
      </c>
      <c r="AE28" s="31">
        <f t="shared" si="43"/>
        <v>0.99996036801132349</v>
      </c>
      <c r="AF28" s="23">
        <f t="shared" si="56"/>
        <v>1503640.3399999999</v>
      </c>
      <c r="AG28" s="23">
        <f t="shared" si="57"/>
        <v>1448158.3599999999</v>
      </c>
      <c r="AH28" s="31">
        <f t="shared" si="58"/>
        <v>0.96310156190675222</v>
      </c>
    </row>
    <row r="29" spans="1:34" s="45" customFormat="1" ht="47.25" x14ac:dyDescent="0.25">
      <c r="A29" s="5"/>
      <c r="B29" s="5"/>
      <c r="C29" s="4"/>
      <c r="D29" s="6" t="s">
        <v>107</v>
      </c>
      <c r="E29" s="20">
        <v>181.14499499999999</v>
      </c>
      <c r="F29" s="17">
        <v>870700</v>
      </c>
      <c r="G29" s="87">
        <v>181.14499499999999</v>
      </c>
      <c r="H29" s="17">
        <v>870700</v>
      </c>
      <c r="I29" s="31">
        <f t="shared" si="63"/>
        <v>1</v>
      </c>
      <c r="J29" s="31">
        <f t="shared" si="64"/>
        <v>1</v>
      </c>
      <c r="K29" s="26">
        <v>1388.5943</v>
      </c>
      <c r="L29" s="17">
        <v>91166.86</v>
      </c>
      <c r="M29" s="17">
        <v>1137.0060000000001</v>
      </c>
      <c r="N29" s="89">
        <v>78991.360000000001</v>
      </c>
      <c r="O29" s="31">
        <f t="shared" si="50"/>
        <v>0.81881799457192073</v>
      </c>
      <c r="P29" s="31">
        <f t="shared" si="51"/>
        <v>0.86644818084115216</v>
      </c>
      <c r="Q29" s="23">
        <v>65756</v>
      </c>
      <c r="R29" s="17">
        <v>706623.8</v>
      </c>
      <c r="S29" s="91">
        <v>63308.998</v>
      </c>
      <c r="T29" s="92">
        <v>690199.12</v>
      </c>
      <c r="U29" s="31">
        <f t="shared" si="52"/>
        <v>0.96278663544011189</v>
      </c>
      <c r="V29" s="31">
        <f t="shared" si="53"/>
        <v>0.97675611831925269</v>
      </c>
      <c r="W29" s="26"/>
      <c r="X29" s="17"/>
      <c r="Y29" s="97"/>
      <c r="Z29" s="82"/>
      <c r="AA29" s="31"/>
      <c r="AB29" s="31"/>
      <c r="AC29" s="17">
        <v>26276</v>
      </c>
      <c r="AD29" s="82">
        <v>26275.640000000003</v>
      </c>
      <c r="AE29" s="31">
        <f t="shared" si="43"/>
        <v>0.99998629928451832</v>
      </c>
      <c r="AF29" s="23">
        <f t="shared" si="56"/>
        <v>1694766.6600000001</v>
      </c>
      <c r="AG29" s="23">
        <f t="shared" si="57"/>
        <v>1666166.1199999999</v>
      </c>
      <c r="AH29" s="31">
        <f t="shared" si="58"/>
        <v>0.9831242018886539</v>
      </c>
    </row>
    <row r="30" spans="1:34" s="14" customFormat="1" ht="47.25" x14ac:dyDescent="0.25">
      <c r="A30" s="2" t="s">
        <v>38</v>
      </c>
      <c r="B30" s="1">
        <v>1021</v>
      </c>
      <c r="C30" s="2" t="s">
        <v>6</v>
      </c>
      <c r="D30" s="12" t="s">
        <v>108</v>
      </c>
      <c r="E30" s="19">
        <v>1707.1129999999998</v>
      </c>
      <c r="F30" s="19">
        <v>9933950</v>
      </c>
      <c r="G30" s="19">
        <v>1591.63</v>
      </c>
      <c r="H30" s="19">
        <v>9923653.8100000005</v>
      </c>
      <c r="I30" s="32">
        <f t="shared" ref="I30:J51" si="65">G30/E30</f>
        <v>0.93235187125866903</v>
      </c>
      <c r="J30" s="32">
        <f t="shared" si="65"/>
        <v>0.99896353514966363</v>
      </c>
      <c r="K30" s="19">
        <v>6389.8789000000006</v>
      </c>
      <c r="L30" s="19">
        <v>416880.99592000002</v>
      </c>
      <c r="M30" s="88">
        <v>5828.24</v>
      </c>
      <c r="N30" s="88">
        <v>404973.5</v>
      </c>
      <c r="O30" s="32">
        <f t="shared" ref="O30:O51" si="66">M30/K30</f>
        <v>0.91210492267701648</v>
      </c>
      <c r="P30" s="32">
        <f t="shared" ref="P30:P51" si="67">N30/L30</f>
        <v>0.97143670247255631</v>
      </c>
      <c r="Q30" s="19">
        <v>528460</v>
      </c>
      <c r="R30" s="19">
        <v>5420700</v>
      </c>
      <c r="S30" s="91">
        <v>446578.9995501982</v>
      </c>
      <c r="T30" s="91">
        <v>5068140.2299999995</v>
      </c>
      <c r="U30" s="32">
        <f t="shared" si="52"/>
        <v>0.84505733556030393</v>
      </c>
      <c r="V30" s="32">
        <f t="shared" si="53"/>
        <v>0.9349604718947736</v>
      </c>
      <c r="W30" s="19">
        <v>47476</v>
      </c>
      <c r="X30" s="19">
        <v>854195</v>
      </c>
      <c r="Y30" s="83">
        <v>44259.6</v>
      </c>
      <c r="Z30" s="83">
        <v>799914.75000000012</v>
      </c>
      <c r="AA30" s="32">
        <f t="shared" ref="AA30" si="68">Y30/W30</f>
        <v>0.93225208526413339</v>
      </c>
      <c r="AB30" s="32">
        <f t="shared" ref="AB30" si="69">Z30/X30</f>
        <v>0.9364544980946975</v>
      </c>
      <c r="AC30" s="19">
        <v>510383</v>
      </c>
      <c r="AD30" s="82">
        <v>337512.92000000004</v>
      </c>
      <c r="AE30" s="32">
        <f t="shared" si="43"/>
        <v>0.66129342082318576</v>
      </c>
      <c r="AF30" s="24">
        <f t="shared" si="56"/>
        <v>17136108.995920002</v>
      </c>
      <c r="AG30" s="24">
        <f t="shared" si="57"/>
        <v>16534195.209999999</v>
      </c>
      <c r="AH30" s="32">
        <f t="shared" si="58"/>
        <v>0.96487453563330416</v>
      </c>
    </row>
    <row r="31" spans="1:34" s="45" customFormat="1" ht="48" customHeight="1" x14ac:dyDescent="0.25">
      <c r="A31" s="4"/>
      <c r="B31" s="5"/>
      <c r="C31" s="4"/>
      <c r="D31" s="6" t="s">
        <v>73</v>
      </c>
      <c r="E31" s="20">
        <v>150.251</v>
      </c>
      <c r="F31" s="17">
        <v>874400</v>
      </c>
      <c r="G31" s="87">
        <v>139.99359200000001</v>
      </c>
      <c r="H31" s="81">
        <v>874400</v>
      </c>
      <c r="I31" s="31">
        <f t="shared" ref="I31:I51" si="70">G31/E31</f>
        <v>0.93173151593001047</v>
      </c>
      <c r="J31" s="31">
        <f t="shared" si="65"/>
        <v>1</v>
      </c>
      <c r="K31" s="26">
        <v>496.48940000000005</v>
      </c>
      <c r="L31" s="17">
        <v>33321.65</v>
      </c>
      <c r="M31" s="17">
        <v>480.38729999999998</v>
      </c>
      <c r="N31" s="89">
        <v>33321.65</v>
      </c>
      <c r="O31" s="31">
        <f t="shared" si="66"/>
        <v>0.96756808906695679</v>
      </c>
      <c r="P31" s="31">
        <f t="shared" si="67"/>
        <v>1</v>
      </c>
      <c r="Q31" s="23">
        <v>29279</v>
      </c>
      <c r="R31" s="17">
        <v>309600</v>
      </c>
      <c r="S31" s="91">
        <v>26076.99960682782</v>
      </c>
      <c r="T31" s="91">
        <v>298975.02</v>
      </c>
      <c r="U31" s="31">
        <f t="shared" si="52"/>
        <v>0.8906383280449407</v>
      </c>
      <c r="V31" s="31">
        <f t="shared" si="53"/>
        <v>0.96568158914728686</v>
      </c>
      <c r="W31" s="26"/>
      <c r="X31" s="17"/>
      <c r="Y31" s="97"/>
      <c r="Z31" s="82"/>
      <c r="AA31" s="31"/>
      <c r="AB31" s="31"/>
      <c r="AC31" s="17">
        <v>45386</v>
      </c>
      <c r="AD31" s="82">
        <v>26897.609999999997</v>
      </c>
      <c r="AE31" s="31">
        <f t="shared" si="43"/>
        <v>0.59264112281320225</v>
      </c>
      <c r="AF31" s="23">
        <f t="shared" si="56"/>
        <v>1262707.6499999999</v>
      </c>
      <c r="AG31" s="23">
        <f t="shared" si="57"/>
        <v>1233594.28</v>
      </c>
      <c r="AH31" s="31">
        <f t="shared" si="58"/>
        <v>0.97694369714161478</v>
      </c>
    </row>
    <row r="32" spans="1:34" s="45" customFormat="1" ht="48" customHeight="1" x14ac:dyDescent="0.25">
      <c r="A32" s="4"/>
      <c r="B32" s="5"/>
      <c r="C32" s="4"/>
      <c r="D32" s="6" t="s">
        <v>66</v>
      </c>
      <c r="E32" s="20">
        <v>211.82400000000001</v>
      </c>
      <c r="F32" s="17">
        <v>1356700</v>
      </c>
      <c r="G32" s="87">
        <v>194.93696800000001</v>
      </c>
      <c r="H32" s="87">
        <v>1353267.81</v>
      </c>
      <c r="I32" s="31">
        <f t="shared" si="70"/>
        <v>0.9202780043809955</v>
      </c>
      <c r="J32" s="31">
        <f t="shared" si="65"/>
        <v>0.99747019237856571</v>
      </c>
      <c r="K32" s="26">
        <v>823.86550000000011</v>
      </c>
      <c r="L32" s="17">
        <v>51681.03</v>
      </c>
      <c r="M32" s="17">
        <v>781.68600000000004</v>
      </c>
      <c r="N32" s="89">
        <v>51681.03</v>
      </c>
      <c r="O32" s="31">
        <f t="shared" si="66"/>
        <v>0.94880292960440749</v>
      </c>
      <c r="P32" s="31">
        <f t="shared" si="67"/>
        <v>1</v>
      </c>
      <c r="Q32" s="23">
        <v>72595</v>
      </c>
      <c r="R32" s="17">
        <v>722800</v>
      </c>
      <c r="S32" s="91">
        <v>60533</v>
      </c>
      <c r="T32" s="91">
        <v>692207.77999999991</v>
      </c>
      <c r="U32" s="31">
        <f t="shared" si="52"/>
        <v>0.83384530615056129</v>
      </c>
      <c r="V32" s="31">
        <f t="shared" si="53"/>
        <v>0.9576754012174874</v>
      </c>
      <c r="W32" s="26"/>
      <c r="X32" s="17"/>
      <c r="Y32" s="97"/>
      <c r="Z32" s="82"/>
      <c r="AA32" s="31"/>
      <c r="AB32" s="31"/>
      <c r="AC32" s="17">
        <v>42133.5</v>
      </c>
      <c r="AD32" s="82">
        <v>26272.100000000002</v>
      </c>
      <c r="AE32" s="31">
        <f t="shared" si="43"/>
        <v>0.62354421066372367</v>
      </c>
      <c r="AF32" s="23">
        <f t="shared" si="56"/>
        <v>2173314.5300000003</v>
      </c>
      <c r="AG32" s="23">
        <f t="shared" si="57"/>
        <v>2123428.7200000002</v>
      </c>
      <c r="AH32" s="31">
        <f t="shared" si="58"/>
        <v>0.9770462078491694</v>
      </c>
    </row>
    <row r="33" spans="1:34" s="45" customFormat="1" ht="48" customHeight="1" x14ac:dyDescent="0.25">
      <c r="A33" s="4"/>
      <c r="B33" s="5"/>
      <c r="C33" s="4"/>
      <c r="D33" s="6" t="s">
        <v>67</v>
      </c>
      <c r="E33" s="20">
        <v>200.16</v>
      </c>
      <c r="F33" s="17">
        <v>1107800</v>
      </c>
      <c r="G33" s="87">
        <v>184.48744600000001</v>
      </c>
      <c r="H33" s="87">
        <v>1107800</v>
      </c>
      <c r="I33" s="31">
        <f t="shared" si="70"/>
        <v>0.92169987010391696</v>
      </c>
      <c r="J33" s="31">
        <f t="shared" si="65"/>
        <v>1</v>
      </c>
      <c r="K33" s="26">
        <v>324.8827</v>
      </c>
      <c r="L33" s="17">
        <v>26350.250000000004</v>
      </c>
      <c r="M33" s="89">
        <v>324.8827</v>
      </c>
      <c r="N33" s="89">
        <v>26350.25</v>
      </c>
      <c r="O33" s="31">
        <f t="shared" si="66"/>
        <v>1</v>
      </c>
      <c r="P33" s="31">
        <f t="shared" si="67"/>
        <v>0.99999999999999989</v>
      </c>
      <c r="Q33" s="23">
        <v>28934</v>
      </c>
      <c r="R33" s="17">
        <v>335840</v>
      </c>
      <c r="S33" s="91">
        <v>25621.000117620963</v>
      </c>
      <c r="T33" s="91">
        <v>307119.34999999998</v>
      </c>
      <c r="U33" s="31">
        <f t="shared" si="52"/>
        <v>0.88549803406445571</v>
      </c>
      <c r="V33" s="31">
        <f t="shared" si="53"/>
        <v>0.91448115173892319</v>
      </c>
      <c r="W33" s="26"/>
      <c r="X33" s="17"/>
      <c r="Y33" s="97"/>
      <c r="Z33" s="82"/>
      <c r="AA33" s="31"/>
      <c r="AB33" s="31"/>
      <c r="AC33" s="17">
        <v>66184</v>
      </c>
      <c r="AD33" s="82">
        <v>39745.499999999993</v>
      </c>
      <c r="AE33" s="31">
        <f t="shared" si="43"/>
        <v>0.60053033965913205</v>
      </c>
      <c r="AF33" s="23">
        <f t="shared" si="56"/>
        <v>1536174.25</v>
      </c>
      <c r="AG33" s="23">
        <f t="shared" si="57"/>
        <v>1481015.1</v>
      </c>
      <c r="AH33" s="31">
        <f t="shared" si="58"/>
        <v>0.96409316846705384</v>
      </c>
    </row>
    <row r="34" spans="1:34" s="45" customFormat="1" ht="48" customHeight="1" x14ac:dyDescent="0.25">
      <c r="A34" s="4"/>
      <c r="B34" s="5"/>
      <c r="C34" s="4"/>
      <c r="D34" s="6" t="s">
        <v>68</v>
      </c>
      <c r="E34" s="20">
        <v>211.14099999999999</v>
      </c>
      <c r="F34" s="17">
        <v>1384900</v>
      </c>
      <c r="G34" s="87">
        <v>211.14099999999999</v>
      </c>
      <c r="H34" s="87">
        <v>1381468</v>
      </c>
      <c r="I34" s="31">
        <f t="shared" si="70"/>
        <v>1</v>
      </c>
      <c r="J34" s="31">
        <f t="shared" si="65"/>
        <v>0.99752184273232725</v>
      </c>
      <c r="K34" s="26">
        <v>829.66879999999992</v>
      </c>
      <c r="L34" s="17">
        <v>59059.17</v>
      </c>
      <c r="M34" s="17">
        <v>829.66880000000003</v>
      </c>
      <c r="N34" s="89">
        <v>59059.17</v>
      </c>
      <c r="O34" s="31">
        <f t="shared" si="66"/>
        <v>1.0000000000000002</v>
      </c>
      <c r="P34" s="31">
        <f t="shared" si="67"/>
        <v>1</v>
      </c>
      <c r="Q34" s="23">
        <v>52086</v>
      </c>
      <c r="R34" s="17">
        <v>433697.6</v>
      </c>
      <c r="S34" s="91">
        <v>33964.999999999985</v>
      </c>
      <c r="T34" s="91">
        <v>375556.67</v>
      </c>
      <c r="U34" s="31">
        <f t="shared" si="52"/>
        <v>0.65209461275582659</v>
      </c>
      <c r="V34" s="31">
        <f t="shared" si="53"/>
        <v>0.86594131487008463</v>
      </c>
      <c r="W34" s="26"/>
      <c r="X34" s="17"/>
      <c r="Y34" s="97"/>
      <c r="Z34" s="82"/>
      <c r="AA34" s="31"/>
      <c r="AB34" s="31"/>
      <c r="AC34" s="17">
        <v>57854</v>
      </c>
      <c r="AD34" s="82">
        <v>36744.15</v>
      </c>
      <c r="AE34" s="31">
        <f t="shared" si="43"/>
        <v>0.63511857434231</v>
      </c>
      <c r="AF34" s="23">
        <f t="shared" si="56"/>
        <v>1935510.77</v>
      </c>
      <c r="AG34" s="23">
        <f t="shared" si="57"/>
        <v>1852827.9899999998</v>
      </c>
      <c r="AH34" s="31">
        <f t="shared" si="58"/>
        <v>0.95728115736602171</v>
      </c>
    </row>
    <row r="35" spans="1:34" s="45" customFormat="1" ht="48" customHeight="1" x14ac:dyDescent="0.25">
      <c r="A35" s="4"/>
      <c r="B35" s="5"/>
      <c r="C35" s="4"/>
      <c r="D35" s="6" t="s">
        <v>69</v>
      </c>
      <c r="E35" s="20">
        <v>210.28100000000001</v>
      </c>
      <c r="F35" s="17">
        <v>1592800</v>
      </c>
      <c r="G35" s="87">
        <v>195.39250999999999</v>
      </c>
      <c r="H35" s="87">
        <v>1592800</v>
      </c>
      <c r="I35" s="31">
        <f t="shared" si="70"/>
        <v>0.92919716950176179</v>
      </c>
      <c r="J35" s="31">
        <f t="shared" si="65"/>
        <v>1</v>
      </c>
      <c r="K35" s="26">
        <v>1246.7972</v>
      </c>
      <c r="L35" s="17">
        <v>73387.095919999992</v>
      </c>
      <c r="M35" s="17">
        <v>1116.8687</v>
      </c>
      <c r="N35" s="89">
        <v>73087</v>
      </c>
      <c r="O35" s="31">
        <f t="shared" si="66"/>
        <v>0.89579018945502931</v>
      </c>
      <c r="P35" s="31">
        <f t="shared" si="67"/>
        <v>0.9959107808227331</v>
      </c>
      <c r="Q35" s="23">
        <v>90016</v>
      </c>
      <c r="R35" s="17">
        <v>979389.2</v>
      </c>
      <c r="S35" s="91">
        <v>72296</v>
      </c>
      <c r="T35" s="91">
        <v>838210.27</v>
      </c>
      <c r="U35" s="31">
        <f t="shared" si="52"/>
        <v>0.80314610735869174</v>
      </c>
      <c r="V35" s="31">
        <f t="shared" si="53"/>
        <v>0.8558500236678126</v>
      </c>
      <c r="W35" s="26"/>
      <c r="X35" s="17"/>
      <c r="Y35" s="97"/>
      <c r="Z35" s="82"/>
      <c r="AA35" s="31"/>
      <c r="AB35" s="31"/>
      <c r="AC35" s="17">
        <v>96007.5</v>
      </c>
      <c r="AD35" s="82">
        <v>77481.22</v>
      </c>
      <c r="AE35" s="31">
        <f t="shared" si="43"/>
        <v>0.80703299221414992</v>
      </c>
      <c r="AF35" s="23">
        <f t="shared" si="56"/>
        <v>2741583.7959199999</v>
      </c>
      <c r="AG35" s="23">
        <f t="shared" si="57"/>
        <v>2581578.4900000002</v>
      </c>
      <c r="AH35" s="31">
        <f t="shared" si="58"/>
        <v>0.94163763801124079</v>
      </c>
    </row>
    <row r="36" spans="1:34" s="45" customFormat="1" ht="48" customHeight="1" x14ac:dyDescent="0.25">
      <c r="A36" s="4"/>
      <c r="B36" s="5"/>
      <c r="C36" s="4"/>
      <c r="D36" s="6" t="s">
        <v>74</v>
      </c>
      <c r="E36" s="20">
        <v>473.2</v>
      </c>
      <c r="F36" s="17">
        <v>2130850</v>
      </c>
      <c r="G36" s="87">
        <v>444.18148500000001</v>
      </c>
      <c r="H36" s="87">
        <v>2130850</v>
      </c>
      <c r="I36" s="31">
        <f t="shared" si="70"/>
        <v>0.93867600380388849</v>
      </c>
      <c r="J36" s="31">
        <f t="shared" si="65"/>
        <v>1</v>
      </c>
      <c r="K36" s="26">
        <v>1082.6687999999999</v>
      </c>
      <c r="L36" s="17">
        <v>71230.28</v>
      </c>
      <c r="M36" s="17">
        <v>1009.485</v>
      </c>
      <c r="N36" s="89">
        <v>71225.179999999993</v>
      </c>
      <c r="O36" s="31">
        <f t="shared" si="66"/>
        <v>0.9324042588093423</v>
      </c>
      <c r="P36" s="31">
        <f t="shared" si="67"/>
        <v>0.99992840123610349</v>
      </c>
      <c r="Q36" s="23">
        <v>77111</v>
      </c>
      <c r="R36" s="17">
        <v>669063.19999999995</v>
      </c>
      <c r="S36" s="91">
        <v>55651.999825749444</v>
      </c>
      <c r="T36" s="91">
        <v>637945.79</v>
      </c>
      <c r="U36" s="31">
        <f t="shared" si="52"/>
        <v>0.72171285323429135</v>
      </c>
      <c r="V36" s="31">
        <f t="shared" si="53"/>
        <v>0.95349107528257437</v>
      </c>
      <c r="W36" s="26"/>
      <c r="X36" s="17"/>
      <c r="Y36" s="97"/>
      <c r="Z36" s="82"/>
      <c r="AA36" s="31"/>
      <c r="AB36" s="31"/>
      <c r="AC36" s="17">
        <v>48166</v>
      </c>
      <c r="AD36" s="82">
        <v>32332.270000000008</v>
      </c>
      <c r="AE36" s="31">
        <f t="shared" si="43"/>
        <v>0.67126749159157928</v>
      </c>
      <c r="AF36" s="23">
        <f t="shared" si="56"/>
        <v>2919309.4799999995</v>
      </c>
      <c r="AG36" s="23">
        <f t="shared" si="57"/>
        <v>2872353.24</v>
      </c>
      <c r="AH36" s="31">
        <f t="shared" si="58"/>
        <v>0.98391529218752127</v>
      </c>
    </row>
    <row r="37" spans="1:34" s="45" customFormat="1" ht="48" customHeight="1" x14ac:dyDescent="0.25">
      <c r="A37" s="4"/>
      <c r="B37" s="5"/>
      <c r="C37" s="4"/>
      <c r="D37" s="6" t="s">
        <v>89</v>
      </c>
      <c r="E37" s="20">
        <v>59.135999999999996</v>
      </c>
      <c r="F37" s="17">
        <v>659900</v>
      </c>
      <c r="G37" s="87">
        <v>47.969704</v>
      </c>
      <c r="H37" s="87">
        <v>656468</v>
      </c>
      <c r="I37" s="31">
        <f t="shared" si="70"/>
        <v>0.81117600108225119</v>
      </c>
      <c r="J37" s="31">
        <f t="shared" si="65"/>
        <v>0.99479921200181842</v>
      </c>
      <c r="K37" s="26">
        <v>234.93380000000002</v>
      </c>
      <c r="L37" s="17">
        <v>14086.7</v>
      </c>
      <c r="M37" s="17">
        <v>234.93379999999999</v>
      </c>
      <c r="N37" s="89">
        <v>14086.7</v>
      </c>
      <c r="O37" s="31">
        <f t="shared" si="66"/>
        <v>0.99999999999999989</v>
      </c>
      <c r="P37" s="31">
        <f t="shared" si="67"/>
        <v>1</v>
      </c>
      <c r="Q37" s="23">
        <v>22449</v>
      </c>
      <c r="R37" s="17">
        <v>245890</v>
      </c>
      <c r="S37" s="91">
        <v>21959</v>
      </c>
      <c r="T37" s="91">
        <v>245147.10000000003</v>
      </c>
      <c r="U37" s="31">
        <f t="shared" si="52"/>
        <v>0.97817274711568447</v>
      </c>
      <c r="V37" s="31">
        <f t="shared" si="53"/>
        <v>0.99697873032656892</v>
      </c>
      <c r="W37" s="26"/>
      <c r="X37" s="17"/>
      <c r="Y37" s="97"/>
      <c r="Z37" s="82"/>
      <c r="AA37" s="31"/>
      <c r="AB37" s="31"/>
      <c r="AC37" s="17">
        <v>15679</v>
      </c>
      <c r="AD37" s="82">
        <v>13042.56</v>
      </c>
      <c r="AE37" s="31">
        <f t="shared" si="43"/>
        <v>0.83184896995981883</v>
      </c>
      <c r="AF37" s="23">
        <f t="shared" si="56"/>
        <v>935555.7</v>
      </c>
      <c r="AG37" s="23">
        <f t="shared" si="57"/>
        <v>928744.3600000001</v>
      </c>
      <c r="AH37" s="31">
        <f t="shared" si="58"/>
        <v>0.99271947143286088</v>
      </c>
    </row>
    <row r="38" spans="1:34" s="45" customFormat="1" ht="48" customHeight="1" x14ac:dyDescent="0.25">
      <c r="A38" s="4"/>
      <c r="B38" s="5"/>
      <c r="C38" s="4"/>
      <c r="D38" s="6" t="s">
        <v>70</v>
      </c>
      <c r="E38" s="20"/>
      <c r="F38" s="17">
        <v>0</v>
      </c>
      <c r="G38" s="87">
        <v>0</v>
      </c>
      <c r="H38" s="81">
        <v>0</v>
      </c>
      <c r="I38" s="31"/>
      <c r="J38" s="31"/>
      <c r="K38" s="26">
        <v>640.63499999999999</v>
      </c>
      <c r="L38" s="17">
        <v>42219.06</v>
      </c>
      <c r="M38" s="17">
        <v>477.44</v>
      </c>
      <c r="N38" s="89">
        <v>33409.4</v>
      </c>
      <c r="O38" s="31">
        <f t="shared" si="66"/>
        <v>0.74526056178635258</v>
      </c>
      <c r="P38" s="31">
        <f t="shared" si="67"/>
        <v>0.79133452994926945</v>
      </c>
      <c r="Q38" s="23">
        <v>57663</v>
      </c>
      <c r="R38" s="17">
        <v>627050</v>
      </c>
      <c r="S38" s="91">
        <v>57663</v>
      </c>
      <c r="T38" s="91">
        <v>627050</v>
      </c>
      <c r="U38" s="31">
        <f t="shared" si="52"/>
        <v>1</v>
      </c>
      <c r="V38" s="31">
        <f t="shared" si="53"/>
        <v>1</v>
      </c>
      <c r="W38" s="17">
        <v>37007</v>
      </c>
      <c r="X38" s="17">
        <v>665495</v>
      </c>
      <c r="Y38" s="85">
        <v>35213.1</v>
      </c>
      <c r="Z38" s="96">
        <v>634883.71000000008</v>
      </c>
      <c r="AA38" s="31">
        <f t="shared" ref="AA38" si="71">Y38/W38</f>
        <v>0.95152538708892909</v>
      </c>
      <c r="AB38" s="31">
        <f t="shared" ref="AB38" si="72">Z38/X38</f>
        <v>0.9540022239085193</v>
      </c>
      <c r="AC38" s="17">
        <v>68023</v>
      </c>
      <c r="AD38" s="82">
        <v>41619.25</v>
      </c>
      <c r="AE38" s="31">
        <f t="shared" si="43"/>
        <v>0.61184084794848803</v>
      </c>
      <c r="AF38" s="23">
        <f t="shared" si="56"/>
        <v>1402787.06</v>
      </c>
      <c r="AG38" s="23">
        <f t="shared" si="57"/>
        <v>1336962.3600000001</v>
      </c>
      <c r="AH38" s="31">
        <f t="shared" si="58"/>
        <v>0.95307577188514991</v>
      </c>
    </row>
    <row r="39" spans="1:34" s="45" customFormat="1" ht="48" customHeight="1" x14ac:dyDescent="0.25">
      <c r="A39" s="4"/>
      <c r="B39" s="5"/>
      <c r="C39" s="4"/>
      <c r="D39" s="6" t="s">
        <v>71</v>
      </c>
      <c r="E39" s="20">
        <v>191.12</v>
      </c>
      <c r="F39" s="17">
        <v>826600</v>
      </c>
      <c r="G39" s="87">
        <v>173.522673</v>
      </c>
      <c r="H39" s="81">
        <v>826600</v>
      </c>
      <c r="I39" s="31">
        <f t="shared" si="70"/>
        <v>0.90792524591879442</v>
      </c>
      <c r="J39" s="31">
        <f t="shared" si="65"/>
        <v>1</v>
      </c>
      <c r="K39" s="26">
        <v>506.8827</v>
      </c>
      <c r="L39" s="17">
        <v>39863.58</v>
      </c>
      <c r="M39" s="17">
        <v>506.8827</v>
      </c>
      <c r="N39" s="89">
        <v>39863.58</v>
      </c>
      <c r="O39" s="31">
        <f t="shared" si="66"/>
        <v>1</v>
      </c>
      <c r="P39" s="31">
        <f t="shared" si="67"/>
        <v>1</v>
      </c>
      <c r="Q39" s="23">
        <v>86254</v>
      </c>
      <c r="R39" s="17">
        <v>954370</v>
      </c>
      <c r="S39" s="91">
        <v>82241.999999999971</v>
      </c>
      <c r="T39" s="91">
        <v>917005.03</v>
      </c>
      <c r="U39" s="31">
        <f t="shared" si="52"/>
        <v>0.95348621513205156</v>
      </c>
      <c r="V39" s="31">
        <f t="shared" si="53"/>
        <v>0.96084854930477703</v>
      </c>
      <c r="W39" s="17"/>
      <c r="X39" s="17"/>
      <c r="Y39" s="84"/>
      <c r="Z39" s="82"/>
      <c r="AA39" s="31"/>
      <c r="AB39" s="31"/>
      <c r="AC39" s="17">
        <v>37640</v>
      </c>
      <c r="AD39" s="82">
        <v>24448.820000000003</v>
      </c>
      <c r="AE39" s="31">
        <f t="shared" si="43"/>
        <v>0.64954357066950064</v>
      </c>
      <c r="AF39" s="23">
        <f t="shared" si="56"/>
        <v>1858473.58</v>
      </c>
      <c r="AG39" s="23">
        <f t="shared" si="57"/>
        <v>1807917.43</v>
      </c>
      <c r="AH39" s="31">
        <f t="shared" si="58"/>
        <v>0.97279694984956411</v>
      </c>
    </row>
    <row r="40" spans="1:34" s="45" customFormat="1" ht="31.5" x14ac:dyDescent="0.25">
      <c r="A40" s="4"/>
      <c r="B40" s="5"/>
      <c r="C40" s="4"/>
      <c r="D40" s="6" t="s">
        <v>72</v>
      </c>
      <c r="E40" s="20"/>
      <c r="F40" s="17">
        <v>0</v>
      </c>
      <c r="G40" s="87">
        <v>0</v>
      </c>
      <c r="H40" s="81">
        <v>0</v>
      </c>
      <c r="I40" s="31"/>
      <c r="J40" s="31"/>
      <c r="K40" s="26">
        <v>203.05500000000001</v>
      </c>
      <c r="L40" s="17">
        <v>5682.18</v>
      </c>
      <c r="M40" s="81">
        <v>66</v>
      </c>
      <c r="N40" s="89">
        <v>2889.54</v>
      </c>
      <c r="O40" s="31">
        <f t="shared" si="66"/>
        <v>0.32503508901529143</v>
      </c>
      <c r="P40" s="31">
        <f t="shared" si="67"/>
        <v>0.50852665702248079</v>
      </c>
      <c r="Q40" s="23">
        <v>12073</v>
      </c>
      <c r="R40" s="17">
        <v>143000</v>
      </c>
      <c r="S40" s="91">
        <v>10570.999999999995</v>
      </c>
      <c r="T40" s="91">
        <v>128923.21999999999</v>
      </c>
      <c r="U40" s="31">
        <f t="shared" si="52"/>
        <v>0.8755901598608461</v>
      </c>
      <c r="V40" s="31">
        <f t="shared" si="53"/>
        <v>0.90156097902097898</v>
      </c>
      <c r="W40" s="17">
        <v>10469</v>
      </c>
      <c r="X40" s="17">
        <v>188700</v>
      </c>
      <c r="Y40" s="85">
        <v>9046.5000000000018</v>
      </c>
      <c r="Z40" s="96">
        <v>165031.04000000004</v>
      </c>
      <c r="AA40" s="31">
        <f t="shared" ref="AA40" si="73">Y40/W40</f>
        <v>0.8641226478173657</v>
      </c>
      <c r="AB40" s="31">
        <f t="shared" ref="AB40" si="74">Z40/X40</f>
        <v>0.87456830948595676</v>
      </c>
      <c r="AC40" s="17">
        <v>33310</v>
      </c>
      <c r="AD40" s="82">
        <v>18929.440000000002</v>
      </c>
      <c r="AE40" s="31">
        <f t="shared" si="43"/>
        <v>0.5682809966976885</v>
      </c>
      <c r="AF40" s="23">
        <f t="shared" si="56"/>
        <v>370692.18</v>
      </c>
      <c r="AG40" s="23">
        <f t="shared" si="57"/>
        <v>315773.24000000005</v>
      </c>
      <c r="AH40" s="31">
        <f t="shared" si="58"/>
        <v>0.85184758955530182</v>
      </c>
    </row>
    <row r="41" spans="1:34" s="14" customFormat="1" ht="31.5" x14ac:dyDescent="0.25">
      <c r="A41" s="2" t="s">
        <v>39</v>
      </c>
      <c r="B41" s="1">
        <v>1022</v>
      </c>
      <c r="C41" s="2" t="s">
        <v>8</v>
      </c>
      <c r="D41" s="12" t="s">
        <v>63</v>
      </c>
      <c r="E41" s="18">
        <v>153.73300399999999</v>
      </c>
      <c r="F41" s="19">
        <v>871200</v>
      </c>
      <c r="G41" s="86">
        <v>153.73300399999999</v>
      </c>
      <c r="H41" s="19">
        <v>871200</v>
      </c>
      <c r="I41" s="32">
        <f t="shared" si="70"/>
        <v>1</v>
      </c>
      <c r="J41" s="32">
        <f t="shared" si="65"/>
        <v>1</v>
      </c>
      <c r="K41" s="25">
        <v>1370.4383</v>
      </c>
      <c r="L41" s="19">
        <v>90024</v>
      </c>
      <c r="M41" s="19">
        <v>1236.5609999999999</v>
      </c>
      <c r="N41" s="88">
        <v>84953.12</v>
      </c>
      <c r="O41" s="32">
        <f t="shared" si="66"/>
        <v>0.90231059654418577</v>
      </c>
      <c r="P41" s="32">
        <f t="shared" si="67"/>
        <v>0.94367190971296533</v>
      </c>
      <c r="Q41" s="24">
        <v>63614</v>
      </c>
      <c r="R41" s="19">
        <v>683056</v>
      </c>
      <c r="S41" s="91">
        <v>59317.999999999993</v>
      </c>
      <c r="T41" s="91">
        <v>651256.12</v>
      </c>
      <c r="U41" s="32">
        <f t="shared" si="52"/>
        <v>0.9324676957902347</v>
      </c>
      <c r="V41" s="32">
        <f t="shared" si="53"/>
        <v>0.95344469560328871</v>
      </c>
      <c r="W41" s="25"/>
      <c r="X41" s="19"/>
      <c r="Y41" s="97"/>
      <c r="Z41" s="82"/>
      <c r="AA41" s="32"/>
      <c r="AB41" s="32"/>
      <c r="AC41" s="19">
        <v>36170</v>
      </c>
      <c r="AD41" s="82">
        <v>30894.880000000001</v>
      </c>
      <c r="AE41" s="32">
        <f t="shared" si="43"/>
        <v>0.85415758916228923</v>
      </c>
      <c r="AF41" s="24">
        <f t="shared" si="56"/>
        <v>1680450</v>
      </c>
      <c r="AG41" s="24">
        <f t="shared" si="57"/>
        <v>1638304.1199999999</v>
      </c>
      <c r="AH41" s="32">
        <f t="shared" si="58"/>
        <v>0.97491988455473233</v>
      </c>
    </row>
    <row r="42" spans="1:34" s="14" customFormat="1" ht="47.25" x14ac:dyDescent="0.25">
      <c r="A42" s="2" t="s">
        <v>40</v>
      </c>
      <c r="B42" s="1">
        <v>1070</v>
      </c>
      <c r="C42" s="2" t="s">
        <v>9</v>
      </c>
      <c r="D42" s="12" t="s">
        <v>109</v>
      </c>
      <c r="E42" s="19">
        <v>24.400230180294997</v>
      </c>
      <c r="F42" s="19">
        <v>217600</v>
      </c>
      <c r="G42" s="19">
        <v>24.4</v>
      </c>
      <c r="H42" s="19">
        <v>217600</v>
      </c>
      <c r="I42" s="32">
        <f t="shared" si="70"/>
        <v>0.99999056647034479</v>
      </c>
      <c r="J42" s="32">
        <f t="shared" si="65"/>
        <v>1</v>
      </c>
      <c r="K42" s="19">
        <f t="shared" ref="K42:L42" si="75">K43+K44+K45</f>
        <v>9202.1495999999988</v>
      </c>
      <c r="L42" s="19">
        <f t="shared" si="75"/>
        <v>352800</v>
      </c>
      <c r="M42" s="88">
        <v>8235.4500000000007</v>
      </c>
      <c r="N42" s="88">
        <v>290387.8</v>
      </c>
      <c r="O42" s="32">
        <f t="shared" si="66"/>
        <v>0.89494850203261223</v>
      </c>
      <c r="P42" s="32">
        <f t="shared" si="67"/>
        <v>0.82309467120181401</v>
      </c>
      <c r="Q42" s="19">
        <f t="shared" ref="Q42:R42" si="76">Q43+Q44+Q45</f>
        <v>56384</v>
      </c>
      <c r="R42" s="19">
        <f t="shared" si="76"/>
        <v>603080</v>
      </c>
      <c r="S42" s="91">
        <v>51851</v>
      </c>
      <c r="T42" s="91">
        <v>572870.57000000007</v>
      </c>
      <c r="U42" s="32">
        <f t="shared" si="52"/>
        <v>0.91960485244040857</v>
      </c>
      <c r="V42" s="32">
        <f t="shared" si="53"/>
        <v>0.94990808847914054</v>
      </c>
      <c r="W42" s="19">
        <f t="shared" ref="W42:X42" si="77">W43+W44+W45</f>
        <v>0</v>
      </c>
      <c r="X42" s="19">
        <f t="shared" si="77"/>
        <v>0</v>
      </c>
      <c r="Y42" s="97"/>
      <c r="Z42" s="82"/>
      <c r="AA42" s="32"/>
      <c r="AB42" s="32"/>
      <c r="AC42" s="19">
        <f t="shared" ref="AC42" si="78">AC43+AC44+AC45</f>
        <v>78122</v>
      </c>
      <c r="AD42" s="82">
        <v>64941.08</v>
      </c>
      <c r="AE42" s="32">
        <f t="shared" si="43"/>
        <v>0.83127774506541052</v>
      </c>
      <c r="AF42" s="24">
        <f t="shared" si="56"/>
        <v>1251602</v>
      </c>
      <c r="AG42" s="24">
        <f t="shared" si="57"/>
        <v>1145799.4500000002</v>
      </c>
      <c r="AH42" s="32">
        <f t="shared" si="58"/>
        <v>0.91546629839198101</v>
      </c>
    </row>
    <row r="43" spans="1:34" s="45" customFormat="1" ht="31.5" x14ac:dyDescent="0.25">
      <c r="A43" s="4"/>
      <c r="B43" s="5"/>
      <c r="C43" s="4" t="s">
        <v>9</v>
      </c>
      <c r="D43" s="6" t="s">
        <v>64</v>
      </c>
      <c r="E43" s="20">
        <v>24.400230180294997</v>
      </c>
      <c r="F43" s="17">
        <v>217600</v>
      </c>
      <c r="G43" s="87">
        <v>24.400230000000001</v>
      </c>
      <c r="H43" s="17">
        <v>217600</v>
      </c>
      <c r="I43" s="31">
        <f t="shared" si="70"/>
        <v>0.99999999261093053</v>
      </c>
      <c r="J43" s="31">
        <f t="shared" si="65"/>
        <v>1</v>
      </c>
      <c r="K43" s="26">
        <v>512.2758</v>
      </c>
      <c r="L43" s="17">
        <v>34900</v>
      </c>
      <c r="M43" s="17">
        <v>275.52</v>
      </c>
      <c r="N43" s="89">
        <v>20018.03</v>
      </c>
      <c r="O43" s="31">
        <f t="shared" si="66"/>
        <v>0.53783528325952534</v>
      </c>
      <c r="P43" s="31">
        <f t="shared" si="67"/>
        <v>0.57358252148997135</v>
      </c>
      <c r="Q43" s="23">
        <v>21463</v>
      </c>
      <c r="R43" s="17">
        <v>233524</v>
      </c>
      <c r="S43" s="91">
        <v>18372</v>
      </c>
      <c r="T43" s="91">
        <v>213359.56</v>
      </c>
      <c r="U43" s="31">
        <f t="shared" si="52"/>
        <v>0.85598471788659558</v>
      </c>
      <c r="V43" s="31">
        <f t="shared" si="53"/>
        <v>0.9136515304636782</v>
      </c>
      <c r="W43" s="26"/>
      <c r="X43" s="17"/>
      <c r="Y43" s="94"/>
      <c r="Z43" s="93"/>
      <c r="AA43" s="31"/>
      <c r="AB43" s="31"/>
      <c r="AC43" s="17">
        <v>41439</v>
      </c>
      <c r="AD43" s="82">
        <v>28258.880000000001</v>
      </c>
      <c r="AE43" s="31">
        <f t="shared" si="43"/>
        <v>0.68193923598542439</v>
      </c>
      <c r="AF43" s="23">
        <f t="shared" si="56"/>
        <v>527463</v>
      </c>
      <c r="AG43" s="23">
        <f t="shared" si="57"/>
        <v>479236.47</v>
      </c>
      <c r="AH43" s="31">
        <f t="shared" si="58"/>
        <v>0.90856888540049252</v>
      </c>
    </row>
    <row r="44" spans="1:34" s="45" customFormat="1" ht="31.5" x14ac:dyDescent="0.25">
      <c r="A44" s="4"/>
      <c r="B44" s="5"/>
      <c r="C44" s="4" t="s">
        <v>9</v>
      </c>
      <c r="D44" s="6" t="s">
        <v>75</v>
      </c>
      <c r="E44" s="20"/>
      <c r="F44" s="17"/>
      <c r="G44" s="87">
        <v>0</v>
      </c>
      <c r="H44" s="17">
        <v>0</v>
      </c>
      <c r="I44" s="31"/>
      <c r="J44" s="31"/>
      <c r="K44" s="26">
        <v>8465.7433000000001</v>
      </c>
      <c r="L44" s="17">
        <v>302400</v>
      </c>
      <c r="M44" s="17">
        <v>7885.9269999999997</v>
      </c>
      <c r="N44" s="89">
        <v>264506.09000000003</v>
      </c>
      <c r="O44" s="31">
        <f t="shared" si="66"/>
        <v>0.9315102904195075</v>
      </c>
      <c r="P44" s="31">
        <f t="shared" si="67"/>
        <v>0.87468945105820117</v>
      </c>
      <c r="Q44" s="23">
        <v>29315</v>
      </c>
      <c r="R44" s="17">
        <v>312676</v>
      </c>
      <c r="S44" s="91">
        <v>29315</v>
      </c>
      <c r="T44" s="91">
        <v>312676</v>
      </c>
      <c r="U44" s="31">
        <f t="shared" si="52"/>
        <v>1</v>
      </c>
      <c r="V44" s="31">
        <f t="shared" si="53"/>
        <v>1</v>
      </c>
      <c r="W44" s="26"/>
      <c r="X44" s="17"/>
      <c r="Y44" s="94"/>
      <c r="Z44" s="93"/>
      <c r="AA44" s="31"/>
      <c r="AB44" s="31"/>
      <c r="AC44" s="17">
        <v>22553</v>
      </c>
      <c r="AD44" s="82">
        <v>22552.76</v>
      </c>
      <c r="AE44" s="31">
        <f t="shared" si="43"/>
        <v>0.99998935840021275</v>
      </c>
      <c r="AF44" s="23">
        <f t="shared" si="56"/>
        <v>637629</v>
      </c>
      <c r="AG44" s="23">
        <f t="shared" si="57"/>
        <v>599734.85000000009</v>
      </c>
      <c r="AH44" s="31">
        <f t="shared" si="58"/>
        <v>0.94057022186882988</v>
      </c>
    </row>
    <row r="45" spans="1:34" s="45" customFormat="1" ht="31.5" x14ac:dyDescent="0.25">
      <c r="A45" s="4"/>
      <c r="B45" s="5"/>
      <c r="C45" s="4" t="s">
        <v>9</v>
      </c>
      <c r="D45" s="6" t="s">
        <v>120</v>
      </c>
      <c r="E45" s="20"/>
      <c r="F45" s="17"/>
      <c r="G45" s="87">
        <v>0</v>
      </c>
      <c r="H45" s="17">
        <v>0</v>
      </c>
      <c r="I45" s="31"/>
      <c r="J45" s="31"/>
      <c r="K45" s="26">
        <v>224.13050000000001</v>
      </c>
      <c r="L45" s="17">
        <v>15500</v>
      </c>
      <c r="M45" s="17">
        <v>74</v>
      </c>
      <c r="N45" s="89">
        <v>5863.68</v>
      </c>
      <c r="O45" s="31">
        <f t="shared" si="66"/>
        <v>0.33016479238657831</v>
      </c>
      <c r="P45" s="31">
        <f t="shared" si="67"/>
        <v>0.37830193548387098</v>
      </c>
      <c r="Q45" s="23">
        <v>5606</v>
      </c>
      <c r="R45" s="17">
        <v>56880</v>
      </c>
      <c r="S45" s="91">
        <v>4164</v>
      </c>
      <c r="T45" s="91">
        <v>46835.009999999995</v>
      </c>
      <c r="U45" s="31">
        <f t="shared" si="52"/>
        <v>0.74277559757402778</v>
      </c>
      <c r="V45" s="31">
        <f t="shared" si="53"/>
        <v>0.82340031645569611</v>
      </c>
      <c r="W45" s="26"/>
      <c r="X45" s="17"/>
      <c r="Y45" s="94"/>
      <c r="Z45" s="93"/>
      <c r="AA45" s="31"/>
      <c r="AB45" s="31"/>
      <c r="AC45" s="17">
        <v>14130</v>
      </c>
      <c r="AD45" s="82">
        <v>14129.44</v>
      </c>
      <c r="AE45" s="31"/>
      <c r="AF45" s="23">
        <f t="shared" si="56"/>
        <v>86510</v>
      </c>
      <c r="AG45" s="23"/>
      <c r="AH45" s="31"/>
    </row>
    <row r="46" spans="1:34" s="14" customFormat="1" ht="47.25" x14ac:dyDescent="0.25">
      <c r="A46" s="2" t="s">
        <v>41</v>
      </c>
      <c r="B46" s="1">
        <v>1141</v>
      </c>
      <c r="C46" s="2" t="s">
        <v>10</v>
      </c>
      <c r="D46" s="12" t="s">
        <v>110</v>
      </c>
      <c r="E46" s="18">
        <v>83.790407951878493</v>
      </c>
      <c r="F46" s="19">
        <v>579742</v>
      </c>
      <c r="G46" s="86">
        <v>83.790407999999999</v>
      </c>
      <c r="H46" s="86">
        <v>579741.98</v>
      </c>
      <c r="I46" s="32">
        <f t="shared" si="70"/>
        <v>1.0000000005743082</v>
      </c>
      <c r="J46" s="32">
        <f t="shared" si="65"/>
        <v>0.99999996550189563</v>
      </c>
      <c r="K46" s="25">
        <v>365.54100000000005</v>
      </c>
      <c r="L46" s="19">
        <v>27918</v>
      </c>
      <c r="M46" s="19">
        <v>311.25099999999998</v>
      </c>
      <c r="N46" s="88">
        <v>20579.8</v>
      </c>
      <c r="O46" s="32">
        <f t="shared" si="66"/>
        <v>0.85148040849042905</v>
      </c>
      <c r="P46" s="32">
        <f t="shared" si="67"/>
        <v>0.73715165842825414</v>
      </c>
      <c r="Q46" s="24">
        <v>51427</v>
      </c>
      <c r="R46" s="19">
        <v>533286</v>
      </c>
      <c r="S46" s="91">
        <v>34569</v>
      </c>
      <c r="T46" s="91">
        <v>391989.52999999997</v>
      </c>
      <c r="U46" s="32">
        <f t="shared" si="52"/>
        <v>0.67219553930814557</v>
      </c>
      <c r="V46" s="32">
        <f t="shared" si="53"/>
        <v>0.73504560404735919</v>
      </c>
      <c r="W46" s="25"/>
      <c r="X46" s="19"/>
      <c r="Y46" s="94"/>
      <c r="Z46" s="93"/>
      <c r="AA46" s="32"/>
      <c r="AB46" s="32"/>
      <c r="AC46" s="19">
        <v>94227</v>
      </c>
      <c r="AD46" s="82">
        <v>62107.18</v>
      </c>
      <c r="AE46" s="32">
        <f t="shared" si="43"/>
        <v>0.65912296900039269</v>
      </c>
      <c r="AF46" s="24">
        <f t="shared" si="56"/>
        <v>1235173</v>
      </c>
      <c r="AG46" s="24">
        <f t="shared" si="57"/>
        <v>1054418.49</v>
      </c>
      <c r="AH46" s="32">
        <f t="shared" si="58"/>
        <v>0.85366057224372616</v>
      </c>
    </row>
    <row r="47" spans="1:34" s="14" customFormat="1" ht="31.5" x14ac:dyDescent="0.25">
      <c r="A47" s="2" t="s">
        <v>42</v>
      </c>
      <c r="B47" s="3">
        <v>1151</v>
      </c>
      <c r="C47" s="3" t="s">
        <v>10</v>
      </c>
      <c r="D47" s="12" t="s">
        <v>55</v>
      </c>
      <c r="E47" s="18">
        <v>17.8873</v>
      </c>
      <c r="F47" s="19">
        <v>50000</v>
      </c>
      <c r="G47" s="86">
        <v>17.8873</v>
      </c>
      <c r="H47" s="86">
        <v>50000</v>
      </c>
      <c r="I47" s="32">
        <f t="shared" si="70"/>
        <v>1</v>
      </c>
      <c r="J47" s="32">
        <f t="shared" si="65"/>
        <v>1</v>
      </c>
      <c r="K47" s="25">
        <v>90.025199999999998</v>
      </c>
      <c r="L47" s="19">
        <v>6500</v>
      </c>
      <c r="M47" s="19">
        <v>51.5</v>
      </c>
      <c r="N47" s="88">
        <v>4123.7700000000004</v>
      </c>
      <c r="O47" s="32">
        <f t="shared" si="66"/>
        <v>0.57206204484966428</v>
      </c>
      <c r="P47" s="32">
        <f t="shared" si="67"/>
        <v>0.63442615384615386</v>
      </c>
      <c r="Q47" s="24">
        <v>4892</v>
      </c>
      <c r="R47" s="19">
        <v>52250</v>
      </c>
      <c r="S47" s="91">
        <v>4728</v>
      </c>
      <c r="T47" s="91">
        <v>51748.07</v>
      </c>
      <c r="U47" s="32">
        <f t="shared" si="52"/>
        <v>0.96647587898609977</v>
      </c>
      <c r="V47" s="32">
        <f t="shared" si="53"/>
        <v>0.99039368421052631</v>
      </c>
      <c r="W47" s="25"/>
      <c r="X47" s="19"/>
      <c r="Y47" s="94"/>
      <c r="Z47" s="93"/>
      <c r="AA47" s="32"/>
      <c r="AB47" s="32"/>
      <c r="AC47" s="19">
        <v>7065</v>
      </c>
      <c r="AD47" s="82">
        <v>7064.72</v>
      </c>
      <c r="AE47" s="32">
        <f t="shared" si="43"/>
        <v>0.99996036801132349</v>
      </c>
      <c r="AF47" s="24">
        <f t="shared" si="56"/>
        <v>115815</v>
      </c>
      <c r="AG47" s="24">
        <f t="shared" si="57"/>
        <v>112936.56</v>
      </c>
      <c r="AH47" s="32">
        <f t="shared" si="58"/>
        <v>0.97514622458230793</v>
      </c>
    </row>
    <row r="48" spans="1:34" s="14" customFormat="1" ht="47.25" x14ac:dyDescent="0.25">
      <c r="A48" s="2" t="s">
        <v>90</v>
      </c>
      <c r="B48" s="1">
        <v>1160</v>
      </c>
      <c r="C48" s="2" t="s">
        <v>10</v>
      </c>
      <c r="D48" s="12" t="s">
        <v>65</v>
      </c>
      <c r="E48" s="18">
        <v>1.5347717844069999</v>
      </c>
      <c r="F48" s="19">
        <v>18400</v>
      </c>
      <c r="G48" s="86">
        <v>1.534772</v>
      </c>
      <c r="H48" s="86">
        <v>18400</v>
      </c>
      <c r="I48" s="32">
        <f t="shared" si="70"/>
        <v>1.0000001404723506</v>
      </c>
      <c r="J48" s="32">
        <f t="shared" si="65"/>
        <v>1</v>
      </c>
      <c r="K48" s="25">
        <v>61.372700000000002</v>
      </c>
      <c r="L48" s="19">
        <v>4300</v>
      </c>
      <c r="M48" s="19">
        <v>54</v>
      </c>
      <c r="N48" s="88">
        <v>3687.66</v>
      </c>
      <c r="O48" s="32">
        <f t="shared" si="66"/>
        <v>0.8798700399363234</v>
      </c>
      <c r="P48" s="32">
        <f t="shared" si="67"/>
        <v>0.85759534883720923</v>
      </c>
      <c r="Q48" s="24">
        <v>1339</v>
      </c>
      <c r="R48" s="19">
        <v>14363</v>
      </c>
      <c r="S48" s="91">
        <v>1240</v>
      </c>
      <c r="T48" s="91">
        <v>14125.91</v>
      </c>
      <c r="U48" s="32">
        <f t="shared" si="52"/>
        <v>0.92606422703510083</v>
      </c>
      <c r="V48" s="32">
        <f t="shared" si="53"/>
        <v>0.98349300285455687</v>
      </c>
      <c r="W48" s="25"/>
      <c r="X48" s="19"/>
      <c r="Y48" s="94"/>
      <c r="Z48" s="93"/>
      <c r="AA48" s="32"/>
      <c r="AB48" s="32"/>
      <c r="AC48" s="19">
        <v>1631</v>
      </c>
      <c r="AD48" s="82">
        <v>1630.3200000000006</v>
      </c>
      <c r="AE48" s="32">
        <f t="shared" si="43"/>
        <v>0.99958307786634004</v>
      </c>
      <c r="AF48" s="24">
        <f t="shared" si="56"/>
        <v>38694</v>
      </c>
      <c r="AG48" s="24">
        <f t="shared" si="57"/>
        <v>37843.89</v>
      </c>
      <c r="AH48" s="32">
        <f t="shared" si="58"/>
        <v>0.97802992712048376</v>
      </c>
    </row>
    <row r="49" spans="1:34" s="14" customFormat="1" x14ac:dyDescent="0.25">
      <c r="A49" s="2" t="s">
        <v>23</v>
      </c>
      <c r="B49" s="1">
        <v>5031</v>
      </c>
      <c r="C49" s="2" t="s">
        <v>14</v>
      </c>
      <c r="D49" s="16" t="s">
        <v>30</v>
      </c>
      <c r="E49" s="19">
        <v>93.548410000000004</v>
      </c>
      <c r="F49" s="19">
        <v>657600</v>
      </c>
      <c r="G49" s="19">
        <v>93.55</v>
      </c>
      <c r="H49" s="19">
        <v>657600</v>
      </c>
      <c r="I49" s="32">
        <f t="shared" si="70"/>
        <v>1.0000169965475629</v>
      </c>
      <c r="J49" s="32">
        <f t="shared" si="65"/>
        <v>1</v>
      </c>
      <c r="K49" s="19">
        <f t="shared" ref="K49:L49" si="79">K50+K51</f>
        <v>308</v>
      </c>
      <c r="L49" s="19">
        <f t="shared" si="79"/>
        <v>21600</v>
      </c>
      <c r="M49" s="19">
        <v>227.19</v>
      </c>
      <c r="N49" s="19">
        <v>16975.41</v>
      </c>
      <c r="O49" s="32">
        <f t="shared" si="66"/>
        <v>0.73762987012987014</v>
      </c>
      <c r="P49" s="32">
        <f t="shared" si="67"/>
        <v>0.78589861111111115</v>
      </c>
      <c r="Q49" s="19">
        <f t="shared" ref="Q49:R49" si="80">Q50+Q51</f>
        <v>14216</v>
      </c>
      <c r="R49" s="19">
        <f t="shared" si="80"/>
        <v>153589.68</v>
      </c>
      <c r="S49" s="91">
        <v>12321.002000000002</v>
      </c>
      <c r="T49" s="91">
        <v>137780.76</v>
      </c>
      <c r="U49" s="32">
        <f t="shared" si="52"/>
        <v>0.86669963421496921</v>
      </c>
      <c r="V49" s="32">
        <f t="shared" si="53"/>
        <v>0.89707042816939275</v>
      </c>
      <c r="W49" s="19">
        <f t="shared" ref="W49:X49" si="81">W50+W51</f>
        <v>0</v>
      </c>
      <c r="X49" s="19">
        <f t="shared" si="81"/>
        <v>0</v>
      </c>
      <c r="Y49" s="94">
        <v>0</v>
      </c>
      <c r="Z49" s="94">
        <v>0</v>
      </c>
      <c r="AA49" s="32"/>
      <c r="AB49" s="32"/>
      <c r="AC49" s="19">
        <f t="shared" ref="AC49" si="82">AC50+AC51</f>
        <v>13425</v>
      </c>
      <c r="AD49" s="82">
        <v>8151.6000000000031</v>
      </c>
      <c r="AE49" s="32">
        <f t="shared" si="43"/>
        <v>0.6071955307262572</v>
      </c>
      <c r="AF49" s="24">
        <f t="shared" si="56"/>
        <v>846214.67999999993</v>
      </c>
      <c r="AG49" s="24">
        <f t="shared" si="57"/>
        <v>820507.77</v>
      </c>
      <c r="AH49" s="32">
        <f t="shared" si="58"/>
        <v>0.96962129042715273</v>
      </c>
    </row>
    <row r="50" spans="1:34" s="45" customFormat="1" ht="47.25" x14ac:dyDescent="0.25">
      <c r="A50" s="4"/>
      <c r="B50" s="5"/>
      <c r="C50" s="4"/>
      <c r="D50" s="6" t="s">
        <v>76</v>
      </c>
      <c r="E50" s="20">
        <v>88.257000000000005</v>
      </c>
      <c r="F50" s="17">
        <v>632300</v>
      </c>
      <c r="G50" s="87">
        <v>88.257000000000005</v>
      </c>
      <c r="H50" s="17">
        <v>632300</v>
      </c>
      <c r="I50" s="31">
        <f t="shared" si="70"/>
        <v>1</v>
      </c>
      <c r="J50" s="31">
        <f t="shared" si="65"/>
        <v>1</v>
      </c>
      <c r="K50" s="26">
        <v>279.53219999999999</v>
      </c>
      <c r="L50" s="17">
        <v>19100</v>
      </c>
      <c r="M50" s="17">
        <v>203</v>
      </c>
      <c r="N50" s="89">
        <v>14702.8</v>
      </c>
      <c r="O50" s="31">
        <f t="shared" si="66"/>
        <v>0.72621329492630904</v>
      </c>
      <c r="P50" s="31">
        <f t="shared" si="67"/>
        <v>0.76978010471204183</v>
      </c>
      <c r="Q50" s="23">
        <v>11236</v>
      </c>
      <c r="R50" s="17">
        <v>121162</v>
      </c>
      <c r="S50" s="91">
        <v>9939.0020000000022</v>
      </c>
      <c r="T50" s="91">
        <v>110945.32</v>
      </c>
      <c r="U50" s="31">
        <f t="shared" si="52"/>
        <v>0.8845676397294413</v>
      </c>
      <c r="V50" s="31">
        <f t="shared" si="53"/>
        <v>0.91567752265561819</v>
      </c>
      <c r="W50" s="26"/>
      <c r="X50" s="17"/>
      <c r="Y50" s="94"/>
      <c r="Z50" s="93"/>
      <c r="AA50" s="31"/>
      <c r="AB50" s="31"/>
      <c r="AC50" s="17">
        <v>11794</v>
      </c>
      <c r="AD50" s="82">
        <v>6521.2800000000025</v>
      </c>
      <c r="AE50" s="31">
        <f t="shared" si="43"/>
        <v>0.55293199932168924</v>
      </c>
      <c r="AF50" s="23">
        <f t="shared" si="56"/>
        <v>784356</v>
      </c>
      <c r="AG50" s="23">
        <f t="shared" si="57"/>
        <v>764469.40000000014</v>
      </c>
      <c r="AH50" s="31">
        <f t="shared" si="58"/>
        <v>0.97464595158320988</v>
      </c>
    </row>
    <row r="51" spans="1:34" s="45" customFormat="1" ht="47.25" x14ac:dyDescent="0.25">
      <c r="A51" s="4"/>
      <c r="B51" s="5"/>
      <c r="C51" s="4"/>
      <c r="D51" s="6" t="s">
        <v>77</v>
      </c>
      <c r="E51" s="21">
        <v>5.2914100000000008</v>
      </c>
      <c r="F51" s="22">
        <v>25300</v>
      </c>
      <c r="G51" s="87">
        <v>5.2914099999999999</v>
      </c>
      <c r="H51" s="22">
        <v>25300</v>
      </c>
      <c r="I51" s="31">
        <f t="shared" si="70"/>
        <v>0.99999999999999978</v>
      </c>
      <c r="J51" s="31">
        <f t="shared" si="65"/>
        <v>1</v>
      </c>
      <c r="K51" s="67">
        <v>28.4678</v>
      </c>
      <c r="L51" s="22">
        <v>2500</v>
      </c>
      <c r="M51" s="17">
        <v>24.190999999999999</v>
      </c>
      <c r="N51" s="90">
        <v>2272.61</v>
      </c>
      <c r="O51" s="31">
        <f t="shared" si="66"/>
        <v>0.84976710529089006</v>
      </c>
      <c r="P51" s="31">
        <f t="shared" si="67"/>
        <v>0.90904400000000007</v>
      </c>
      <c r="Q51" s="23">
        <v>2980</v>
      </c>
      <c r="R51" s="17">
        <v>32427.68</v>
      </c>
      <c r="S51" s="91">
        <v>2382</v>
      </c>
      <c r="T51" s="91">
        <v>26835.440000000002</v>
      </c>
      <c r="U51" s="31">
        <f t="shared" si="52"/>
        <v>0.79932885906040263</v>
      </c>
      <c r="V51" s="31">
        <f t="shared" si="53"/>
        <v>0.82754732993541325</v>
      </c>
      <c r="W51" s="26"/>
      <c r="X51" s="17"/>
      <c r="Y51" s="94"/>
      <c r="Z51" s="93"/>
      <c r="AA51" s="31"/>
      <c r="AB51" s="31"/>
      <c r="AC51" s="17">
        <v>1631</v>
      </c>
      <c r="AD51" s="82">
        <v>1630.3200000000006</v>
      </c>
      <c r="AE51" s="31">
        <f t="shared" si="43"/>
        <v>0.99958307786634004</v>
      </c>
      <c r="AF51" s="23">
        <f t="shared" si="56"/>
        <v>61858.68</v>
      </c>
      <c r="AG51" s="23">
        <f t="shared" si="57"/>
        <v>56038.37</v>
      </c>
      <c r="AH51" s="31">
        <f t="shared" si="58"/>
        <v>0.90590956677381418</v>
      </c>
    </row>
    <row r="52" spans="1:34" s="14" customFormat="1" ht="46.5" customHeight="1" x14ac:dyDescent="0.2">
      <c r="A52" s="37" t="s">
        <v>33</v>
      </c>
      <c r="B52" s="37"/>
      <c r="C52" s="37"/>
      <c r="D52" s="38" t="s">
        <v>47</v>
      </c>
      <c r="E52" s="39">
        <f>E53+E54+E55</f>
        <v>140.36134999999999</v>
      </c>
      <c r="F52" s="40">
        <f t="shared" ref="F52" si="83">F53+F54+F55</f>
        <v>813600</v>
      </c>
      <c r="G52" s="39">
        <f>G53+G54+G55</f>
        <v>94.879329999999996</v>
      </c>
      <c r="H52" s="40">
        <f t="shared" ref="H52" si="84">H53+H54+H55</f>
        <v>622528.07999999996</v>
      </c>
      <c r="I52" s="44">
        <f t="shared" si="9"/>
        <v>0.67596478660257975</v>
      </c>
      <c r="J52" s="44">
        <f t="shared" si="10"/>
        <v>0.76515250737463125</v>
      </c>
      <c r="K52" s="40">
        <f t="shared" ref="K52:L52" si="85">K53+K54+K55</f>
        <v>598.70000000000005</v>
      </c>
      <c r="L52" s="40">
        <f t="shared" si="85"/>
        <v>44800</v>
      </c>
      <c r="M52" s="40">
        <f t="shared" ref="M52:N52" si="86">M53+M54+M55</f>
        <v>437.29870000000005</v>
      </c>
      <c r="N52" s="40">
        <f t="shared" si="86"/>
        <v>32271.359999999997</v>
      </c>
      <c r="O52" s="44">
        <f t="shared" ref="O52:O55" si="87">M52/K52</f>
        <v>0.73041372974778696</v>
      </c>
      <c r="P52" s="44">
        <f t="shared" ref="P52:P55" si="88">N52/L52</f>
        <v>0.72034285714285706</v>
      </c>
      <c r="Q52" s="40">
        <f t="shared" ref="Q52:R52" si="89">Q53+Q54+Q55</f>
        <v>61300</v>
      </c>
      <c r="R52" s="40">
        <f t="shared" si="89"/>
        <v>618800</v>
      </c>
      <c r="S52" s="40">
        <f t="shared" ref="S52:T52" si="90">S53+S54+S55</f>
        <v>56970.84</v>
      </c>
      <c r="T52" s="40">
        <f t="shared" si="90"/>
        <v>521219.7</v>
      </c>
      <c r="U52" s="44">
        <f t="shared" ref="U52:U55" si="91">S52/Q52</f>
        <v>0.92937748776508966</v>
      </c>
      <c r="V52" s="44">
        <f t="shared" si="29"/>
        <v>0.84230720749838395</v>
      </c>
      <c r="W52" s="40">
        <f t="shared" ref="W52:X52" si="92">W53+W54+W55</f>
        <v>0</v>
      </c>
      <c r="X52" s="40">
        <f t="shared" si="92"/>
        <v>0</v>
      </c>
      <c r="Y52" s="40">
        <f t="shared" ref="Y52:Z52" si="93">Y53+Y54+Y55</f>
        <v>0</v>
      </c>
      <c r="Z52" s="40">
        <f t="shared" si="93"/>
        <v>0</v>
      </c>
      <c r="AA52" s="44"/>
      <c r="AB52" s="44"/>
      <c r="AC52" s="40">
        <f t="shared" ref="AC52" si="94">AC53+AC54+AC55</f>
        <v>0</v>
      </c>
      <c r="AD52" s="40">
        <f t="shared" ref="AD52" si="95">AD53+AD54+AD55</f>
        <v>0</v>
      </c>
      <c r="AE52" s="44"/>
      <c r="AF52" s="40">
        <f t="shared" ref="AF52" si="96">AF53+AF54+AF55</f>
        <v>1477200</v>
      </c>
      <c r="AG52" s="40">
        <f>AG53+AG54+AG55</f>
        <v>1176019.1400000001</v>
      </c>
      <c r="AH52" s="44">
        <f>AG52/AF52</f>
        <v>0.79611368805848914</v>
      </c>
    </row>
    <row r="53" spans="1:34" s="14" customFormat="1" ht="31.5" x14ac:dyDescent="0.2">
      <c r="A53" s="2" t="s">
        <v>17</v>
      </c>
      <c r="B53" s="2" t="s">
        <v>18</v>
      </c>
      <c r="C53" s="2" t="s">
        <v>5</v>
      </c>
      <c r="D53" s="27" t="s">
        <v>48</v>
      </c>
      <c r="E53" s="18">
        <v>81.401349999999994</v>
      </c>
      <c r="F53" s="24">
        <v>500000</v>
      </c>
      <c r="G53" s="18">
        <v>49.68</v>
      </c>
      <c r="H53" s="24">
        <v>403400.42</v>
      </c>
      <c r="I53" s="32">
        <f t="shared" si="9"/>
        <v>0.61030928848231636</v>
      </c>
      <c r="J53" s="32">
        <f t="shared" si="10"/>
        <v>0.80680083999999996</v>
      </c>
      <c r="K53" s="24">
        <v>263</v>
      </c>
      <c r="L53" s="24">
        <v>20000</v>
      </c>
      <c r="M53" s="24">
        <v>224.1</v>
      </c>
      <c r="N53" s="24">
        <v>16114.56</v>
      </c>
      <c r="O53" s="32">
        <f t="shared" si="87"/>
        <v>0.85209125475285163</v>
      </c>
      <c r="P53" s="32">
        <f t="shared" si="88"/>
        <v>0.805728</v>
      </c>
      <c r="Q53" s="24">
        <v>24100</v>
      </c>
      <c r="R53" s="24">
        <v>300000</v>
      </c>
      <c r="S53" s="24">
        <v>21500</v>
      </c>
      <c r="T53" s="24">
        <v>254134.11</v>
      </c>
      <c r="U53" s="32">
        <f t="shared" si="91"/>
        <v>0.89211618257261416</v>
      </c>
      <c r="V53" s="32">
        <f t="shared" si="29"/>
        <v>0.84711369999999997</v>
      </c>
      <c r="W53" s="24"/>
      <c r="X53" s="24"/>
      <c r="Y53" s="24"/>
      <c r="Z53" s="24"/>
      <c r="AA53" s="32"/>
      <c r="AB53" s="32"/>
      <c r="AC53" s="24"/>
      <c r="AD53" s="24"/>
      <c r="AE53" s="32"/>
      <c r="AF53" s="24">
        <f t="shared" ref="AF53:AF65" si="97">F53+L53+R53+X53+AC53</f>
        <v>820000</v>
      </c>
      <c r="AG53" s="24">
        <f>H53+N53+T53+Z53+AD53</f>
        <v>673649.09</v>
      </c>
      <c r="AH53" s="32">
        <f t="shared" ref="AH53:AH65" si="98">AG53/AF53</f>
        <v>0.82152328048780487</v>
      </c>
    </row>
    <row r="54" spans="1:34" s="14" customFormat="1" ht="63" x14ac:dyDescent="0.2">
      <c r="A54" s="2" t="s">
        <v>22</v>
      </c>
      <c r="B54" s="1">
        <v>3104</v>
      </c>
      <c r="C54" s="1">
        <v>1020</v>
      </c>
      <c r="D54" s="12" t="s">
        <v>80</v>
      </c>
      <c r="E54" s="18">
        <v>31.62</v>
      </c>
      <c r="F54" s="24">
        <v>190000</v>
      </c>
      <c r="G54" s="18">
        <v>22.4236</v>
      </c>
      <c r="H54" s="24">
        <v>96041.919999999998</v>
      </c>
      <c r="I54" s="32">
        <f t="shared" si="9"/>
        <v>0.70915876027830482</v>
      </c>
      <c r="J54" s="32">
        <f t="shared" si="10"/>
        <v>0.50548378947368422</v>
      </c>
      <c r="K54" s="28">
        <v>85.7</v>
      </c>
      <c r="L54" s="24">
        <v>6000</v>
      </c>
      <c r="M54" s="28">
        <v>42.368000000000002</v>
      </c>
      <c r="N54" s="24">
        <v>2689.25</v>
      </c>
      <c r="O54" s="32">
        <f t="shared" si="87"/>
        <v>0.49437572928821472</v>
      </c>
      <c r="P54" s="32">
        <f t="shared" si="88"/>
        <v>0.44820833333333332</v>
      </c>
      <c r="Q54" s="24">
        <v>12200</v>
      </c>
      <c r="R54" s="24">
        <v>140000</v>
      </c>
      <c r="S54" s="24">
        <v>10470.84</v>
      </c>
      <c r="T54" s="24">
        <v>106990.02</v>
      </c>
      <c r="U54" s="32">
        <f t="shared" si="91"/>
        <v>0.85826557377049184</v>
      </c>
      <c r="V54" s="32">
        <f t="shared" si="29"/>
        <v>0.76421442857142863</v>
      </c>
      <c r="W54" s="24"/>
      <c r="X54" s="24"/>
      <c r="Y54" s="24"/>
      <c r="Z54" s="24"/>
      <c r="AA54" s="32"/>
      <c r="AB54" s="32"/>
      <c r="AC54" s="24"/>
      <c r="AD54" s="24"/>
      <c r="AE54" s="32"/>
      <c r="AF54" s="24">
        <f t="shared" si="97"/>
        <v>336000</v>
      </c>
      <c r="AG54" s="24">
        <f t="shared" si="18"/>
        <v>205721.19</v>
      </c>
      <c r="AH54" s="32">
        <f t="shared" si="98"/>
        <v>0.61226544642857139</v>
      </c>
    </row>
    <row r="55" spans="1:34" s="14" customFormat="1" ht="47.25" x14ac:dyDescent="0.2">
      <c r="A55" s="2" t="s">
        <v>21</v>
      </c>
      <c r="B55" s="1">
        <v>3121</v>
      </c>
      <c r="C55" s="1">
        <v>1040</v>
      </c>
      <c r="D55" s="12" t="s">
        <v>78</v>
      </c>
      <c r="E55" s="18">
        <v>27.34</v>
      </c>
      <c r="F55" s="24">
        <v>123600</v>
      </c>
      <c r="G55" s="18">
        <v>22.775729999999999</v>
      </c>
      <c r="H55" s="24">
        <v>123085.74</v>
      </c>
      <c r="I55" s="32">
        <f t="shared" si="9"/>
        <v>0.83305523043160201</v>
      </c>
      <c r="J55" s="32">
        <f t="shared" si="10"/>
        <v>0.99583932038834955</v>
      </c>
      <c r="K55" s="24">
        <v>250</v>
      </c>
      <c r="L55" s="24">
        <v>18800</v>
      </c>
      <c r="M55" s="24">
        <v>170.83070000000001</v>
      </c>
      <c r="N55" s="24">
        <v>13467.55</v>
      </c>
      <c r="O55" s="32">
        <f t="shared" si="87"/>
        <v>0.68332280000000001</v>
      </c>
      <c r="P55" s="32">
        <f t="shared" si="88"/>
        <v>0.71635904255319149</v>
      </c>
      <c r="Q55" s="24">
        <v>25000</v>
      </c>
      <c r="R55" s="24">
        <v>178800</v>
      </c>
      <c r="S55" s="24">
        <v>25000</v>
      </c>
      <c r="T55" s="24">
        <v>160095.57</v>
      </c>
      <c r="U55" s="32">
        <f t="shared" si="91"/>
        <v>1</v>
      </c>
      <c r="V55" s="32">
        <f t="shared" si="29"/>
        <v>0.89538909395973154</v>
      </c>
      <c r="W55" s="24"/>
      <c r="X55" s="24"/>
      <c r="Y55" s="24"/>
      <c r="Z55" s="24"/>
      <c r="AA55" s="32"/>
      <c r="AB55" s="32"/>
      <c r="AC55" s="24"/>
      <c r="AD55" s="24"/>
      <c r="AE55" s="32"/>
      <c r="AF55" s="24">
        <f t="shared" si="97"/>
        <v>321200</v>
      </c>
      <c r="AG55" s="24">
        <f t="shared" si="18"/>
        <v>296648.86</v>
      </c>
      <c r="AH55" s="32">
        <f t="shared" si="98"/>
        <v>0.92356432129514321</v>
      </c>
    </row>
    <row r="56" spans="1:34" s="14" customFormat="1" ht="31.5" x14ac:dyDescent="0.2">
      <c r="A56" s="46">
        <v>1010000</v>
      </c>
      <c r="B56" s="46"/>
      <c r="C56" s="46"/>
      <c r="D56" s="47" t="s">
        <v>49</v>
      </c>
      <c r="E56" s="39">
        <f>E57+E58+E59+E60+E65</f>
        <v>272</v>
      </c>
      <c r="F56" s="40">
        <f>F57+F58+F59+F60+F65</f>
        <v>1136800</v>
      </c>
      <c r="G56" s="39">
        <f>G57+G58+G59+G60+G65</f>
        <v>207.33200000000002</v>
      </c>
      <c r="H56" s="40">
        <f>H57+H58+H59+H60+H65</f>
        <v>850459.37000000011</v>
      </c>
      <c r="I56" s="44">
        <f t="shared" ref="I56:I59" si="99">G56/E56</f>
        <v>0.76225000000000009</v>
      </c>
      <c r="J56" s="44">
        <f t="shared" ref="J56:J59" si="100">H56/F56</f>
        <v>0.74811696868402544</v>
      </c>
      <c r="K56" s="40">
        <f t="shared" ref="K56:L56" si="101">K57+K58+K59+K60+K65</f>
        <v>1740</v>
      </c>
      <c r="L56" s="40">
        <f t="shared" si="101"/>
        <v>104200</v>
      </c>
      <c r="M56" s="40">
        <f t="shared" ref="M56" si="102">M57+M58+M59+M60+M65</f>
        <v>1192.5</v>
      </c>
      <c r="N56" s="40">
        <f>N57+N58+N59+N60+N65</f>
        <v>80043.960000000006</v>
      </c>
      <c r="O56" s="41">
        <f t="shared" ref="O56:O64" si="103">M56/K56</f>
        <v>0.68534482758620685</v>
      </c>
      <c r="P56" s="41">
        <f t="shared" ref="P56:P64" si="104">N56/L56</f>
        <v>0.76817619961612293</v>
      </c>
      <c r="Q56" s="40">
        <f t="shared" ref="Q56:R56" si="105">Q57+Q58+Q59+Q60+Q65</f>
        <v>133000</v>
      </c>
      <c r="R56" s="40">
        <f t="shared" si="105"/>
        <v>1516200</v>
      </c>
      <c r="S56" s="40">
        <f t="shared" ref="S56:T56" si="106">S57+S58+S59+S60+S65</f>
        <v>80194</v>
      </c>
      <c r="T56" s="40">
        <f t="shared" si="106"/>
        <v>764528.89000000013</v>
      </c>
      <c r="U56" s="41">
        <f t="shared" ref="U56:U64" si="107">S56/Q56</f>
        <v>0.60296240601503759</v>
      </c>
      <c r="V56" s="41">
        <f t="shared" ref="V56:V64" si="108">T56/R56</f>
        <v>0.50424013322780648</v>
      </c>
      <c r="W56" s="40">
        <f t="shared" ref="W56:X56" si="109">W57+W58+W59+W60+W65</f>
        <v>38000</v>
      </c>
      <c r="X56" s="40">
        <f t="shared" si="109"/>
        <v>719100</v>
      </c>
      <c r="Y56" s="40">
        <f t="shared" ref="Y56:Z56" si="110">Y57+Y58+Y59+Y60+Y65</f>
        <v>28630</v>
      </c>
      <c r="Z56" s="40">
        <f t="shared" si="110"/>
        <v>472930.30000000005</v>
      </c>
      <c r="AA56" s="41">
        <f>Y56/W56</f>
        <v>0.75342105263157899</v>
      </c>
      <c r="AB56" s="41">
        <f>Z56/X56</f>
        <v>0.65766972604644702</v>
      </c>
      <c r="AC56" s="40">
        <f t="shared" ref="AC56" si="111">AC57+AC58+AC59+AC60+AC65</f>
        <v>210800</v>
      </c>
      <c r="AD56" s="40">
        <f t="shared" ref="AD56" si="112">AD57+AD58+AD59+AD60+AD65</f>
        <v>190276.08000000002</v>
      </c>
      <c r="AE56" s="41">
        <f>AD56/AC56</f>
        <v>0.90263795066413666</v>
      </c>
      <c r="AF56" s="40">
        <f>F56+L56+R56+X56+AC56</f>
        <v>3687100</v>
      </c>
      <c r="AG56" s="40">
        <f t="shared" ref="AG56" si="113">SUM(AG57:AG64)</f>
        <v>2981419.84</v>
      </c>
      <c r="AH56" s="44">
        <f>AG56/AF56</f>
        <v>0.80860834802419246</v>
      </c>
    </row>
    <row r="57" spans="1:34" s="14" customFormat="1" ht="47.25" x14ac:dyDescent="0.2">
      <c r="A57" s="1">
        <v>1011080</v>
      </c>
      <c r="B57" s="1">
        <v>1080</v>
      </c>
      <c r="C57" s="2" t="s">
        <v>9</v>
      </c>
      <c r="D57" s="12" t="s">
        <v>79</v>
      </c>
      <c r="E57" s="18"/>
      <c r="F57" s="24"/>
      <c r="G57" s="18"/>
      <c r="H57" s="24"/>
      <c r="I57" s="32"/>
      <c r="J57" s="32"/>
      <c r="K57" s="24">
        <v>340</v>
      </c>
      <c r="L57" s="24">
        <v>24500</v>
      </c>
      <c r="M57" s="24">
        <v>332</v>
      </c>
      <c r="N57" s="24">
        <v>22562.12</v>
      </c>
      <c r="O57" s="13">
        <f t="shared" si="103"/>
        <v>0.97647058823529409</v>
      </c>
      <c r="P57" s="13">
        <f t="shared" si="104"/>
        <v>0.92090285714285713</v>
      </c>
      <c r="Q57" s="24">
        <v>35000</v>
      </c>
      <c r="R57" s="24">
        <v>399000</v>
      </c>
      <c r="S57" s="24">
        <v>17903</v>
      </c>
      <c r="T57" s="24">
        <v>171858.72</v>
      </c>
      <c r="U57" s="13">
        <f t="shared" si="107"/>
        <v>0.5115142857142857</v>
      </c>
      <c r="V57" s="13">
        <f t="shared" si="108"/>
        <v>0.43072360902255641</v>
      </c>
      <c r="W57" s="24">
        <v>16000</v>
      </c>
      <c r="X57" s="24">
        <v>292900</v>
      </c>
      <c r="Y57" s="24">
        <v>12650</v>
      </c>
      <c r="Z57" s="24">
        <v>210924.39</v>
      </c>
      <c r="AA57" s="13">
        <f t="shared" ref="AA57:AA61" si="114">Y57/W57</f>
        <v>0.79062500000000002</v>
      </c>
      <c r="AB57" s="13">
        <f t="shared" ref="AB57:AB61" si="115">Z57/X57</f>
        <v>0.72012424035507006</v>
      </c>
      <c r="AC57" s="24">
        <f>34000-24000</f>
        <v>10000</v>
      </c>
      <c r="AD57" s="24">
        <v>3586.68</v>
      </c>
      <c r="AE57" s="13">
        <f t="shared" ref="AE57:AE64" si="116">AD57/AC57</f>
        <v>0.35866799999999999</v>
      </c>
      <c r="AF57" s="24">
        <f t="shared" si="97"/>
        <v>726400</v>
      </c>
      <c r="AG57" s="24">
        <f t="shared" si="18"/>
        <v>408931.91</v>
      </c>
      <c r="AH57" s="32">
        <f t="shared" si="98"/>
        <v>0.56295692455947133</v>
      </c>
    </row>
    <row r="58" spans="1:34" s="14" customFormat="1" ht="31.5" x14ac:dyDescent="0.2">
      <c r="A58" s="1">
        <v>1014030</v>
      </c>
      <c r="B58" s="1">
        <v>4030</v>
      </c>
      <c r="C58" s="2" t="s">
        <v>11</v>
      </c>
      <c r="D58" s="12" t="s">
        <v>56</v>
      </c>
      <c r="E58" s="18">
        <v>173</v>
      </c>
      <c r="F58" s="24">
        <v>741700</v>
      </c>
      <c r="G58" s="18">
        <v>139.41</v>
      </c>
      <c r="H58" s="24">
        <v>571902.17000000004</v>
      </c>
      <c r="I58" s="32">
        <f t="shared" si="99"/>
        <v>0.80583815028901729</v>
      </c>
      <c r="J58" s="32">
        <f t="shared" si="100"/>
        <v>0.77106939463394908</v>
      </c>
      <c r="K58" s="24">
        <v>340</v>
      </c>
      <c r="L58" s="24">
        <v>23700</v>
      </c>
      <c r="M58" s="24">
        <v>337.5</v>
      </c>
      <c r="N58" s="24">
        <v>23062.48</v>
      </c>
      <c r="O58" s="13">
        <f t="shared" si="103"/>
        <v>0.99264705882352944</v>
      </c>
      <c r="P58" s="13">
        <f t="shared" si="104"/>
        <v>0.97310042194092827</v>
      </c>
      <c r="Q58" s="24">
        <v>36000</v>
      </c>
      <c r="R58" s="24">
        <v>410400</v>
      </c>
      <c r="S58" s="24">
        <v>29706</v>
      </c>
      <c r="T58" s="24">
        <v>275804.3</v>
      </c>
      <c r="U58" s="13">
        <f t="shared" si="107"/>
        <v>0.82516666666666671</v>
      </c>
      <c r="V58" s="13">
        <f t="shared" si="108"/>
        <v>0.67203776803118909</v>
      </c>
      <c r="W58" s="24">
        <v>2000</v>
      </c>
      <c r="X58" s="24">
        <v>33300</v>
      </c>
      <c r="Y58" s="24"/>
      <c r="Z58" s="24"/>
      <c r="AA58" s="13">
        <f t="shared" si="114"/>
        <v>0</v>
      </c>
      <c r="AB58" s="13">
        <f t="shared" si="115"/>
        <v>0</v>
      </c>
      <c r="AC58" s="24">
        <v>4700</v>
      </c>
      <c r="AD58" s="24">
        <v>4273.92</v>
      </c>
      <c r="AE58" s="13">
        <f t="shared" si="116"/>
        <v>0.90934468085106379</v>
      </c>
      <c r="AF58" s="24">
        <f t="shared" si="97"/>
        <v>1213800</v>
      </c>
      <c r="AG58" s="24">
        <f t="shared" si="18"/>
        <v>875042.87</v>
      </c>
      <c r="AH58" s="32">
        <f t="shared" si="98"/>
        <v>0.72091190476190481</v>
      </c>
    </row>
    <row r="59" spans="1:34" s="14" customFormat="1" ht="31.5" x14ac:dyDescent="0.2">
      <c r="A59" s="1">
        <v>1014040</v>
      </c>
      <c r="B59" s="1">
        <v>4040</v>
      </c>
      <c r="C59" s="2" t="s">
        <v>11</v>
      </c>
      <c r="D59" s="12" t="s">
        <v>57</v>
      </c>
      <c r="E59" s="18">
        <v>95</v>
      </c>
      <c r="F59" s="24">
        <v>370700</v>
      </c>
      <c r="G59" s="18">
        <v>65.260000000000005</v>
      </c>
      <c r="H59" s="24">
        <v>256683.66</v>
      </c>
      <c r="I59" s="32">
        <f t="shared" si="99"/>
        <v>0.68694736842105264</v>
      </c>
      <c r="J59" s="32">
        <f t="shared" si="100"/>
        <v>0.69242961963852168</v>
      </c>
      <c r="K59" s="24">
        <v>140</v>
      </c>
      <c r="L59" s="24">
        <v>10100</v>
      </c>
      <c r="M59" s="24">
        <v>140</v>
      </c>
      <c r="N59" s="24">
        <v>10100</v>
      </c>
      <c r="O59" s="13">
        <f t="shared" si="103"/>
        <v>1</v>
      </c>
      <c r="P59" s="13">
        <f t="shared" si="104"/>
        <v>1</v>
      </c>
      <c r="Q59" s="24">
        <v>11000</v>
      </c>
      <c r="R59" s="24">
        <v>125400</v>
      </c>
      <c r="S59" s="24">
        <v>9490</v>
      </c>
      <c r="T59" s="24">
        <v>92244.800000000003</v>
      </c>
      <c r="U59" s="13">
        <f t="shared" si="107"/>
        <v>0.86272727272727268</v>
      </c>
      <c r="V59" s="13">
        <f t="shared" si="108"/>
        <v>0.73560446570972893</v>
      </c>
      <c r="W59" s="24"/>
      <c r="X59" s="24"/>
      <c r="Y59" s="24"/>
      <c r="Z59" s="24"/>
      <c r="AA59" s="13"/>
      <c r="AB59" s="13"/>
      <c r="AC59" s="24">
        <v>3100</v>
      </c>
      <c r="AD59" s="24">
        <v>2747.52</v>
      </c>
      <c r="AE59" s="13">
        <f t="shared" si="116"/>
        <v>0.88629677419354835</v>
      </c>
      <c r="AF59" s="24">
        <f t="shared" si="97"/>
        <v>509300</v>
      </c>
      <c r="AG59" s="24">
        <f t="shared" si="18"/>
        <v>361775.98000000004</v>
      </c>
      <c r="AH59" s="32">
        <f t="shared" si="98"/>
        <v>0.71033964264677019</v>
      </c>
    </row>
    <row r="60" spans="1:34" s="14" customFormat="1" ht="31.5" x14ac:dyDescent="0.2">
      <c r="A60" s="1">
        <v>1014060</v>
      </c>
      <c r="B60" s="1">
        <v>4060</v>
      </c>
      <c r="C60" s="2" t="s">
        <v>12</v>
      </c>
      <c r="D60" s="12" t="s">
        <v>121</v>
      </c>
      <c r="E60" s="19">
        <f>E61+E62+E63+E64</f>
        <v>0</v>
      </c>
      <c r="F60" s="19">
        <f t="shared" ref="F60" si="117">F61+F62+F63+F64</f>
        <v>0</v>
      </c>
      <c r="G60" s="19">
        <f>G61+G62+G63+G64</f>
        <v>0</v>
      </c>
      <c r="H60" s="19">
        <f t="shared" ref="H60" si="118">H61+H62+H63+H64</f>
        <v>0</v>
      </c>
      <c r="I60" s="32"/>
      <c r="J60" s="32"/>
      <c r="K60" s="19">
        <f t="shared" ref="K60:L60" si="119">K61+K62+K63+K64</f>
        <v>900</v>
      </c>
      <c r="L60" s="19">
        <f t="shared" si="119"/>
        <v>44400</v>
      </c>
      <c r="M60" s="24">
        <f t="shared" ref="M60:N60" si="120">M61+M62+M63+M64</f>
        <v>371</v>
      </c>
      <c r="N60" s="19">
        <f t="shared" si="120"/>
        <v>23540.400000000001</v>
      </c>
      <c r="O60" s="13">
        <f t="shared" si="103"/>
        <v>0.41222222222222221</v>
      </c>
      <c r="P60" s="13">
        <f t="shared" si="104"/>
        <v>0.53018918918918923</v>
      </c>
      <c r="Q60" s="19">
        <f t="shared" ref="Q60:R60" si="121">Q61+Q62+Q63+Q64</f>
        <v>47000</v>
      </c>
      <c r="R60" s="19">
        <f t="shared" si="121"/>
        <v>535800</v>
      </c>
      <c r="S60" s="19">
        <f t="shared" ref="S60:T60" si="122">S61+S62+S63+S64</f>
        <v>21035</v>
      </c>
      <c r="T60" s="19">
        <f t="shared" si="122"/>
        <v>202620.27</v>
      </c>
      <c r="U60" s="13">
        <f t="shared" si="107"/>
        <v>0.44755319148936168</v>
      </c>
      <c r="V60" s="13">
        <f t="shared" si="108"/>
        <v>0.37816399776035831</v>
      </c>
      <c r="W60" s="19">
        <f t="shared" ref="W60:X60" si="123">W61+W62+W63+W64</f>
        <v>20000</v>
      </c>
      <c r="X60" s="19">
        <f t="shared" si="123"/>
        <v>392900</v>
      </c>
      <c r="Y60" s="19">
        <f t="shared" ref="Y60:Z60" si="124">Y61+Y62+Y63+Y64</f>
        <v>15980</v>
      </c>
      <c r="Z60" s="19">
        <f t="shared" si="124"/>
        <v>262005.91</v>
      </c>
      <c r="AA60" s="13">
        <f t="shared" si="114"/>
        <v>0.79900000000000004</v>
      </c>
      <c r="AB60" s="13">
        <f t="shared" si="115"/>
        <v>0.6668513871214049</v>
      </c>
      <c r="AC60" s="19">
        <f t="shared" ref="AC60" si="125">AC61+AC62+AC63+AC64</f>
        <v>193000</v>
      </c>
      <c r="AD60" s="19">
        <f t="shared" ref="AD60" si="126">AD61+AD62+AD63+AD64</f>
        <v>179667.96000000002</v>
      </c>
      <c r="AE60" s="13">
        <f t="shared" si="116"/>
        <v>0.93092207253886017</v>
      </c>
      <c r="AF60" s="24">
        <f t="shared" si="97"/>
        <v>1166100</v>
      </c>
      <c r="AG60" s="24">
        <f t="shared" si="18"/>
        <v>667834.54</v>
      </c>
      <c r="AH60" s="32">
        <f t="shared" si="98"/>
        <v>0.57270777806363093</v>
      </c>
    </row>
    <row r="61" spans="1:34" s="45" customFormat="1" ht="31.5" x14ac:dyDescent="0.2">
      <c r="A61" s="5"/>
      <c r="B61" s="5"/>
      <c r="C61" s="4"/>
      <c r="D61" s="6" t="s">
        <v>58</v>
      </c>
      <c r="E61" s="20"/>
      <c r="F61" s="23"/>
      <c r="G61" s="20"/>
      <c r="H61" s="23"/>
      <c r="I61" s="31"/>
      <c r="J61" s="31"/>
      <c r="K61" s="23">
        <v>340</v>
      </c>
      <c r="L61" s="23">
        <v>24500</v>
      </c>
      <c r="M61" s="23">
        <v>331</v>
      </c>
      <c r="N61" s="23">
        <v>22343.7</v>
      </c>
      <c r="O61" s="15">
        <f t="shared" si="103"/>
        <v>0.97352941176470587</v>
      </c>
      <c r="P61" s="15">
        <f t="shared" si="104"/>
        <v>0.91198775510204089</v>
      </c>
      <c r="Q61" s="23">
        <v>35000</v>
      </c>
      <c r="R61" s="23">
        <v>399000</v>
      </c>
      <c r="S61" s="23">
        <v>17903</v>
      </c>
      <c r="T61" s="23">
        <v>171858.62</v>
      </c>
      <c r="U61" s="15">
        <f t="shared" si="107"/>
        <v>0.5115142857142857</v>
      </c>
      <c r="V61" s="15">
        <f t="shared" si="108"/>
        <v>0.43072335839598996</v>
      </c>
      <c r="W61" s="23">
        <v>15000</v>
      </c>
      <c r="X61" s="23">
        <v>292900</v>
      </c>
      <c r="Y61" s="23">
        <v>12900</v>
      </c>
      <c r="Z61" s="23">
        <v>210924.39</v>
      </c>
      <c r="AA61" s="15">
        <f t="shared" si="114"/>
        <v>0.86</v>
      </c>
      <c r="AB61" s="15">
        <f t="shared" si="115"/>
        <v>0.72012424035507006</v>
      </c>
      <c r="AC61" s="23">
        <f>64000-48000</f>
        <v>16000</v>
      </c>
      <c r="AD61" s="23">
        <v>3586.68</v>
      </c>
      <c r="AE61" s="15">
        <f t="shared" si="116"/>
        <v>0.22416749999999999</v>
      </c>
      <c r="AF61" s="23">
        <f t="shared" si="97"/>
        <v>732400</v>
      </c>
      <c r="AG61" s="23">
        <f t="shared" si="18"/>
        <v>408713.39</v>
      </c>
      <c r="AH61" s="31">
        <f t="shared" si="98"/>
        <v>0.55804668214090658</v>
      </c>
    </row>
    <row r="62" spans="1:34" s="45" customFormat="1" ht="31.5" x14ac:dyDescent="0.2">
      <c r="A62" s="5"/>
      <c r="B62" s="5"/>
      <c r="C62" s="4"/>
      <c r="D62" s="6" t="s">
        <v>59</v>
      </c>
      <c r="E62" s="20"/>
      <c r="F62" s="23"/>
      <c r="G62" s="20"/>
      <c r="H62" s="23"/>
      <c r="I62" s="31"/>
      <c r="J62" s="31"/>
      <c r="K62" s="23">
        <v>20</v>
      </c>
      <c r="L62" s="23">
        <v>1500</v>
      </c>
      <c r="M62" s="23"/>
      <c r="N62" s="23"/>
      <c r="O62" s="15">
        <f t="shared" si="103"/>
        <v>0</v>
      </c>
      <c r="P62" s="15">
        <f t="shared" si="104"/>
        <v>0</v>
      </c>
      <c r="Q62" s="23">
        <v>3000</v>
      </c>
      <c r="R62" s="23">
        <v>34200</v>
      </c>
      <c r="S62" s="23"/>
      <c r="T62" s="23"/>
      <c r="U62" s="15">
        <f t="shared" si="107"/>
        <v>0</v>
      </c>
      <c r="V62" s="15">
        <f t="shared" si="108"/>
        <v>0</v>
      </c>
      <c r="W62" s="23"/>
      <c r="X62" s="23"/>
      <c r="Y62" s="23"/>
      <c r="Z62" s="23"/>
      <c r="AA62" s="15"/>
      <c r="AB62" s="15"/>
      <c r="AC62" s="23">
        <v>2000</v>
      </c>
      <c r="AD62" s="23">
        <v>1630.32</v>
      </c>
      <c r="AE62" s="15">
        <f t="shared" si="116"/>
        <v>0.81516</v>
      </c>
      <c r="AF62" s="23">
        <f t="shared" si="97"/>
        <v>37700</v>
      </c>
      <c r="AG62" s="23">
        <f t="shared" si="18"/>
        <v>1630.32</v>
      </c>
      <c r="AH62" s="31">
        <f t="shared" si="98"/>
        <v>4.3244562334217508E-2</v>
      </c>
    </row>
    <row r="63" spans="1:34" s="45" customFormat="1" ht="31.5" x14ac:dyDescent="0.2">
      <c r="A63" s="5"/>
      <c r="B63" s="5"/>
      <c r="C63" s="4"/>
      <c r="D63" s="6" t="s">
        <v>60</v>
      </c>
      <c r="E63" s="20"/>
      <c r="F63" s="23"/>
      <c r="G63" s="20"/>
      <c r="H63" s="23"/>
      <c r="I63" s="31"/>
      <c r="J63" s="31"/>
      <c r="K63" s="23">
        <v>220</v>
      </c>
      <c r="L63" s="23">
        <v>7200</v>
      </c>
      <c r="M63" s="23">
        <v>40</v>
      </c>
      <c r="N63" s="23">
        <v>1196.7</v>
      </c>
      <c r="O63" s="15">
        <f t="shared" si="103"/>
        <v>0.18181818181818182</v>
      </c>
      <c r="P63" s="15">
        <f t="shared" si="104"/>
        <v>0.16620833333333335</v>
      </c>
      <c r="Q63" s="23">
        <v>7500</v>
      </c>
      <c r="R63" s="23">
        <v>85500</v>
      </c>
      <c r="S63" s="23">
        <v>2814</v>
      </c>
      <c r="T63" s="23">
        <v>27016.75</v>
      </c>
      <c r="U63" s="15">
        <f t="shared" si="107"/>
        <v>0.37519999999999998</v>
      </c>
      <c r="V63" s="15">
        <f t="shared" si="108"/>
        <v>0.31598538011695909</v>
      </c>
      <c r="W63" s="23"/>
      <c r="X63" s="23"/>
      <c r="Y63" s="23"/>
      <c r="Z63" s="23"/>
      <c r="AA63" s="15"/>
      <c r="AB63" s="15"/>
      <c r="AC63" s="23">
        <v>173000</v>
      </c>
      <c r="AD63" s="23">
        <v>172820.64</v>
      </c>
      <c r="AE63" s="15">
        <f t="shared" si="116"/>
        <v>0.99896323699421974</v>
      </c>
      <c r="AF63" s="23">
        <f t="shared" si="97"/>
        <v>265700</v>
      </c>
      <c r="AG63" s="23">
        <f t="shared" si="18"/>
        <v>201034.09000000003</v>
      </c>
      <c r="AH63" s="31">
        <f t="shared" si="98"/>
        <v>0.75662058712834035</v>
      </c>
    </row>
    <row r="64" spans="1:34" s="45" customFormat="1" ht="31.5" x14ac:dyDescent="0.2">
      <c r="A64" s="5"/>
      <c r="B64" s="5"/>
      <c r="C64" s="4"/>
      <c r="D64" s="6" t="s">
        <v>61</v>
      </c>
      <c r="E64" s="20"/>
      <c r="F64" s="23"/>
      <c r="G64" s="20"/>
      <c r="H64" s="23"/>
      <c r="I64" s="31"/>
      <c r="J64" s="31"/>
      <c r="K64" s="23">
        <v>320</v>
      </c>
      <c r="L64" s="23">
        <v>11200</v>
      </c>
      <c r="M64" s="23"/>
      <c r="N64" s="23"/>
      <c r="O64" s="15">
        <f t="shared" si="103"/>
        <v>0</v>
      </c>
      <c r="P64" s="15">
        <f t="shared" si="104"/>
        <v>0</v>
      </c>
      <c r="Q64" s="23">
        <v>1500</v>
      </c>
      <c r="R64" s="23">
        <v>17100</v>
      </c>
      <c r="S64" s="23">
        <v>318</v>
      </c>
      <c r="T64" s="23">
        <v>3744.9</v>
      </c>
      <c r="U64" s="15">
        <f t="shared" si="107"/>
        <v>0.21199999999999999</v>
      </c>
      <c r="V64" s="15">
        <f t="shared" si="108"/>
        <v>0.219</v>
      </c>
      <c r="W64" s="23">
        <v>5000</v>
      </c>
      <c r="X64" s="23">
        <v>100000</v>
      </c>
      <c r="Y64" s="23">
        <v>3080</v>
      </c>
      <c r="Z64" s="23">
        <v>51081.52</v>
      </c>
      <c r="AA64" s="15">
        <f t="shared" ref="AA64" si="127">Y64/W64</f>
        <v>0.61599999999999999</v>
      </c>
      <c r="AB64" s="15">
        <f t="shared" ref="AB64" si="128">Z64/X64</f>
        <v>0.51081519999999991</v>
      </c>
      <c r="AC64" s="23">
        <v>2000</v>
      </c>
      <c r="AD64" s="23">
        <v>1630.32</v>
      </c>
      <c r="AE64" s="15">
        <f t="shared" si="116"/>
        <v>0.81516</v>
      </c>
      <c r="AF64" s="23">
        <f t="shared" si="97"/>
        <v>130300</v>
      </c>
      <c r="AG64" s="23">
        <f t="shared" si="18"/>
        <v>56456.74</v>
      </c>
      <c r="AH64" s="31">
        <f t="shared" si="98"/>
        <v>0.43328273215656177</v>
      </c>
    </row>
    <row r="65" spans="1:34" s="14" customFormat="1" ht="47.25" x14ac:dyDescent="0.2">
      <c r="A65" s="1">
        <v>1014081</v>
      </c>
      <c r="B65" s="1">
        <v>4081</v>
      </c>
      <c r="C65" s="2" t="s">
        <v>13</v>
      </c>
      <c r="D65" s="12" t="s">
        <v>50</v>
      </c>
      <c r="E65" s="18">
        <v>4</v>
      </c>
      <c r="F65" s="24">
        <v>24400</v>
      </c>
      <c r="G65" s="18">
        <v>2.6619999999999999</v>
      </c>
      <c r="H65" s="24">
        <v>21873.54</v>
      </c>
      <c r="I65" s="1"/>
      <c r="J65" s="1"/>
      <c r="K65" s="24">
        <v>20</v>
      </c>
      <c r="L65" s="24">
        <v>1500</v>
      </c>
      <c r="M65" s="24">
        <v>12</v>
      </c>
      <c r="N65" s="24">
        <v>778.96</v>
      </c>
      <c r="O65" s="16"/>
      <c r="P65" s="16"/>
      <c r="Q65" s="24">
        <v>4000</v>
      </c>
      <c r="R65" s="24">
        <v>45600</v>
      </c>
      <c r="S65" s="24">
        <v>2060</v>
      </c>
      <c r="T65" s="24">
        <v>22000.799999999999</v>
      </c>
      <c r="U65" s="16"/>
      <c r="V65" s="16"/>
      <c r="W65" s="24"/>
      <c r="X65" s="24"/>
      <c r="Y65" s="24"/>
      <c r="Z65" s="24"/>
      <c r="AA65" s="16"/>
      <c r="AB65" s="16"/>
      <c r="AC65" s="24"/>
      <c r="AD65" s="24"/>
      <c r="AE65" s="16"/>
      <c r="AF65" s="24">
        <f t="shared" si="97"/>
        <v>71500</v>
      </c>
      <c r="AG65" s="24">
        <f>H65+N65+T65+Z65+AD65</f>
        <v>44653.3</v>
      </c>
      <c r="AH65" s="32">
        <f t="shared" si="98"/>
        <v>0.62452167832167838</v>
      </c>
    </row>
    <row r="66" spans="1:34" s="14" customFormat="1" ht="31.5" x14ac:dyDescent="0.2">
      <c r="A66" s="37" t="s">
        <v>91</v>
      </c>
      <c r="B66" s="1"/>
      <c r="C66" s="2"/>
      <c r="D66" s="48" t="s">
        <v>92</v>
      </c>
      <c r="E66" s="49">
        <f>E67</f>
        <v>10.166475999999999</v>
      </c>
      <c r="F66" s="40">
        <f t="shared" ref="F66" si="129">F67</f>
        <v>54600</v>
      </c>
      <c r="G66" s="49">
        <f>G67</f>
        <v>10.17</v>
      </c>
      <c r="H66" s="40">
        <f t="shared" ref="H66" si="130">H67</f>
        <v>54595.57</v>
      </c>
      <c r="I66" s="44">
        <f>G65/E65</f>
        <v>0.66549999999999998</v>
      </c>
      <c r="J66" s="44">
        <f>H65/F65</f>
        <v>0.89645655737704921</v>
      </c>
      <c r="K66" s="40">
        <f t="shared" ref="K66:L66" si="131">K67</f>
        <v>22</v>
      </c>
      <c r="L66" s="40">
        <f t="shared" si="131"/>
        <v>1600</v>
      </c>
      <c r="M66" s="40">
        <f t="shared" ref="M66:N66" si="132">M67</f>
        <v>14.435</v>
      </c>
      <c r="N66" s="40">
        <f t="shared" si="132"/>
        <v>1588.64</v>
      </c>
      <c r="O66" s="41">
        <f>M66/K66</f>
        <v>0.65613636363636363</v>
      </c>
      <c r="P66" s="41">
        <f>N66/L66</f>
        <v>0.99290000000000012</v>
      </c>
      <c r="Q66" s="40">
        <f t="shared" ref="Q66:R66" si="133">Q67</f>
        <v>1500</v>
      </c>
      <c r="R66" s="40">
        <f t="shared" si="133"/>
        <v>14600</v>
      </c>
      <c r="S66" s="40">
        <f t="shared" ref="S66:T66" si="134">S67</f>
        <v>697.4</v>
      </c>
      <c r="T66" s="40">
        <f t="shared" si="134"/>
        <v>7249.72</v>
      </c>
      <c r="U66" s="41">
        <f>S66/Q66</f>
        <v>0.46493333333333331</v>
      </c>
      <c r="V66" s="41">
        <f>T66/R66</f>
        <v>0.49655616438356165</v>
      </c>
      <c r="W66" s="40">
        <f t="shared" ref="W66:X66" si="135">W67</f>
        <v>0</v>
      </c>
      <c r="X66" s="40">
        <f t="shared" si="135"/>
        <v>0</v>
      </c>
      <c r="Y66" s="40">
        <f t="shared" ref="Y66:Z66" si="136">Y67</f>
        <v>0</v>
      </c>
      <c r="Z66" s="40">
        <f t="shared" si="136"/>
        <v>0</v>
      </c>
      <c r="AA66" s="41"/>
      <c r="AB66" s="41"/>
      <c r="AC66" s="40">
        <f t="shared" ref="AC66" si="137">AC67</f>
        <v>0</v>
      </c>
      <c r="AD66" s="40">
        <f t="shared" ref="AD66" si="138">AD67</f>
        <v>0</v>
      </c>
      <c r="AE66" s="41">
        <f t="shared" ref="AE66" si="139">AE67</f>
        <v>0</v>
      </c>
      <c r="AF66" s="40">
        <f>AF67</f>
        <v>70800</v>
      </c>
      <c r="AG66" s="40">
        <f>AG67</f>
        <v>63433.93</v>
      </c>
      <c r="AH66" s="44">
        <f>AG66/AF66</f>
        <v>0.89595946327683618</v>
      </c>
    </row>
    <row r="67" spans="1:34" s="14" customFormat="1" ht="48" customHeight="1" x14ac:dyDescent="0.2">
      <c r="A67" s="11" t="s">
        <v>93</v>
      </c>
      <c r="B67" s="11" t="s">
        <v>94</v>
      </c>
      <c r="C67" s="11" t="s">
        <v>95</v>
      </c>
      <c r="D67" s="12" t="s">
        <v>96</v>
      </c>
      <c r="E67" s="19">
        <v>10.166475999999999</v>
      </c>
      <c r="F67" s="24">
        <v>54600</v>
      </c>
      <c r="G67" s="30">
        <v>10.17</v>
      </c>
      <c r="H67" s="33">
        <v>54595.57</v>
      </c>
      <c r="I67" s="34">
        <f>G66/E66</f>
        <v>1.0003466294515426</v>
      </c>
      <c r="J67" s="34">
        <f>H66/F66</f>
        <v>0.99991886446886447</v>
      </c>
      <c r="K67" s="24">
        <v>22</v>
      </c>
      <c r="L67" s="24">
        <v>1600</v>
      </c>
      <c r="M67" s="33">
        <v>14.435</v>
      </c>
      <c r="N67" s="33">
        <v>1588.64</v>
      </c>
      <c r="O67" s="34">
        <f>M67/K67</f>
        <v>0.65613636363636363</v>
      </c>
      <c r="P67" s="34">
        <f>N67/L67</f>
        <v>0.99290000000000012</v>
      </c>
      <c r="Q67" s="24">
        <v>1500</v>
      </c>
      <c r="R67" s="24">
        <v>14600</v>
      </c>
      <c r="S67" s="33">
        <v>697.4</v>
      </c>
      <c r="T67" s="33">
        <v>7249.72</v>
      </c>
      <c r="U67" s="34">
        <f>S67/Q67</f>
        <v>0.46493333333333331</v>
      </c>
      <c r="V67" s="34">
        <f>T67/R67</f>
        <v>0.49655616438356165</v>
      </c>
      <c r="W67" s="24"/>
      <c r="X67" s="24"/>
      <c r="Y67" s="33"/>
      <c r="Z67" s="33"/>
      <c r="AA67" s="34"/>
      <c r="AB67" s="34"/>
      <c r="AC67" s="24"/>
      <c r="AD67" s="33"/>
      <c r="AE67" s="34"/>
      <c r="AF67" s="33">
        <f>F66+L67+R67+X67+AC67</f>
        <v>70800</v>
      </c>
      <c r="AG67" s="33">
        <f>H66+N67+T67+Z67+AD67</f>
        <v>63433.93</v>
      </c>
      <c r="AH67" s="34">
        <f t="shared" ref="AH67:AH70" si="140">AG67/AF67</f>
        <v>0.89595946327683618</v>
      </c>
    </row>
    <row r="68" spans="1:34" s="14" customFormat="1" ht="47.25" x14ac:dyDescent="0.2">
      <c r="A68" s="37" t="s">
        <v>111</v>
      </c>
      <c r="B68" s="11"/>
      <c r="C68" s="11"/>
      <c r="D68" s="48" t="s">
        <v>112</v>
      </c>
      <c r="E68" s="49">
        <f>E69</f>
        <v>1.3611</v>
      </c>
      <c r="F68" s="49">
        <f t="shared" ref="F68" si="141">F69</f>
        <v>7200</v>
      </c>
      <c r="G68" s="50">
        <f>G69</f>
        <v>1</v>
      </c>
      <c r="H68" s="50">
        <f t="shared" ref="H68" si="142">H69</f>
        <v>6200.01</v>
      </c>
      <c r="I68" s="51">
        <f t="shared" ref="I68" si="143">I69</f>
        <v>0.73469987510102119</v>
      </c>
      <c r="J68" s="51">
        <f t="shared" ref="J68:N68" si="144">J69</f>
        <v>0.86111250000000006</v>
      </c>
      <c r="K68" s="49">
        <f t="shared" si="144"/>
        <v>12.12</v>
      </c>
      <c r="L68" s="49">
        <f t="shared" si="144"/>
        <v>900</v>
      </c>
      <c r="M68" s="50">
        <f t="shared" si="144"/>
        <v>3.4</v>
      </c>
      <c r="N68" s="50">
        <f t="shared" si="144"/>
        <v>221.16</v>
      </c>
      <c r="O68" s="51">
        <f>O69</f>
        <v>0.28052805280528054</v>
      </c>
      <c r="P68" s="51">
        <f>P69</f>
        <v>0.24573333333333333</v>
      </c>
      <c r="Q68" s="49">
        <f t="shared" ref="Q68:R68" si="145">Q69</f>
        <v>613</v>
      </c>
      <c r="R68" s="49">
        <f t="shared" si="145"/>
        <v>7600</v>
      </c>
      <c r="S68" s="50">
        <f t="shared" ref="S68:T68" si="146">S69</f>
        <v>174</v>
      </c>
      <c r="T68" s="50">
        <f t="shared" si="146"/>
        <v>1774.47</v>
      </c>
      <c r="U68" s="52">
        <f t="shared" ref="U68:U69" si="147">S68/Q68</f>
        <v>0.28384991843393148</v>
      </c>
      <c r="V68" s="52">
        <f t="shared" ref="V68:V69" si="148">T68/R68</f>
        <v>0.23348289473684211</v>
      </c>
      <c r="W68" s="49">
        <f t="shared" ref="W68:X68" si="149">W69</f>
        <v>0</v>
      </c>
      <c r="X68" s="49">
        <f t="shared" si="149"/>
        <v>0</v>
      </c>
      <c r="Y68" s="50">
        <f t="shared" ref="Y68:Z68" si="150">Y69</f>
        <v>0</v>
      </c>
      <c r="Z68" s="50">
        <f t="shared" si="150"/>
        <v>0</v>
      </c>
      <c r="AA68" s="52"/>
      <c r="AB68" s="52"/>
      <c r="AC68" s="49">
        <f t="shared" ref="AC68" si="151">AC69</f>
        <v>0</v>
      </c>
      <c r="AD68" s="50">
        <f t="shared" ref="AD68" si="152">AD69</f>
        <v>0</v>
      </c>
      <c r="AE68" s="52"/>
      <c r="AF68" s="53">
        <f>AF69</f>
        <v>15700</v>
      </c>
      <c r="AG68" s="53">
        <f>AG69</f>
        <v>8195.64</v>
      </c>
      <c r="AH68" s="52">
        <f t="shared" si="140"/>
        <v>0.52201528662420382</v>
      </c>
    </row>
    <row r="69" spans="1:34" s="7" customFormat="1" ht="47.25" x14ac:dyDescent="0.2">
      <c r="A69" s="2" t="s">
        <v>113</v>
      </c>
      <c r="B69" s="2" t="s">
        <v>18</v>
      </c>
      <c r="C69" s="2" t="s">
        <v>5</v>
      </c>
      <c r="D69" s="12" t="s">
        <v>114</v>
      </c>
      <c r="E69" s="19">
        <v>1.3611</v>
      </c>
      <c r="F69" s="24">
        <v>7200</v>
      </c>
      <c r="G69" s="30">
        <v>1</v>
      </c>
      <c r="H69" s="33">
        <v>6200.01</v>
      </c>
      <c r="I69" s="35">
        <f>G68/E68</f>
        <v>0.73469987510102119</v>
      </c>
      <c r="J69" s="35">
        <f>H68/F68</f>
        <v>0.86111250000000006</v>
      </c>
      <c r="K69" s="28">
        <v>12.12</v>
      </c>
      <c r="L69" s="24">
        <v>900</v>
      </c>
      <c r="M69" s="36">
        <v>3.4</v>
      </c>
      <c r="N69" s="33">
        <v>221.16</v>
      </c>
      <c r="O69" s="34">
        <f t="shared" ref="O69" si="153">M69/K69</f>
        <v>0.28052805280528054</v>
      </c>
      <c r="P69" s="34">
        <f t="shared" ref="P69" si="154">N69/L69</f>
        <v>0.24573333333333333</v>
      </c>
      <c r="Q69" s="24">
        <v>613</v>
      </c>
      <c r="R69" s="24">
        <v>7600</v>
      </c>
      <c r="S69" s="33">
        <v>174</v>
      </c>
      <c r="T69" s="33">
        <v>1774.47</v>
      </c>
      <c r="U69" s="34">
        <f t="shared" si="147"/>
        <v>0.28384991843393148</v>
      </c>
      <c r="V69" s="34">
        <f t="shared" si="148"/>
        <v>0.23348289473684211</v>
      </c>
      <c r="W69" s="24"/>
      <c r="X69" s="24"/>
      <c r="Y69" s="33"/>
      <c r="Z69" s="33"/>
      <c r="AA69" s="35"/>
      <c r="AB69" s="35"/>
      <c r="AC69" s="24"/>
      <c r="AD69" s="33"/>
      <c r="AE69" s="35"/>
      <c r="AF69" s="33">
        <f>F68+L69+R69+X69+AC69</f>
        <v>15700</v>
      </c>
      <c r="AG69" s="33">
        <f>H68+N69+T69+Z69+AD69</f>
        <v>8195.64</v>
      </c>
      <c r="AH69" s="35">
        <f t="shared" ref="AH69" si="155">AG69/AF69</f>
        <v>0.52201528662420382</v>
      </c>
    </row>
    <row r="70" spans="1:34" ht="18.75" x14ac:dyDescent="0.25">
      <c r="A70" s="46"/>
      <c r="B70" s="46"/>
      <c r="C70" s="46"/>
      <c r="D70" s="54" t="s">
        <v>0</v>
      </c>
      <c r="E70" s="49">
        <f t="shared" ref="E70:F70" si="156">E9+E15+E52+E56+E66+E68</f>
        <v>4651.1181522868164</v>
      </c>
      <c r="F70" s="49">
        <f t="shared" si="156"/>
        <v>24365892</v>
      </c>
      <c r="G70" s="49">
        <f>G9+G15+G52+G56+G66+G68</f>
        <v>4100.0466150000002</v>
      </c>
      <c r="H70" s="49">
        <f>H9+H15+H52+H56+H66+H68</f>
        <v>23327224.640000004</v>
      </c>
      <c r="I70" s="55">
        <f>G69/E69</f>
        <v>0.73469987510102119</v>
      </c>
      <c r="J70" s="55">
        <f>H69/F69</f>
        <v>0.86111250000000006</v>
      </c>
      <c r="K70" s="49">
        <f t="shared" ref="K70:L70" si="157">K9+K15+K52+K56+K66+K68</f>
        <v>34264.591800000002</v>
      </c>
      <c r="L70" s="49">
        <f t="shared" si="157"/>
        <v>1978065.9959200001</v>
      </c>
      <c r="M70" s="49">
        <f t="shared" ref="M70:N70" si="158">M9+M15+M52+M56+M66+M68</f>
        <v>28662.215700000004</v>
      </c>
      <c r="N70" s="49">
        <f t="shared" si="158"/>
        <v>1701187.02</v>
      </c>
      <c r="O70" s="55">
        <f>M70/K70</f>
        <v>0.83649663382244066</v>
      </c>
      <c r="P70" s="55">
        <f>N70/L70</f>
        <v>0.86002541043064462</v>
      </c>
      <c r="Q70" s="49">
        <f t="shared" ref="Q70:R70" si="159">Q9+Q15+Q52+Q56+Q66+Q68</f>
        <v>1600806</v>
      </c>
      <c r="R70" s="49">
        <f t="shared" si="159"/>
        <v>16494064.68</v>
      </c>
      <c r="S70" s="49">
        <f t="shared" ref="S70:T70" si="160">S9+S15+S52+S56+S66+S68</f>
        <v>1258416.4895501982</v>
      </c>
      <c r="T70" s="49">
        <f t="shared" si="160"/>
        <v>13823811.630000001</v>
      </c>
      <c r="U70" s="55">
        <f>S70/Q70</f>
        <v>0.78611430088980061</v>
      </c>
      <c r="V70" s="55">
        <f>T70/R70</f>
        <v>0.83810824670538397</v>
      </c>
      <c r="W70" s="49">
        <f t="shared" ref="W70:X70" si="161">W9+W15+W52+W56+W66+W68</f>
        <v>100369</v>
      </c>
      <c r="X70" s="49">
        <f t="shared" si="161"/>
        <v>1848815</v>
      </c>
      <c r="Y70" s="49">
        <f t="shared" ref="Y70:Z70" si="162">Y9+Y15+Y52+Y56+Y66+Y68</f>
        <v>86776.07</v>
      </c>
      <c r="Z70" s="49">
        <f t="shared" si="162"/>
        <v>1514403.31</v>
      </c>
      <c r="AA70" s="55">
        <f>Y70/W70</f>
        <v>0.86457043509450138</v>
      </c>
      <c r="AB70" s="55">
        <f>Z70/X70</f>
        <v>0.81912106403290763</v>
      </c>
      <c r="AC70" s="49">
        <f t="shared" ref="AC70" si="163">AC9+AC15+AC52+AC56+AC66+AC68</f>
        <v>1328888</v>
      </c>
      <c r="AD70" s="49">
        <f t="shared" ref="AD70" si="164">AD9+AD15+AD52+AD56+AD66+AD68</f>
        <v>1018711.26</v>
      </c>
      <c r="AE70" s="55">
        <f>AD70/AC70</f>
        <v>0.76658925357140706</v>
      </c>
      <c r="AF70" s="56">
        <f>AF9+AF15+AF52+AF56+AF66+AF68</f>
        <v>46015725.675919995</v>
      </c>
      <c r="AG70" s="56">
        <f>AG9+AG15+AG52+AG56+AG66+AG68</f>
        <v>42008519.100000001</v>
      </c>
      <c r="AH70" s="57">
        <f t="shared" si="140"/>
        <v>0.91291658412295862</v>
      </c>
    </row>
    <row r="71" spans="1:34" ht="18.75" x14ac:dyDescent="0.25">
      <c r="A71" s="61"/>
      <c r="B71" s="61"/>
      <c r="C71" s="61"/>
      <c r="D71" s="62"/>
      <c r="E71" s="63"/>
      <c r="F71" s="63"/>
      <c r="G71" s="63"/>
      <c r="H71" s="63"/>
      <c r="I71" s="64"/>
      <c r="J71" s="64"/>
      <c r="K71" s="63"/>
      <c r="L71" s="63"/>
      <c r="M71" s="63"/>
      <c r="N71" s="63"/>
      <c r="O71" s="64"/>
      <c r="P71" s="64"/>
      <c r="Q71" s="63"/>
      <c r="R71" s="63"/>
      <c r="S71" s="63"/>
      <c r="T71" s="63"/>
      <c r="U71" s="64"/>
      <c r="V71" s="64"/>
      <c r="W71" s="63"/>
      <c r="X71" s="63"/>
      <c r="Y71" s="63"/>
      <c r="Z71" s="63"/>
      <c r="AA71" s="64"/>
      <c r="AB71" s="64"/>
      <c r="AC71" s="63"/>
      <c r="AD71" s="63"/>
      <c r="AE71" s="64"/>
      <c r="AF71" s="65"/>
      <c r="AG71" s="65"/>
      <c r="AH71" s="66"/>
    </row>
    <row r="72" spans="1:34" s="8" customFormat="1" ht="18.75" x14ac:dyDescent="0.3">
      <c r="A72" s="7"/>
      <c r="B72" s="7"/>
      <c r="C72" s="7"/>
      <c r="E72" s="10" t="s">
        <v>97</v>
      </c>
      <c r="F72" s="10"/>
      <c r="G72" s="10"/>
      <c r="H72" s="10"/>
      <c r="I72" s="10"/>
      <c r="J72" s="10"/>
      <c r="K72" s="9"/>
      <c r="L72" s="9"/>
      <c r="M72" s="9"/>
      <c r="N72" s="9"/>
      <c r="O72" s="9"/>
      <c r="P72" s="9"/>
      <c r="Q72" s="9" t="s">
        <v>98</v>
      </c>
      <c r="R72" s="10"/>
      <c r="S72" s="10"/>
      <c r="T72" s="10"/>
      <c r="U72" s="10"/>
      <c r="V72" s="10"/>
      <c r="X72" s="9"/>
      <c r="Z72" s="10"/>
      <c r="AA72" s="10"/>
      <c r="AB72" s="10"/>
      <c r="AC72" s="9"/>
      <c r="AD72" s="9"/>
      <c r="AE72" s="9"/>
      <c r="AG72" s="9"/>
    </row>
  </sheetData>
  <mergeCells count="31">
    <mergeCell ref="T1:U1"/>
    <mergeCell ref="T2:V2"/>
    <mergeCell ref="Y7:Z7"/>
    <mergeCell ref="AA7:AB7"/>
    <mergeCell ref="W6:AB6"/>
    <mergeCell ref="AC6:AE6"/>
    <mergeCell ref="AF6:AH6"/>
    <mergeCell ref="AC7:AC8"/>
    <mergeCell ref="AD7:AD8"/>
    <mergeCell ref="AE7:AE8"/>
    <mergeCell ref="AF7:AF8"/>
    <mergeCell ref="AG7:AG8"/>
    <mergeCell ref="AH7:AH8"/>
    <mergeCell ref="Q7:R7"/>
    <mergeCell ref="S7:T7"/>
    <mergeCell ref="U7:V7"/>
    <mergeCell ref="Q6:V6"/>
    <mergeCell ref="W7:X7"/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</mergeCells>
  <printOptions horizontalCentered="1"/>
  <pageMargins left="0.19685039370078741" right="0.19685039370078741" top="0.59055118110236227" bottom="0.59055118110236227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Natasha-findep</cp:lastModifiedBy>
  <cp:lastPrinted>2026-02-02T07:06:32Z</cp:lastPrinted>
  <dcterms:created xsi:type="dcterms:W3CDTF">2002-01-03T07:12:49Z</dcterms:created>
  <dcterms:modified xsi:type="dcterms:W3CDTF">2026-02-02T07:06:47Z</dcterms:modified>
</cp:coreProperties>
</file>