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рік\на сайт рада\"/>
    </mc:Choice>
  </mc:AlternateContent>
  <bookViews>
    <workbookView xWindow="-120" yWindow="-120" windowWidth="20730" windowHeight="11310"/>
  </bookViews>
  <sheets>
    <sheet name="2025" sheetId="1" r:id="rId1"/>
  </sheets>
  <definedNames>
    <definedName name="Z_02AC496F_F7D9_465B_9A66_D319977CD4A2_.wvu.PrintArea" localSheetId="0" hidden="1">'2025'!$A$1:$H$9</definedName>
    <definedName name="Z_02AC496F_F7D9_465B_9A66_D319977CD4A2_.wvu.PrintTitles" localSheetId="0" hidden="1">'2025'!$8:$9</definedName>
    <definedName name="Z_6174BFC3_8EFC_491A_B8A3_28DB8186A904_.wvu.PrintArea" localSheetId="0" hidden="1">'2025'!$A$1:$H$9</definedName>
    <definedName name="Z_6174BFC3_8EFC_491A_B8A3_28DB8186A904_.wvu.PrintTitles" localSheetId="0" hidden="1">'2025'!$8:$9</definedName>
    <definedName name="Z_71B4C162_96A9_4CA7_B3F0_0C57B820C4BA_.wvu.PrintArea" localSheetId="0" hidden="1">'2025'!$A$1:$H$9</definedName>
    <definedName name="Z_71B4C162_96A9_4CA7_B3F0_0C57B820C4BA_.wvu.PrintTitles" localSheetId="0" hidden="1">'2025'!$8:$9</definedName>
    <definedName name="Z_9D5EF3DD_3431_45D7_BCA1_2268CCD9FD10_.wvu.PrintArea" localSheetId="0" hidden="1">'2025'!$A$1:$H$9</definedName>
    <definedName name="Z_9D5EF3DD_3431_45D7_BCA1_2268CCD9FD10_.wvu.PrintTitles" localSheetId="0" hidden="1">'2025'!$8:$9</definedName>
    <definedName name="_xlnm.Print_Titles" localSheetId="0">'2025'!$8:$9</definedName>
    <definedName name="_xlnm.Print_Area" localSheetId="0">'2025'!$A$1:$H$25</definedName>
  </definedNames>
  <calcPr calcId="152511"/>
  <customWorkbookViews>
    <customWorkbookView name="220FU1 - Личное представление" guid="{02AC496F-F7D9-465B-9A66-D319977CD4A2}" mergeInterval="0" personalView="1" maximized="1" xWindow="-8" yWindow="-8" windowWidth="1936" windowHeight="1056" activeSheetId="1"/>
    <customWorkbookView name="220FU3 - Личное представление" guid="{9D5EF3DD-3431-45D7-BCA1-2268CCD9FD10}" mergeInterval="0" personalView="1" maximized="1" xWindow="-8" yWindow="-8" windowWidth="1382" windowHeight="744" activeSheetId="1"/>
    <customWorkbookView name="220FU5 - Личное представление" guid="{71B4C162-96A9-4CA7-B3F0-0C57B820C4BA}" mergeInterval="0" personalView="1" maximized="1" xWindow="-8" yWindow="-8" windowWidth="1936" windowHeight="1056" activeSheetId="1"/>
    <customWorkbookView name="220FU6 - Личное представление" guid="{6174BFC3-8EFC-491A-B8A3-28DB8186A904}" mergeInterval="0" personalView="1" maximized="1" xWindow="-8" yWindow="-8" windowWidth="1616" windowHeight="8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7" i="1"/>
  <c r="G11" i="1" l="1"/>
  <c r="G10" i="1" s="1"/>
  <c r="G16" i="1"/>
  <c r="G15" i="1" s="1"/>
  <c r="G14" i="1" s="1"/>
  <c r="F22" i="1"/>
  <c r="F20" i="1"/>
  <c r="F19" i="1"/>
  <c r="F18" i="1"/>
  <c r="F17" i="1"/>
  <c r="F16" i="1"/>
  <c r="F15" i="1" s="1"/>
  <c r="F14" i="1" s="1"/>
  <c r="F13" i="1"/>
  <c r="F11" i="1"/>
  <c r="F10" i="1" s="1"/>
  <c r="F23" i="1" s="1"/>
  <c r="G23" i="1" l="1"/>
  <c r="H23" i="1" s="1"/>
  <c r="H18" i="1" l="1"/>
  <c r="H16" i="1" l="1"/>
  <c r="H22" i="1" l="1"/>
  <c r="H21" i="1"/>
  <c r="H15" i="1"/>
  <c r="H19" i="1" l="1"/>
  <c r="H14" i="1"/>
  <c r="H13" i="1"/>
  <c r="H20" i="1" l="1"/>
  <c r="H10" i="1"/>
  <c r="H12" i="1"/>
  <c r="H11" i="1" l="1"/>
  <c r="H17" i="1"/>
</calcChain>
</file>

<file path=xl/sharedStrings.xml><?xml version="1.0" encoding="utf-8"?>
<sst xmlns="http://schemas.openxmlformats.org/spreadsheetml/2006/main" count="58" uniqueCount="55">
  <si>
    <t>% виконання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</si>
  <si>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</si>
  <si>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</si>
  <si>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</si>
  <si>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</si>
  <si>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будівництва/вид будівельних робіт, у тому числі проєктні роботи</t>
  </si>
  <si>
    <t>ВСЬОГО</t>
  </si>
  <si>
    <t>7</t>
  </si>
  <si>
    <t>(код бюджету)</t>
  </si>
  <si>
    <t>0490</t>
  </si>
  <si>
    <t>Капітальні видатки разом, в т.ч.:</t>
  </si>
  <si>
    <t>1500000</t>
  </si>
  <si>
    <t>1510000</t>
  </si>
  <si>
    <t>Начальник фінансового управління</t>
  </si>
  <si>
    <t>Будівництво об'єктів житлово-комунального господарства</t>
  </si>
  <si>
    <t>Будівництво освітніх установ та закладів</t>
  </si>
  <si>
    <t>Ольга ЯКОВЕНКО</t>
  </si>
  <si>
    <t>до рішення Чорноморської міської ради</t>
  </si>
  <si>
    <t>Затверджено розписом на звітний рік з урахуванням змін, грн</t>
  </si>
  <si>
    <t>0200000</t>
  </si>
  <si>
    <t>Виконавчий комітет Чорноморської  міської ради  Одеського району Одеської області</t>
  </si>
  <si>
    <t>0210000</t>
  </si>
  <si>
    <t>0217640</t>
  </si>
  <si>
    <t>7640</t>
  </si>
  <si>
    <t>0470</t>
  </si>
  <si>
    <t>Заходи з енергозбереження</t>
  </si>
  <si>
    <t>Реконструкція електричних мереж, в частині встановлення сонячної електростанції на даху будівлі КНП "Чорноморська лікарня" Чорноморської міської ради Одеського району Одеської області за адресою: м.Чорноморськ, вул. Віталія Шума, 4 А</t>
  </si>
  <si>
    <t>Виконання інвестиційних проектів за рахунок субвенцій з інших бюджетів</t>
  </si>
  <si>
    <t>1518110</t>
  </si>
  <si>
    <t>8110</t>
  </si>
  <si>
    <t>0320</t>
  </si>
  <si>
    <t>Реконструкція приміщення сховища в будівлі за адресою:Одеська обл., Одеський район, м. Чорноморськ, вул.1Травня2/198-Н</t>
  </si>
  <si>
    <t>Нове будівництво захисної споруди цивільного захисту подвійного призначення Чорноморського економіко - правового ліцею № 1 Чорноморської міської ради Одеського району Одеської області  за адресою: м.Чорноморськ, пров.Шкільний, 8</t>
  </si>
  <si>
    <t>Виконано за звітний період, грн</t>
  </si>
  <si>
    <t>Додаток 5</t>
  </si>
  <si>
    <t>Управління капітального будівництва Чорноморської  міської ради  Одеського району Одеської області</t>
  </si>
  <si>
    <t>1511300</t>
  </si>
  <si>
    <t>1300</t>
  </si>
  <si>
    <t>0990</t>
  </si>
  <si>
    <t>1516091</t>
  </si>
  <si>
    <t>6091</t>
  </si>
  <si>
    <t>0640</t>
  </si>
  <si>
    <t>1517368</t>
  </si>
  <si>
    <t>7368</t>
  </si>
  <si>
    <t>0217330</t>
  </si>
  <si>
    <t>7330</t>
  </si>
  <si>
    <t>0443</t>
  </si>
  <si>
    <t>Будівництво інших об'єктів комунальної власності</t>
  </si>
  <si>
    <t>Нове будівництво (буріння) артезіанської свердловини для водопостачання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вул.Віталія Шума, 4 (розробка проектно-кошторисної документації)</t>
  </si>
  <si>
    <t>Нове будівництво захисної споруди цивільного захисту подвійного призначення Чорноморського ліцею №3 Чорноморської міської ради Одеського району Одеської області за адресою: м.Чорноморськ, вул.Паркова, 10-А, Коригування</t>
  </si>
  <si>
    <t>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адресою: м.Чорноморськ, с.Бурлача Балка, вул.Інститутська, 22. Коригування</t>
  </si>
  <si>
    <t>Будівництво будівлі з улаштуванням  газопоршневої когенераційної установки (джерела резервного живлення) потужністю понад 1 мВт  на території котельні Комунального підприємства "Чорноморськтеплоенерго" Чорноморської міської ради Одеського району Одеської області за адресою : Одеська область, Одеський район, м.Чорноморськ, вул. Садова, 1. Коригування</t>
  </si>
  <si>
    <t xml:space="preserve"> 
Заходи із запобігання та ліквідації надзвичайних ситуацій та наслідків стихійного лиха</t>
  </si>
  <si>
    <t>Звіт про обсяги капітальних вкладень бюджету Чорноморської міської територіальної громади  у розрізі інвестиційних проєктів за 2025 рік</t>
  </si>
  <si>
    <t>від________.02.2026  №___________-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</si>
</sst>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%"/>
  </numFmts>
  <fonts count="2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3"/>
      <color indexed="12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Arimo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vertAlign val="superscript"/>
      <sz val="8"/>
      <name val="Times New Roman"/>
      <family val="1"/>
      <charset val="204"/>
    </font>
    <font>
      <i/>
      <sz val="14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7" fillId="0" borderId="0"/>
    <xf numFmtId="0" fontId="18" fillId="0" borderId="0"/>
    <xf numFmtId="9" fontId="19" fillId="0" borderId="0" applyFont="0" applyFill="0" applyBorder="0" applyAlignment="0" applyProtection="0"/>
  </cellStyleXfs>
  <cellXfs count="52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vertical="center" wrapText="1"/>
    </xf>
    <xf numFmtId="0" fontId="13" fillId="0" borderId="3" xfId="5" applyFont="1" applyBorder="1" applyAlignment="1" applyProtection="1">
      <alignment horizontal="left"/>
    </xf>
    <xf numFmtId="0" fontId="12" fillId="0" borderId="0" xfId="5" applyFont="1" applyAlignment="1" applyProtection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6" fillId="2" borderId="0" xfId="9" applyFont="1" applyFill="1" applyAlignment="1">
      <alignment horizontal="left"/>
    </xf>
    <xf numFmtId="9" fontId="7" fillId="2" borderId="0" xfId="9" applyFont="1" applyFill="1"/>
    <xf numFmtId="9" fontId="7" fillId="2" borderId="0" xfId="9" applyFont="1" applyFill="1" applyAlignment="1">
      <alignment horizontal="center"/>
    </xf>
    <xf numFmtId="9" fontId="7" fillId="2" borderId="0" xfId="9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left" wrapText="1"/>
    </xf>
    <xf numFmtId="4" fontId="15" fillId="2" borderId="0" xfId="0" applyNumberFormat="1" applyFont="1" applyFill="1" applyBorder="1" applyAlignment="1">
      <alignment horizontal="center" vertical="center" wrapText="1"/>
    </xf>
    <xf numFmtId="165" fontId="1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0" quotePrefix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9" fontId="14" fillId="0" borderId="0" xfId="9" applyFont="1" applyAlignment="1">
      <alignment horizontal="left"/>
    </xf>
    <xf numFmtId="0" fontId="12" fillId="0" borderId="0" xfId="5" applyFont="1" applyAlignment="1" applyProtection="1">
      <alignment horizontal="left"/>
    </xf>
    <xf numFmtId="0" fontId="2" fillId="2" borderId="0" xfId="0" applyFont="1" applyFill="1" applyAlignment="1">
      <alignment horizontal="center" vertical="center" wrapText="1"/>
    </xf>
  </cellXfs>
  <cellStyles count="10">
    <cellStyle name="Відсотковий" xfId="9" builtinId="5"/>
    <cellStyle name="Гіперпосилання" xfId="5" builtinId="8"/>
    <cellStyle name="Звичайний" xfId="0" builtinId="0"/>
    <cellStyle name="Обычный 10" xfId="7"/>
    <cellStyle name="Обычный 2" xfId="1"/>
    <cellStyle name="Обычный 2 2" xfId="6"/>
    <cellStyle name="Обычный 3" xfId="3"/>
    <cellStyle name="Обычный 9" xfId="8"/>
    <cellStyle name="Обычный_дод 3" xfId="4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="80" zoomScaleNormal="90" zoomScaleSheetLayoutView="80" workbookViewId="0">
      <selection activeCell="F3" sqref="F3:H3"/>
    </sheetView>
  </sheetViews>
  <sheetFormatPr defaultColWidth="9.140625" defaultRowHeight="18.75"/>
  <cols>
    <col min="1" max="1" width="15.85546875" style="2" customWidth="1"/>
    <col min="2" max="2" width="14.85546875" style="1" customWidth="1"/>
    <col min="3" max="3" width="16" style="1" customWidth="1"/>
    <col min="4" max="4" width="50" style="1" customWidth="1"/>
    <col min="5" max="5" width="51.28515625" style="3" customWidth="1"/>
    <col min="6" max="6" width="18.85546875" style="1" customWidth="1"/>
    <col min="7" max="7" width="18.28515625" style="1" customWidth="1"/>
    <col min="8" max="8" width="12.140625" style="1" customWidth="1"/>
    <col min="9" max="9" width="24" style="1" customWidth="1"/>
    <col min="10" max="10" width="18.42578125" style="1" bestFit="1" customWidth="1"/>
    <col min="11" max="11" width="16.85546875" style="1" bestFit="1" customWidth="1"/>
    <col min="12" max="12" width="15.5703125" style="1" bestFit="1" customWidth="1"/>
    <col min="13" max="16384" width="9.140625" style="1"/>
  </cols>
  <sheetData>
    <row r="1" spans="1:8" s="19" customFormat="1">
      <c r="A1" s="18"/>
      <c r="D1" s="20"/>
      <c r="E1" s="21"/>
      <c r="F1" s="49" t="s">
        <v>34</v>
      </c>
      <c r="G1" s="49"/>
      <c r="H1" s="49"/>
    </row>
    <row r="2" spans="1:8" s="19" customFormat="1">
      <c r="A2" s="18"/>
      <c r="D2" s="20"/>
      <c r="E2" s="21"/>
      <c r="F2" s="49" t="s">
        <v>17</v>
      </c>
      <c r="G2" s="49"/>
      <c r="H2" s="49"/>
    </row>
    <row r="3" spans="1:8" s="19" customFormat="1">
      <c r="A3" s="18"/>
      <c r="D3" s="20"/>
      <c r="E3" s="21"/>
      <c r="F3" s="49" t="s">
        <v>54</v>
      </c>
      <c r="G3" s="49"/>
      <c r="H3" s="49"/>
    </row>
    <row r="4" spans="1:8" s="4" customFormat="1" ht="20.25">
      <c r="A4" s="51" t="s">
        <v>53</v>
      </c>
      <c r="B4" s="51"/>
      <c r="C4" s="51"/>
      <c r="D4" s="51"/>
      <c r="E4" s="51"/>
      <c r="F4" s="51"/>
      <c r="G4" s="51"/>
      <c r="H4" s="51"/>
    </row>
    <row r="5" spans="1:8" s="4" customFormat="1" ht="20.25">
      <c r="A5" s="50">
        <v>1558900000</v>
      </c>
      <c r="B5" s="50"/>
      <c r="C5" s="9"/>
      <c r="D5" s="9"/>
      <c r="E5" s="9"/>
      <c r="F5" s="9"/>
      <c r="G5" s="9"/>
      <c r="H5" s="9"/>
    </row>
    <row r="6" spans="1:8" s="4" customFormat="1" ht="20.25">
      <c r="A6" s="10" t="s">
        <v>8</v>
      </c>
      <c r="B6" s="11"/>
      <c r="C6" s="9"/>
      <c r="D6" s="9"/>
      <c r="E6" s="9"/>
      <c r="F6" s="9"/>
      <c r="G6" s="9"/>
      <c r="H6" s="9"/>
    </row>
    <row r="7" spans="1:8" s="4" customFormat="1" ht="20.25">
      <c r="A7" s="5"/>
      <c r="D7" s="6"/>
      <c r="E7" s="7"/>
      <c r="F7" s="6"/>
      <c r="G7" s="8"/>
      <c r="H7" s="6"/>
    </row>
    <row r="8" spans="1:8" ht="89.25">
      <c r="A8" s="17" t="s">
        <v>1</v>
      </c>
      <c r="B8" s="17" t="s">
        <v>2</v>
      </c>
      <c r="C8" s="17" t="s">
        <v>3</v>
      </c>
      <c r="D8" s="12" t="s">
        <v>4</v>
      </c>
      <c r="E8" s="12" t="s">
        <v>5</v>
      </c>
      <c r="F8" s="12" t="s">
        <v>18</v>
      </c>
      <c r="G8" s="12" t="s">
        <v>33</v>
      </c>
      <c r="H8" s="12" t="s">
        <v>0</v>
      </c>
    </row>
    <row r="9" spans="1:8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4" t="s">
        <v>7</v>
      </c>
      <c r="H9" s="13">
        <v>8</v>
      </c>
    </row>
    <row r="10" spans="1:8" s="34" customFormat="1">
      <c r="A10" s="36" t="s">
        <v>19</v>
      </c>
      <c r="B10" s="36"/>
      <c r="C10" s="36"/>
      <c r="D10" s="48" t="s">
        <v>20</v>
      </c>
      <c r="E10" s="48"/>
      <c r="F10" s="26">
        <f t="shared" ref="F10:G10" si="0">F11</f>
        <v>1590000</v>
      </c>
      <c r="G10" s="26">
        <f t="shared" si="0"/>
        <v>1215771.32</v>
      </c>
      <c r="H10" s="15">
        <f>G10/F10</f>
        <v>0.76463605031446547</v>
      </c>
    </row>
    <row r="11" spans="1:8" s="34" customFormat="1">
      <c r="A11" s="36" t="s">
        <v>21</v>
      </c>
      <c r="B11" s="37"/>
      <c r="C11" s="37"/>
      <c r="D11" s="48" t="s">
        <v>20</v>
      </c>
      <c r="E11" s="48"/>
      <c r="F11" s="26">
        <f t="shared" ref="F11:G11" si="1">F12+F13</f>
        <v>1590000</v>
      </c>
      <c r="G11" s="26">
        <f t="shared" si="1"/>
        <v>1215771.32</v>
      </c>
      <c r="H11" s="15">
        <f t="shared" ref="H11:H14" si="2">G11/F11</f>
        <v>0.76463605031446547</v>
      </c>
    </row>
    <row r="12" spans="1:8" s="34" customFormat="1" ht="126">
      <c r="A12" s="37" t="s">
        <v>44</v>
      </c>
      <c r="B12" s="37" t="s">
        <v>45</v>
      </c>
      <c r="C12" s="38" t="s">
        <v>46</v>
      </c>
      <c r="D12" s="39" t="s">
        <v>47</v>
      </c>
      <c r="E12" s="40" t="s">
        <v>48</v>
      </c>
      <c r="F12" s="27">
        <v>90000</v>
      </c>
      <c r="G12" s="47">
        <v>89999.98</v>
      </c>
      <c r="H12" s="16">
        <f t="shared" si="2"/>
        <v>0.99999977777777771</v>
      </c>
    </row>
    <row r="13" spans="1:8" s="34" customFormat="1" ht="94.5">
      <c r="A13" s="37" t="s">
        <v>22</v>
      </c>
      <c r="B13" s="37" t="s">
        <v>23</v>
      </c>
      <c r="C13" s="38" t="s">
        <v>24</v>
      </c>
      <c r="D13" s="39" t="s">
        <v>25</v>
      </c>
      <c r="E13" s="40" t="s">
        <v>26</v>
      </c>
      <c r="F13" s="27">
        <f>1000000+500000</f>
        <v>1500000</v>
      </c>
      <c r="G13" s="47">
        <v>1125771.3400000001</v>
      </c>
      <c r="H13" s="16">
        <f t="shared" si="2"/>
        <v>0.75051422666666667</v>
      </c>
    </row>
    <row r="14" spans="1:8" s="34" customFormat="1" ht="37.9" customHeight="1">
      <c r="A14" s="36" t="s">
        <v>11</v>
      </c>
      <c r="B14" s="36"/>
      <c r="C14" s="36"/>
      <c r="D14" s="48" t="s">
        <v>35</v>
      </c>
      <c r="E14" s="48"/>
      <c r="F14" s="26">
        <f t="shared" ref="F14:G14" si="3">F15</f>
        <v>132057390.63000001</v>
      </c>
      <c r="G14" s="26">
        <f t="shared" si="3"/>
        <v>74571191.020000011</v>
      </c>
      <c r="H14" s="15">
        <f t="shared" si="2"/>
        <v>0.56468775177403341</v>
      </c>
    </row>
    <row r="15" spans="1:8" s="34" customFormat="1" ht="37.9" customHeight="1">
      <c r="A15" s="36" t="s">
        <v>12</v>
      </c>
      <c r="B15" s="37"/>
      <c r="C15" s="37"/>
      <c r="D15" s="48" t="s">
        <v>35</v>
      </c>
      <c r="E15" s="48"/>
      <c r="F15" s="26">
        <f>F16+F20+F21+F22</f>
        <v>132057390.63000001</v>
      </c>
      <c r="G15" s="26">
        <f>G16+G20+G21+G22</f>
        <v>74571191.020000011</v>
      </c>
      <c r="H15" s="15">
        <f>G15/F15</f>
        <v>0.56468775177403341</v>
      </c>
    </row>
    <row r="16" spans="1:8" s="34" customFormat="1">
      <c r="A16" s="37" t="s">
        <v>36</v>
      </c>
      <c r="B16" s="37" t="s">
        <v>37</v>
      </c>
      <c r="C16" s="38" t="s">
        <v>38</v>
      </c>
      <c r="D16" s="39" t="s">
        <v>15</v>
      </c>
      <c r="E16" s="40" t="s">
        <v>10</v>
      </c>
      <c r="F16" s="27">
        <f t="shared" ref="F16:G16" si="4">SUM(F17:F19)</f>
        <v>90138146.510000005</v>
      </c>
      <c r="G16" s="27">
        <f t="shared" si="4"/>
        <v>40404093.020000003</v>
      </c>
      <c r="H16" s="16">
        <f>G16/F16</f>
        <v>0.44824632616022936</v>
      </c>
    </row>
    <row r="17" spans="1:9" s="34" customFormat="1" ht="78.75">
      <c r="A17" s="37"/>
      <c r="B17" s="37"/>
      <c r="C17" s="38"/>
      <c r="D17" s="39"/>
      <c r="E17" s="41" t="s">
        <v>49</v>
      </c>
      <c r="F17" s="45">
        <f>83518800+100000</f>
        <v>83618800</v>
      </c>
      <c r="G17" s="45">
        <f>33944845.5+87343.7</f>
        <v>34032189.200000003</v>
      </c>
      <c r="H17" s="16">
        <f t="shared" ref="H17:H23" si="5">G17/F17</f>
        <v>0.40699207833645068</v>
      </c>
    </row>
    <row r="18" spans="1:9" s="34" customFormat="1" ht="78.75">
      <c r="A18" s="37"/>
      <c r="B18" s="37"/>
      <c r="C18" s="38"/>
      <c r="D18" s="39"/>
      <c r="E18" s="41" t="s">
        <v>32</v>
      </c>
      <c r="F18" s="45">
        <f>3500000-250000-34084-3000000-70000</f>
        <v>145916</v>
      </c>
      <c r="G18" s="45"/>
      <c r="H18" s="16">
        <f t="shared" si="5"/>
        <v>0</v>
      </c>
    </row>
    <row r="19" spans="1:9" s="34" customFormat="1" ht="94.5">
      <c r="A19" s="37"/>
      <c r="B19" s="37"/>
      <c r="C19" s="38"/>
      <c r="D19" s="39"/>
      <c r="E19" s="40" t="s">
        <v>50</v>
      </c>
      <c r="F19" s="45">
        <f>100000+20000+5800000+3000000-2546569.49</f>
        <v>6373430.5099999998</v>
      </c>
      <c r="G19" s="45">
        <v>6371903.8200000003</v>
      </c>
      <c r="H19" s="16">
        <f t="shared" si="5"/>
        <v>0.99976046024231313</v>
      </c>
    </row>
    <row r="20" spans="1:9" s="34" customFormat="1" ht="126">
      <c r="A20" s="37" t="s">
        <v>39</v>
      </c>
      <c r="B20" s="37" t="s">
        <v>40</v>
      </c>
      <c r="C20" s="38" t="s">
        <v>41</v>
      </c>
      <c r="D20" s="39" t="s">
        <v>14</v>
      </c>
      <c r="E20" s="40" t="s">
        <v>51</v>
      </c>
      <c r="F20" s="45">
        <f>14033601.01+10981383+888532.49</f>
        <v>25903516.499999996</v>
      </c>
      <c r="G20" s="45">
        <f>4327093.09+7681071.01+6352530</f>
        <v>18360694.100000001</v>
      </c>
      <c r="H20" s="16">
        <f t="shared" si="5"/>
        <v>0.70881087129618114</v>
      </c>
      <c r="I20" s="35"/>
    </row>
    <row r="21" spans="1:9" s="34" customFormat="1" ht="94.5">
      <c r="A21" s="37" t="s">
        <v>42</v>
      </c>
      <c r="B21" s="37" t="s">
        <v>43</v>
      </c>
      <c r="C21" s="38" t="s">
        <v>9</v>
      </c>
      <c r="D21" s="39" t="s">
        <v>27</v>
      </c>
      <c r="E21" s="40" t="s">
        <v>50</v>
      </c>
      <c r="F21" s="45">
        <v>15815727.619999999</v>
      </c>
      <c r="G21" s="45">
        <v>15806403.9</v>
      </c>
      <c r="H21" s="16">
        <f t="shared" si="5"/>
        <v>0.99941047796067195</v>
      </c>
    </row>
    <row r="22" spans="1:9" s="34" customFormat="1" ht="47.25">
      <c r="A22" s="37" t="s">
        <v>28</v>
      </c>
      <c r="B22" s="37" t="s">
        <v>29</v>
      </c>
      <c r="C22" s="38" t="s">
        <v>30</v>
      </c>
      <c r="D22" s="39" t="s">
        <v>52</v>
      </c>
      <c r="E22" s="40" t="s">
        <v>31</v>
      </c>
      <c r="F22" s="45">
        <f>5000000-2000000-2800000</f>
        <v>200000</v>
      </c>
      <c r="G22" s="45"/>
      <c r="H22" s="16">
        <f t="shared" si="5"/>
        <v>0</v>
      </c>
    </row>
    <row r="23" spans="1:9" s="34" customFormat="1">
      <c r="A23" s="42"/>
      <c r="B23" s="37"/>
      <c r="C23" s="37"/>
      <c r="D23" s="43"/>
      <c r="E23" s="44" t="s">
        <v>6</v>
      </c>
      <c r="F23" s="46">
        <f t="shared" ref="F23" si="6">F10+F14</f>
        <v>133647390.63000001</v>
      </c>
      <c r="G23" s="46">
        <f t="shared" ref="G23" si="7">G10+G14</f>
        <v>75786962.340000004</v>
      </c>
      <c r="H23" s="15">
        <f t="shared" si="5"/>
        <v>0.56706653218404102</v>
      </c>
    </row>
    <row r="24" spans="1:9">
      <c r="A24" s="28"/>
      <c r="B24" s="29"/>
      <c r="C24" s="29"/>
      <c r="D24" s="30"/>
      <c r="E24" s="31"/>
      <c r="F24" s="32"/>
      <c r="G24" s="32"/>
      <c r="H24" s="33"/>
    </row>
    <row r="25" spans="1:9">
      <c r="A25" s="22"/>
      <c r="B25" s="23"/>
      <c r="C25" s="24"/>
      <c r="D25" s="25" t="s">
        <v>13</v>
      </c>
      <c r="E25" s="25"/>
      <c r="F25" s="25" t="s">
        <v>16</v>
      </c>
    </row>
  </sheetData>
  <customSheetViews>
    <customSheetView guid="{02AC496F-F7D9-465B-9A66-D319977CD4A2}" scale="80" showPageBreaks="1" printArea="1" view="pageBreakPreview" topLeftCell="A88">
      <selection activeCell="K94" sqref="K94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1"/>
    </customSheetView>
    <customSheetView guid="{9D5EF3DD-3431-45D7-BCA1-2268CCD9FD10}" scale="80" showPageBreaks="1" printArea="1" view="pageBreakPreview">
      <selection activeCell="G407" sqref="G407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2"/>
    </customSheetView>
    <customSheetView guid="{71B4C162-96A9-4CA7-B3F0-0C57B820C4BA}" scale="80" showPageBreaks="1" printArea="1" view="pageBreakPreview" topLeftCell="A48">
      <selection activeCell="G35" sqref="G35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3"/>
    </customSheetView>
    <customSheetView guid="{6174BFC3-8EFC-491A-B8A3-28DB8186A904}" scale="80" showPageBreaks="1" fitToPage="1" printArea="1" view="pageBreakPreview">
      <selection activeCell="G142" sqref="G142"/>
      <rowBreaks count="1" manualBreakCount="1">
        <brk id="101" max="7" man="1"/>
      </rowBreaks>
      <pageMargins left="0.19685039370078741" right="0.19685039370078741" top="0.19685039370078741" bottom="0.19685039370078741" header="0.19685039370078741" footer="0.19685039370078741"/>
      <pageSetup paperSize="9" scale="47" fitToHeight="36" orientation="portrait" r:id="rId4"/>
    </customSheetView>
  </customSheetViews>
  <mergeCells count="9">
    <mergeCell ref="D15:E15"/>
    <mergeCell ref="F1:H1"/>
    <mergeCell ref="F3:H3"/>
    <mergeCell ref="A5:B5"/>
    <mergeCell ref="A4:H4"/>
    <mergeCell ref="D14:E14"/>
    <mergeCell ref="D10:E10"/>
    <mergeCell ref="D11:E11"/>
    <mergeCell ref="F2:H2"/>
  </mergeCells>
  <pageMargins left="0.19685039370078741" right="0.19685039370078741" top="0.59055118110236227" bottom="0.19685039370078741" header="0.39370078740157483" footer="0.19685039370078741"/>
  <pageSetup paperSize="9" scale="50" fitToHeight="4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Natasha-findep</cp:lastModifiedBy>
  <cp:lastPrinted>2025-04-02T12:42:39Z</cp:lastPrinted>
  <dcterms:created xsi:type="dcterms:W3CDTF">2019-04-10T18:00:09Z</dcterms:created>
  <dcterms:modified xsi:type="dcterms:W3CDTF">2026-02-02T07:00:48Z</dcterms:modified>
</cp:coreProperties>
</file>