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ВИКОНАННЯ\1 ПІВРІЧЧЯ\"/>
    </mc:Choice>
  </mc:AlternateContent>
  <bookViews>
    <workbookView xWindow="-108" yWindow="-108" windowWidth="23256" windowHeight="12720" tabRatio="599"/>
  </bookViews>
  <sheets>
    <sheet name="2022" sheetId="2" r:id="rId1"/>
  </sheets>
  <definedNames>
    <definedName name="_xlnm.Print_Titles" localSheetId="0">'2022'!$A:$D,'2022'!$9:$11</definedName>
    <definedName name="_xlnm.Print_Area" localSheetId="0">'2022'!$A$1:$AH$70</definedName>
  </definedNames>
  <calcPr calcId="152511"/>
</workbook>
</file>

<file path=xl/calcChain.xml><?xml version="1.0" encoding="utf-8"?>
<calcChain xmlns="http://schemas.openxmlformats.org/spreadsheetml/2006/main">
  <c r="P17" i="2" l="1"/>
  <c r="O17" i="2"/>
  <c r="AD52" i="2" l="1"/>
  <c r="AD46" i="2"/>
  <c r="AD34" i="2"/>
  <c r="AD20" i="2"/>
  <c r="Y34" i="2"/>
  <c r="Z34" i="2"/>
  <c r="Y20" i="2"/>
  <c r="Z20" i="2"/>
  <c r="S52" i="2"/>
  <c r="T52" i="2"/>
  <c r="S46" i="2"/>
  <c r="T46" i="2"/>
  <c r="S34" i="2"/>
  <c r="T34" i="2"/>
  <c r="S20" i="2"/>
  <c r="T20" i="2"/>
  <c r="M52" i="2"/>
  <c r="N52" i="2"/>
  <c r="M46" i="2"/>
  <c r="N46" i="2"/>
  <c r="M34" i="2"/>
  <c r="N34" i="2"/>
  <c r="M20" i="2"/>
  <c r="N20" i="2"/>
  <c r="G52" i="2"/>
  <c r="H52" i="2"/>
  <c r="G46" i="2"/>
  <c r="H46" i="2"/>
  <c r="G34" i="2"/>
  <c r="H34" i="2"/>
  <c r="G20" i="2"/>
  <c r="H20" i="2"/>
  <c r="AC64" i="2" l="1"/>
  <c r="AC59" i="2"/>
  <c r="AC55" i="2"/>
  <c r="AC52" i="2"/>
  <c r="AC46" i="2"/>
  <c r="AC34" i="2"/>
  <c r="AC20" i="2"/>
  <c r="AC18" i="2" s="1"/>
  <c r="AC12" i="2"/>
  <c r="X63" i="2"/>
  <c r="X60" i="2"/>
  <c r="X59" i="2" s="1"/>
  <c r="W59" i="2"/>
  <c r="X55" i="2"/>
  <c r="W55" i="2"/>
  <c r="X34" i="2"/>
  <c r="W34" i="2"/>
  <c r="X20" i="2"/>
  <c r="X18" i="2" s="1"/>
  <c r="W20" i="2"/>
  <c r="X16" i="2"/>
  <c r="X14" i="2"/>
  <c r="X12" i="2"/>
  <c r="W12" i="2"/>
  <c r="R60" i="2"/>
  <c r="R59" i="2"/>
  <c r="Q59" i="2"/>
  <c r="R55" i="2"/>
  <c r="Q55" i="2"/>
  <c r="R52" i="2"/>
  <c r="Q52" i="2"/>
  <c r="R46" i="2"/>
  <c r="Q46" i="2"/>
  <c r="R34" i="2"/>
  <c r="Q34" i="2"/>
  <c r="R20" i="2"/>
  <c r="R18" i="2" s="1"/>
  <c r="Q20" i="2"/>
  <c r="R16" i="2"/>
  <c r="R14" i="2"/>
  <c r="R12" i="2"/>
  <c r="Q12" i="2"/>
  <c r="L59" i="2"/>
  <c r="K59" i="2"/>
  <c r="L55" i="2"/>
  <c r="K55" i="2"/>
  <c r="L52" i="2"/>
  <c r="K52" i="2"/>
  <c r="L46" i="2"/>
  <c r="K46" i="2"/>
  <c r="L34" i="2"/>
  <c r="K34" i="2"/>
  <c r="L20" i="2"/>
  <c r="K20" i="2"/>
  <c r="L13" i="2"/>
  <c r="L12" i="2"/>
  <c r="K12" i="2"/>
  <c r="F59" i="2"/>
  <c r="E59" i="2"/>
  <c r="F55" i="2"/>
  <c r="E55" i="2"/>
  <c r="F52" i="2"/>
  <c r="E52" i="2"/>
  <c r="F46" i="2"/>
  <c r="E46" i="2"/>
  <c r="F34" i="2"/>
  <c r="E34" i="2"/>
  <c r="F20" i="2"/>
  <c r="E20" i="2"/>
  <c r="E18" i="2" s="1"/>
  <c r="F12" i="2"/>
  <c r="E12" i="2"/>
  <c r="X68" i="2" l="1"/>
  <c r="W18" i="2"/>
  <c r="R68" i="2"/>
  <c r="Q18" i="2"/>
  <c r="Q68" i="2" s="1"/>
  <c r="L18" i="2"/>
  <c r="F18" i="2"/>
  <c r="F68" i="2" s="1"/>
  <c r="K18" i="2"/>
  <c r="K68" i="2" s="1"/>
  <c r="AC68" i="2"/>
  <c r="W68" i="2"/>
  <c r="L68" i="2"/>
  <c r="E68" i="2"/>
  <c r="N59" i="2" l="1"/>
  <c r="AG13" i="2" l="1"/>
  <c r="AE60" i="2" l="1"/>
  <c r="AE61" i="2"/>
  <c r="AE62" i="2"/>
  <c r="AE63" i="2"/>
  <c r="AE64" i="2"/>
  <c r="AE65" i="2"/>
  <c r="AE66" i="2"/>
  <c r="AA60" i="2"/>
  <c r="AB60" i="2"/>
  <c r="AA61" i="2"/>
  <c r="AB61" i="2"/>
  <c r="AA63" i="2"/>
  <c r="AB63" i="2"/>
  <c r="AA66" i="2"/>
  <c r="AB66" i="2"/>
  <c r="U60" i="2"/>
  <c r="V60" i="2"/>
  <c r="U61" i="2"/>
  <c r="V61" i="2"/>
  <c r="U62" i="2"/>
  <c r="V62" i="2"/>
  <c r="U63" i="2"/>
  <c r="V63" i="2"/>
  <c r="U64" i="2"/>
  <c r="V64" i="2"/>
  <c r="U65" i="2"/>
  <c r="V65" i="2"/>
  <c r="U66" i="2"/>
  <c r="V66" i="2"/>
  <c r="U67" i="2"/>
  <c r="V67" i="2"/>
  <c r="I61" i="2"/>
  <c r="J61" i="2"/>
  <c r="I62" i="2"/>
  <c r="J62" i="2"/>
  <c r="I67" i="2"/>
  <c r="J67" i="2"/>
  <c r="O60" i="2"/>
  <c r="P60" i="2"/>
  <c r="O61" i="2"/>
  <c r="P61" i="2"/>
  <c r="O62" i="2"/>
  <c r="P62" i="2"/>
  <c r="O63" i="2"/>
  <c r="P63" i="2"/>
  <c r="O64" i="2"/>
  <c r="P64" i="2"/>
  <c r="O65" i="2"/>
  <c r="P65" i="2"/>
  <c r="O66" i="2"/>
  <c r="P66" i="2"/>
  <c r="O67" i="2"/>
  <c r="P67" i="2"/>
  <c r="AB30" i="2"/>
  <c r="AA30" i="2"/>
  <c r="AB44" i="2"/>
  <c r="AA44" i="2"/>
  <c r="AB42" i="2"/>
  <c r="AA42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5" i="2"/>
  <c r="AE36" i="2"/>
  <c r="AE37" i="2"/>
  <c r="AE38" i="2"/>
  <c r="AE39" i="2"/>
  <c r="AE40" i="2"/>
  <c r="AE41" i="2"/>
  <c r="AE42" i="2"/>
  <c r="AE43" i="2"/>
  <c r="AE44" i="2"/>
  <c r="AE45" i="2"/>
  <c r="AE47" i="2"/>
  <c r="AE48" i="2"/>
  <c r="AE49" i="2"/>
  <c r="AE50" i="2"/>
  <c r="AE51" i="2"/>
  <c r="AE53" i="2"/>
  <c r="AE54" i="2"/>
  <c r="AE19" i="2"/>
  <c r="AF21" i="2"/>
  <c r="AG21" i="2"/>
  <c r="AF22" i="2"/>
  <c r="AG22" i="2"/>
  <c r="AF23" i="2"/>
  <c r="AG23" i="2"/>
  <c r="AF24" i="2"/>
  <c r="AG24" i="2"/>
  <c r="AF25" i="2"/>
  <c r="AG25" i="2"/>
  <c r="AF26" i="2"/>
  <c r="AG26" i="2"/>
  <c r="AF27" i="2"/>
  <c r="AG27" i="2"/>
  <c r="AF28" i="2"/>
  <c r="AG28" i="2"/>
  <c r="AF29" i="2"/>
  <c r="AG29" i="2"/>
  <c r="AF30" i="2"/>
  <c r="AG30" i="2"/>
  <c r="AF31" i="2"/>
  <c r="AG31" i="2"/>
  <c r="AF32" i="2"/>
  <c r="AG32" i="2"/>
  <c r="AF33" i="2"/>
  <c r="AG33" i="2"/>
  <c r="AF35" i="2"/>
  <c r="AG35" i="2"/>
  <c r="AF36" i="2"/>
  <c r="AG36" i="2"/>
  <c r="AF37" i="2"/>
  <c r="AG37" i="2"/>
  <c r="AF38" i="2"/>
  <c r="AG38" i="2"/>
  <c r="AF39" i="2"/>
  <c r="AG39" i="2"/>
  <c r="AF40" i="2"/>
  <c r="AG40" i="2"/>
  <c r="AF41" i="2"/>
  <c r="AG41" i="2"/>
  <c r="AF42" i="2"/>
  <c r="AG42" i="2"/>
  <c r="AF43" i="2"/>
  <c r="AG43" i="2"/>
  <c r="AF44" i="2"/>
  <c r="AG44" i="2"/>
  <c r="AF45" i="2"/>
  <c r="AG45" i="2"/>
  <c r="AF47" i="2"/>
  <c r="AG47" i="2"/>
  <c r="AF48" i="2"/>
  <c r="AG48" i="2"/>
  <c r="AF49" i="2"/>
  <c r="AG49" i="2"/>
  <c r="AF50" i="2"/>
  <c r="AG50" i="2"/>
  <c r="AF51" i="2"/>
  <c r="AG51" i="2"/>
  <c r="AF53" i="2"/>
  <c r="AG53" i="2"/>
  <c r="AF54" i="2"/>
  <c r="AG54" i="2"/>
  <c r="AG19" i="2"/>
  <c r="AF19" i="2"/>
  <c r="I35" i="2"/>
  <c r="J35" i="2"/>
  <c r="I36" i="2"/>
  <c r="J36" i="2"/>
  <c r="I37" i="2"/>
  <c r="J37" i="2"/>
  <c r="I38" i="2"/>
  <c r="J38" i="2"/>
  <c r="I39" i="2"/>
  <c r="J39" i="2"/>
  <c r="I40" i="2"/>
  <c r="J40" i="2"/>
  <c r="I41" i="2"/>
  <c r="J41" i="2"/>
  <c r="I43" i="2"/>
  <c r="J43" i="2"/>
  <c r="I45" i="2"/>
  <c r="J45" i="2"/>
  <c r="I47" i="2"/>
  <c r="J47" i="2"/>
  <c r="I49" i="2"/>
  <c r="J49" i="2"/>
  <c r="I50" i="2"/>
  <c r="J50" i="2"/>
  <c r="I51" i="2"/>
  <c r="J51" i="2"/>
  <c r="I53" i="2"/>
  <c r="J53" i="2"/>
  <c r="I54" i="2"/>
  <c r="J54" i="2"/>
  <c r="O35" i="2"/>
  <c r="P35" i="2"/>
  <c r="O36" i="2"/>
  <c r="P36" i="2"/>
  <c r="O37" i="2"/>
  <c r="P37" i="2"/>
  <c r="O38" i="2"/>
  <c r="P38" i="2"/>
  <c r="O39" i="2"/>
  <c r="P39" i="2"/>
  <c r="O40" i="2"/>
  <c r="P40" i="2"/>
  <c r="O41" i="2"/>
  <c r="P41" i="2"/>
  <c r="O42" i="2"/>
  <c r="P42" i="2"/>
  <c r="O43" i="2"/>
  <c r="P43" i="2"/>
  <c r="O44" i="2"/>
  <c r="P44" i="2"/>
  <c r="O45" i="2"/>
  <c r="P45" i="2"/>
  <c r="O47" i="2"/>
  <c r="P47" i="2"/>
  <c r="O48" i="2"/>
  <c r="P48" i="2"/>
  <c r="O49" i="2"/>
  <c r="P49" i="2"/>
  <c r="O50" i="2"/>
  <c r="P50" i="2"/>
  <c r="O51" i="2"/>
  <c r="P51" i="2"/>
  <c r="O53" i="2"/>
  <c r="P53" i="2"/>
  <c r="O54" i="2"/>
  <c r="P54" i="2"/>
  <c r="U21" i="2"/>
  <c r="V21" i="2"/>
  <c r="U22" i="2"/>
  <c r="V22" i="2"/>
  <c r="U23" i="2"/>
  <c r="V23" i="2"/>
  <c r="U24" i="2"/>
  <c r="V24" i="2"/>
  <c r="U25" i="2"/>
  <c r="V25" i="2"/>
  <c r="U26" i="2"/>
  <c r="V26" i="2"/>
  <c r="U27" i="2"/>
  <c r="V27" i="2"/>
  <c r="U28" i="2"/>
  <c r="V28" i="2"/>
  <c r="U29" i="2"/>
  <c r="V29" i="2"/>
  <c r="U30" i="2"/>
  <c r="V30" i="2"/>
  <c r="U31" i="2"/>
  <c r="V31" i="2"/>
  <c r="U32" i="2"/>
  <c r="V32" i="2"/>
  <c r="U33" i="2"/>
  <c r="V33" i="2"/>
  <c r="U35" i="2"/>
  <c r="V35" i="2"/>
  <c r="U36" i="2"/>
  <c r="V36" i="2"/>
  <c r="U37" i="2"/>
  <c r="V37" i="2"/>
  <c r="U38" i="2"/>
  <c r="V38" i="2"/>
  <c r="U39" i="2"/>
  <c r="V39" i="2"/>
  <c r="U40" i="2"/>
  <c r="V40" i="2"/>
  <c r="U41" i="2"/>
  <c r="V41" i="2"/>
  <c r="U42" i="2"/>
  <c r="V42" i="2"/>
  <c r="U43" i="2"/>
  <c r="V43" i="2"/>
  <c r="U44" i="2"/>
  <c r="V44" i="2"/>
  <c r="U45" i="2"/>
  <c r="V45" i="2"/>
  <c r="U47" i="2"/>
  <c r="V47" i="2"/>
  <c r="U48" i="2"/>
  <c r="V48" i="2"/>
  <c r="U49" i="2"/>
  <c r="V49" i="2"/>
  <c r="U50" i="2"/>
  <c r="V50" i="2"/>
  <c r="U51" i="2"/>
  <c r="V51" i="2"/>
  <c r="U53" i="2"/>
  <c r="V53" i="2"/>
  <c r="U54" i="2"/>
  <c r="V54" i="2"/>
  <c r="V19" i="2"/>
  <c r="U19" i="2"/>
  <c r="O32" i="2"/>
  <c r="P32" i="2"/>
  <c r="O33" i="2"/>
  <c r="P33" i="2"/>
  <c r="O21" i="2"/>
  <c r="P21" i="2"/>
  <c r="O22" i="2"/>
  <c r="P22" i="2"/>
  <c r="O23" i="2"/>
  <c r="P23" i="2"/>
  <c r="O24" i="2"/>
  <c r="P24" i="2"/>
  <c r="O25" i="2"/>
  <c r="P25" i="2"/>
  <c r="O26" i="2"/>
  <c r="P26" i="2"/>
  <c r="O27" i="2"/>
  <c r="P27" i="2"/>
  <c r="O28" i="2"/>
  <c r="P28" i="2"/>
  <c r="O29" i="2"/>
  <c r="P29" i="2"/>
  <c r="O30" i="2"/>
  <c r="P30" i="2"/>
  <c r="O31" i="2"/>
  <c r="P31" i="2"/>
  <c r="P19" i="2"/>
  <c r="O19" i="2"/>
  <c r="I33" i="2"/>
  <c r="J33" i="2"/>
  <c r="I29" i="2"/>
  <c r="J29" i="2"/>
  <c r="I31" i="2"/>
  <c r="J31" i="2"/>
  <c r="I32" i="2"/>
  <c r="J32" i="2"/>
  <c r="I21" i="2"/>
  <c r="J21" i="2"/>
  <c r="I22" i="2"/>
  <c r="J22" i="2"/>
  <c r="I23" i="2"/>
  <c r="J23" i="2"/>
  <c r="I24" i="2"/>
  <c r="J24" i="2"/>
  <c r="I25" i="2"/>
  <c r="J25" i="2"/>
  <c r="I26" i="2"/>
  <c r="J26" i="2"/>
  <c r="I27" i="2"/>
  <c r="J27" i="2"/>
  <c r="I28" i="2"/>
  <c r="J28" i="2"/>
  <c r="J19" i="2"/>
  <c r="I19" i="2"/>
  <c r="AH31" i="2" l="1"/>
  <c r="AH30" i="2"/>
  <c r="AH28" i="2"/>
  <c r="AH26" i="2"/>
  <c r="AH51" i="2"/>
  <c r="AH42" i="2"/>
  <c r="AH33" i="2"/>
  <c r="AH27" i="2"/>
  <c r="AH53" i="2"/>
  <c r="AH50" i="2"/>
  <c r="AH45" i="2"/>
  <c r="AH43" i="2"/>
  <c r="AH41" i="2"/>
  <c r="AH37" i="2"/>
  <c r="AH25" i="2"/>
  <c r="AH21" i="2"/>
  <c r="AH23" i="2"/>
  <c r="AH29" i="2"/>
  <c r="AH32" i="2"/>
  <c r="AH24" i="2"/>
  <c r="AH19" i="2"/>
  <c r="AH22" i="2"/>
  <c r="AH49" i="2"/>
  <c r="AH44" i="2"/>
  <c r="AH54" i="2"/>
  <c r="AH48" i="2"/>
  <c r="AH47" i="2"/>
  <c r="AH40" i="2"/>
  <c r="AH39" i="2"/>
  <c r="AH35" i="2"/>
  <c r="AH38" i="2"/>
  <c r="AH36" i="2"/>
  <c r="T55" i="2" l="1"/>
  <c r="S55" i="2"/>
  <c r="N55" i="2"/>
  <c r="M55" i="2"/>
  <c r="H55" i="2"/>
  <c r="G55" i="2"/>
  <c r="V20" i="2"/>
  <c r="U20" i="2"/>
  <c r="P20" i="2"/>
  <c r="O20" i="2"/>
  <c r="J20" i="2"/>
  <c r="I20" i="2"/>
  <c r="P46" i="2" l="1"/>
  <c r="U52" i="2"/>
  <c r="P34" i="2"/>
  <c r="AB34" i="2"/>
  <c r="AE20" i="2"/>
  <c r="O46" i="2"/>
  <c r="U46" i="2"/>
  <c r="I46" i="2"/>
  <c r="AE46" i="2"/>
  <c r="U34" i="2"/>
  <c r="AE34" i="2"/>
  <c r="AE52" i="2"/>
  <c r="O52" i="2"/>
  <c r="V34" i="2"/>
  <c r="AA20" i="2"/>
  <c r="AB20" i="2"/>
  <c r="AG20" i="2"/>
  <c r="O34" i="2"/>
  <c r="AA34" i="2"/>
  <c r="P52" i="2"/>
  <c r="AF20" i="2"/>
  <c r="AF52" i="2"/>
  <c r="V52" i="2"/>
  <c r="J52" i="2"/>
  <c r="AG52" i="2"/>
  <c r="V46" i="2"/>
  <c r="AG46" i="2"/>
  <c r="AF46" i="2"/>
  <c r="J46" i="2"/>
  <c r="AG34" i="2"/>
  <c r="J34" i="2"/>
  <c r="AF34" i="2"/>
  <c r="I52" i="2"/>
  <c r="I34" i="2"/>
  <c r="AH20" i="2" l="1"/>
  <c r="AH52" i="2"/>
  <c r="AH46" i="2"/>
  <c r="AH34" i="2"/>
  <c r="AE17" i="2" l="1"/>
  <c r="AE13" i="2"/>
  <c r="AB16" i="2"/>
  <c r="AA16" i="2"/>
  <c r="AB14" i="2"/>
  <c r="AA14" i="2"/>
  <c r="U16" i="2"/>
  <c r="V16" i="2"/>
  <c r="V58" i="2"/>
  <c r="U58" i="2"/>
  <c r="V57" i="2"/>
  <c r="U57" i="2"/>
  <c r="V56" i="2"/>
  <c r="U56" i="2"/>
  <c r="V17" i="2"/>
  <c r="U17" i="2"/>
  <c r="V15" i="2"/>
  <c r="U15" i="2"/>
  <c r="V14" i="2"/>
  <c r="U14" i="2"/>
  <c r="V13" i="2"/>
  <c r="U13" i="2"/>
  <c r="P58" i="2"/>
  <c r="O58" i="2"/>
  <c r="P57" i="2"/>
  <c r="O57" i="2"/>
  <c r="P56" i="2"/>
  <c r="O56" i="2"/>
  <c r="P13" i="2"/>
  <c r="O13" i="2"/>
  <c r="I13" i="2" l="1"/>
  <c r="J13" i="2"/>
  <c r="I17" i="2"/>
  <c r="J17" i="2"/>
  <c r="I56" i="2"/>
  <c r="J56" i="2"/>
  <c r="I57" i="2"/>
  <c r="J57" i="2"/>
  <c r="I58" i="2"/>
  <c r="J58" i="2"/>
  <c r="AG56" i="2" l="1"/>
  <c r="AG61" i="2"/>
  <c r="AG62" i="2"/>
  <c r="AG63" i="2"/>
  <c r="AG64" i="2"/>
  <c r="AG65" i="2"/>
  <c r="AG66" i="2"/>
  <c r="AG67" i="2"/>
  <c r="AG60" i="2"/>
  <c r="AG57" i="2"/>
  <c r="AG58" i="2"/>
  <c r="AG14" i="2"/>
  <c r="AG15" i="2"/>
  <c r="AG16" i="2"/>
  <c r="AG17" i="2"/>
  <c r="AD59" i="2"/>
  <c r="Y59" i="2"/>
  <c r="Z59" i="2"/>
  <c r="S59" i="2"/>
  <c r="T59" i="2"/>
  <c r="M59" i="2"/>
  <c r="G59" i="2"/>
  <c r="I59" i="2" s="1"/>
  <c r="H59" i="2"/>
  <c r="I55" i="2"/>
  <c r="AD12" i="2"/>
  <c r="Y12" i="2"/>
  <c r="Z12" i="2"/>
  <c r="S12" i="2"/>
  <c r="T12" i="2"/>
  <c r="M12" i="2"/>
  <c r="N12" i="2"/>
  <c r="G12" i="2"/>
  <c r="H12" i="2"/>
  <c r="AF13" i="2"/>
  <c r="AF58" i="2"/>
  <c r="AG12" i="2" l="1"/>
  <c r="AH58" i="2"/>
  <c r="V55" i="2"/>
  <c r="AG59" i="2"/>
  <c r="J12" i="2"/>
  <c r="AH13" i="2"/>
  <c r="AG55" i="2"/>
  <c r="Y18" i="2"/>
  <c r="Y68" i="2" s="1"/>
  <c r="U55" i="2"/>
  <c r="S18" i="2"/>
  <c r="S68" i="2" s="1"/>
  <c r="M18" i="2"/>
  <c r="M68" i="2" s="1"/>
  <c r="P55" i="2"/>
  <c r="O55" i="2"/>
  <c r="N18" i="2"/>
  <c r="T18" i="2"/>
  <c r="Z18" i="2"/>
  <c r="J55" i="2"/>
  <c r="H18" i="2"/>
  <c r="H68" i="2" s="1"/>
  <c r="G18" i="2"/>
  <c r="AD18" i="2"/>
  <c r="O59" i="2"/>
  <c r="P59" i="2"/>
  <c r="U59" i="2"/>
  <c r="V59" i="2"/>
  <c r="AA59" i="2"/>
  <c r="AB59" i="2"/>
  <c r="AE59" i="2"/>
  <c r="J59" i="2"/>
  <c r="AF60" i="2"/>
  <c r="AH60" i="2" s="1"/>
  <c r="AF61" i="2"/>
  <c r="AH61" i="2" s="1"/>
  <c r="AF62" i="2"/>
  <c r="AH62" i="2" s="1"/>
  <c r="AF63" i="2"/>
  <c r="AH63" i="2" s="1"/>
  <c r="AF64" i="2"/>
  <c r="AH64" i="2" s="1"/>
  <c r="AF65" i="2"/>
  <c r="AH65" i="2" s="1"/>
  <c r="AF66" i="2"/>
  <c r="AH66" i="2" s="1"/>
  <c r="AF67" i="2"/>
  <c r="AH67" i="2" s="1"/>
  <c r="AF56" i="2"/>
  <c r="AH56" i="2" s="1"/>
  <c r="AF57" i="2"/>
  <c r="AH57" i="2" s="1"/>
  <c r="AF14" i="2"/>
  <c r="AH14" i="2" s="1"/>
  <c r="AF15" i="2"/>
  <c r="AH15" i="2" s="1"/>
  <c r="AF16" i="2"/>
  <c r="AH16" i="2" s="1"/>
  <c r="AF17" i="2"/>
  <c r="AH17" i="2" s="1"/>
  <c r="O12" i="2"/>
  <c r="P12" i="2"/>
  <c r="U12" i="2"/>
  <c r="V12" i="2"/>
  <c r="AA12" i="2"/>
  <c r="AB12" i="2"/>
  <c r="AE12" i="2"/>
  <c r="I12" i="2"/>
  <c r="Z68" i="2" l="1"/>
  <c r="T68" i="2"/>
  <c r="N68" i="2"/>
  <c r="G68" i="2"/>
  <c r="AG18" i="2"/>
  <c r="AD68" i="2"/>
  <c r="AF55" i="2"/>
  <c r="AH55" i="2" s="1"/>
  <c r="O68" i="2"/>
  <c r="U68" i="2"/>
  <c r="J18" i="2"/>
  <c r="AF59" i="2"/>
  <c r="AH59" i="2" s="1"/>
  <c r="AF12" i="2"/>
  <c r="AH12" i="2" s="1"/>
  <c r="P68" i="2" l="1"/>
  <c r="AB68" i="2"/>
  <c r="V68" i="2"/>
  <c r="AE68" i="2"/>
  <c r="I68" i="2"/>
  <c r="AG68" i="2"/>
  <c r="AE18" i="2"/>
  <c r="AB18" i="2"/>
  <c r="AA68" i="2"/>
  <c r="AA18" i="2"/>
  <c r="U18" i="2"/>
  <c r="V18" i="2"/>
  <c r="P18" i="2"/>
  <c r="O18" i="2"/>
  <c r="I18" i="2"/>
  <c r="J68" i="2"/>
  <c r="AF18" i="2"/>
  <c r="AH18" i="2" s="1"/>
  <c r="AF68" i="2" l="1"/>
  <c r="AH68" i="2" s="1"/>
</calcChain>
</file>

<file path=xl/sharedStrings.xml><?xml version="1.0" encoding="utf-8"?>
<sst xmlns="http://schemas.openxmlformats.org/spreadsheetml/2006/main" count="167" uniqueCount="114">
  <si>
    <t>Всього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</si>
  <si>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</si>
  <si>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</si>
  <si>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</si>
  <si>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</si>
  <si>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</si>
  <si>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</si>
  <si>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</si>
  <si>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</si>
  <si>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</si>
  <si>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</si>
  <si>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</si>
  <si>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</si>
  <si>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</si>
  <si>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</si>
  <si>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</si>
  <si>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</si>
  <si>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</si>
  <si>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</si>
  <si>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</si>
  <si>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</si>
  <si>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</si>
  <si>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</si>
  <si>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</si>
  <si>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</si>
  <si>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</si>
  <si>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</si>
  <si>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Чорноморської міської ради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</si>
  <si>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</si>
  <si>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</si>
  <si>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</si>
  <si>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</si>
  <si>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</si>
  <si>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</si>
  <si>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</si>
  <si>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</si>
  <si>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Теплопостачання 
(КЕКВ 2271)</t>
  </si>
  <si>
    <t>Електроенергія
(КЕКВ 2273)</t>
  </si>
  <si>
    <t>Природнй газ
(КЕКВ 2274)</t>
  </si>
  <si>
    <t>до  рішення</t>
  </si>
  <si>
    <t>Одеського району Одеської області</t>
  </si>
  <si>
    <t>0611021</t>
  </si>
  <si>
    <t>0611022</t>
  </si>
  <si>
    <t>0611070</t>
  </si>
  <si>
    <t>0611130</t>
  </si>
  <si>
    <t>0611141</t>
  </si>
  <si>
    <t>0611151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</si>
  <si>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</si>
  <si>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</si>
  <si>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</si>
  <si>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</si>
  <si>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Відділ освіти Чорноморської міської ради Одеського району Одеської області</t>
  </si>
  <si>
    <t>Відділ освіти Чорноморської  міської ради Одеського району Одеської області</t>
  </si>
  <si>
    <t>Заклади дошкільної освіти, підпорядковані відділу освіти Чорноморської міської ради Одеського району Одеської області</t>
  </si>
  <si>
    <t>Заклади загальної середньої освіти, підпорядковані відділу освіти Чорноморської міської ради Одеського району Одеської області</t>
  </si>
  <si>
    <t>Заклади позашкільної освіти, підпорядковані відділу освіти Чорноморської міської ради Одеського району Одеської області</t>
  </si>
  <si>
    <t>Централізована бухгалтерія відділу освіти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</si>
  <si>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</si>
  <si>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</si>
  <si>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</si>
  <si>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</si>
  <si>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</si>
  <si>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% виконання річного плану</t>
  </si>
  <si>
    <t>РАЗОМ</t>
  </si>
  <si>
    <t>Вода та водопостачання
(КЕКВ 2272)</t>
  </si>
  <si>
    <t>Інші енергоносії та  інші комунальні послуги
(КЕКВ 2275)</t>
  </si>
  <si>
    <t>Начальник фінансового управління                                                          Ольга ЯКОВЕНКО</t>
  </si>
  <si>
    <t>Комунальна установа "Інклюзивно-ресурсний центр" Чорноморської міської ради Одеської області</t>
  </si>
  <si>
    <t>Комунальний заклад «Школа мистецтв імені Л.М.Нагаєва м. Чорноморська Одеського району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</si>
  <si>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</si>
  <si>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</si>
  <si>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</si>
  <si>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</si>
  <si>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</si>
  <si>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</si>
  <si>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 xml:space="preserve">Дошкільний підрозділ компенсуючого типу Чорноморської спеціальної школи Чорноморської міської  ради Одеського району Одеської області </t>
  </si>
  <si>
    <t>Бурлачобалківська сільська адміністрація Чорноморської міської ради  Одеського району Одеської області</t>
  </si>
  <si>
    <t>Чорноморська спеціальна школа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</si>
  <si>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</si>
  <si>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</si>
  <si>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</si>
  <si>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</si>
  <si>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</si>
  <si>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</si>
  <si>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</si>
  <si>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</si>
  <si>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</si>
  <si>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>від              2022  №            -VIII</t>
  </si>
  <si>
    <t>Заклад дошкільної освіти (ясла-садок) № 2 «Колобок» Чорноморської міської ради Одеського району Одеської області</t>
  </si>
  <si>
    <t xml:space="preserve">Заклад дошкільної освіти (ясла-садок) комбінованого типу № 3 «Казка» Чорноморської міської ради Одеського району Одеської області </t>
  </si>
  <si>
    <t xml:space="preserve">Заклад дошкільної освіти (ясла-садок) комбінованого типу № 5 «Теремок» Чорноморської міської ради Одеського району Одеської області </t>
  </si>
  <si>
    <t>Заклад дошкільної освіти (ясла-садок) № 6 «Сонечко» Чорноморської міської ради Одеського району Одеської області</t>
  </si>
  <si>
    <t xml:space="preserve">Заклад дошкільної освіти (ясла-садок) № 8 «Перлинка» Чорноморської міської ради Одеського району Одеської області </t>
  </si>
  <si>
    <t xml:space="preserve">Заклад дошкільної освіти (ясла-садок) комбінованого типу № 10 «Росинка» Чорноморської міської ради Одеського району Одеської області </t>
  </si>
  <si>
    <t xml:space="preserve">Заклад дошкільної освіти (ясла-садок) № 11 «Лялечка» Чорноморської міської ради Одеського району Одеської області </t>
  </si>
  <si>
    <t xml:space="preserve">Заклад дошкільної освіти (ясла-садок) № 12 «Снігуронька» Чорноморської міської ради Одеського району Одеської області </t>
  </si>
  <si>
    <t>Заклад дошкільної освіти (ясла-садок) № 14 «Горобинка» Чорноморської міської ради Одеського району Одеської області</t>
  </si>
  <si>
    <t xml:space="preserve">Заклад дошкільної освіти (ясла-садок) № 17 «Струмочок» Чорноморської міської ради Одеського району Одеської області </t>
  </si>
  <si>
    <t xml:space="preserve">Заклад дошкільної освіти (ясла-садок) № 20 «Чебурашка» Чорноморської міської ради Одеського району Одеської області </t>
  </si>
  <si>
    <t xml:space="preserve">Заклад дошкільної освіти (ясла-садок) № 21 «Журавлик» Чорноморської міської ради Одеського району Одеської області 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</si>
  <si>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</si>
  <si>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7 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</si>
  <si>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</si>
  <si>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</si>
  <si>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</si>
  <si>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</si>
  <si>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Виконано  за 1 півріччя 2022 року</t>
  </si>
  <si>
    <t>Виконано  за  1 півріччя 2022 року</t>
  </si>
  <si>
    <t>Виконано за 1 півріччя 2022 року, грн</t>
  </si>
  <si>
    <t>Звіт про спожиті комунальні послуги та  енергоносії головними розпорядниками та бюджетними установами, які фінансуються з бюджету Чорноморської міської територіальної громади, за 1 півріччя  2022 року</t>
  </si>
  <si>
    <t>План на 2022 рік</t>
  </si>
  <si>
    <t>План на 2022 рік, грн</t>
  </si>
  <si>
    <t>Додаток 10</t>
  </si>
  <si>
    <t>Чорноморський академічний ліцей ім. Т. Г. Шевченко Чорноморської міської ради Одеського району Одеської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</si>
</sst>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&quot;р.&quot;;[Red]\-#,##0&quot;р.&quot;"/>
    <numFmt numFmtId="165" formatCode="#,##0.000"/>
    <numFmt numFmtId="166" formatCode="#,##0.0"/>
    <numFmt numFmtId="167" formatCode="0.0%"/>
    <numFmt numFmtId="168" formatCode="#,##0.0000000"/>
    <numFmt numFmtId="169" formatCode="#,##0.0000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2" fillId="0" borderId="0"/>
    <xf numFmtId="0" fontId="10" fillId="0" borderId="0"/>
  </cellStyleXfs>
  <cellXfs count="127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2" borderId="0" xfId="0" applyFont="1" applyFill="1" applyBorder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0" xfId="0" applyNumberFormat="1" applyFont="1" applyFill="1" applyBorder="1"/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3" fillId="3" borderId="1" xfId="0" applyNumberFormat="1" applyFont="1" applyFill="1" applyBorder="1"/>
    <xf numFmtId="3" fontId="3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3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165" fontId="1" fillId="0" borderId="0" xfId="0" applyNumberFormat="1" applyFont="1" applyBorder="1" applyAlignment="1">
      <alignment vertical="center" wrapText="1"/>
    </xf>
    <xf numFmtId="0" fontId="6" fillId="3" borderId="1" xfId="1" applyFont="1" applyFill="1" applyBorder="1" applyAlignment="1">
      <alignment horizontal="left" vertical="center" wrapText="1"/>
    </xf>
    <xf numFmtId="3" fontId="1" fillId="0" borderId="0" xfId="0" applyNumberFormat="1" applyFont="1" applyBorder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 applyBorder="1"/>
    <xf numFmtId="3" fontId="1" fillId="0" borderId="0" xfId="0" applyNumberFormat="1" applyFont="1" applyAlignment="1">
      <alignment horizontal="left"/>
    </xf>
    <xf numFmtId="165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left" wrapText="1"/>
    </xf>
    <xf numFmtId="167" fontId="3" fillId="3" borderId="1" xfId="0" applyNumberFormat="1" applyFont="1" applyFill="1" applyBorder="1"/>
    <xf numFmtId="0" fontId="7" fillId="0" borderId="1" xfId="1" applyFont="1" applyBorder="1" applyAlignment="1">
      <alignment horizontal="left" vertical="center" wrapText="1"/>
    </xf>
    <xf numFmtId="166" fontId="1" fillId="2" borderId="1" xfId="0" applyNumberFormat="1" applyFont="1" applyFill="1" applyBorder="1"/>
    <xf numFmtId="165" fontId="1" fillId="0" borderId="0" xfId="0" applyNumberFormat="1" applyFont="1" applyAlignment="1">
      <alignment horizontal="left"/>
    </xf>
    <xf numFmtId="167" fontId="1" fillId="0" borderId="1" xfId="0" applyNumberFormat="1" applyFont="1" applyFill="1" applyBorder="1"/>
    <xf numFmtId="0" fontId="7" fillId="2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/>
    <xf numFmtId="167" fontId="1" fillId="2" borderId="1" xfId="0" applyNumberFormat="1" applyFont="1" applyFill="1" applyBorder="1"/>
    <xf numFmtId="0" fontId="1" fillId="2" borderId="1" xfId="0" applyFont="1" applyFill="1" applyBorder="1" applyAlignment="1">
      <alignment horizontal="left" vertical="center" wrapText="1"/>
    </xf>
    <xf numFmtId="3" fontId="1" fillId="2" borderId="1" xfId="0" applyNumberFormat="1" applyFont="1" applyFill="1" applyBorder="1"/>
    <xf numFmtId="167" fontId="1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3" fontId="1" fillId="0" borderId="1" xfId="0" applyNumberFormat="1" applyFont="1" applyFill="1" applyBorder="1"/>
    <xf numFmtId="165" fontId="1" fillId="2" borderId="1" xfId="0" applyNumberFormat="1" applyFont="1" applyFill="1" applyBorder="1"/>
    <xf numFmtId="165" fontId="1" fillId="2" borderId="1" xfId="0" applyNumberFormat="1" applyFont="1" applyFill="1" applyBorder="1" applyAlignment="1"/>
    <xf numFmtId="3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/>
    <xf numFmtId="4" fontId="1" fillId="2" borderId="1" xfId="0" applyNumberFormat="1" applyFont="1" applyFill="1" applyBorder="1"/>
    <xf numFmtId="3" fontId="1" fillId="2" borderId="1" xfId="0" applyNumberFormat="1" applyFont="1" applyFill="1" applyBorder="1"/>
    <xf numFmtId="0" fontId="1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vertical="center" wrapText="1"/>
    </xf>
    <xf numFmtId="165" fontId="9" fillId="2" borderId="1" xfId="0" applyNumberFormat="1" applyFont="1" applyFill="1" applyBorder="1"/>
    <xf numFmtId="3" fontId="9" fillId="2" borderId="1" xfId="0" applyNumberFormat="1" applyFont="1" applyFill="1" applyBorder="1"/>
    <xf numFmtId="165" fontId="9" fillId="2" borderId="1" xfId="0" applyNumberFormat="1" applyFont="1" applyFill="1" applyBorder="1" applyAlignment="1"/>
    <xf numFmtId="3" fontId="9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/>
    <xf numFmtId="1" fontId="1" fillId="2" borderId="1" xfId="0" applyNumberFormat="1" applyFont="1" applyFill="1" applyBorder="1" applyAlignment="1"/>
    <xf numFmtId="1" fontId="9" fillId="2" borderId="1" xfId="0" applyNumberFormat="1" applyFont="1" applyFill="1" applyBorder="1" applyAlignment="1"/>
    <xf numFmtId="3" fontId="1" fillId="2" borderId="1" xfId="0" quotePrefix="1" applyNumberFormat="1" applyFont="1" applyFill="1" applyBorder="1"/>
    <xf numFmtId="4" fontId="9" fillId="2" borderId="1" xfId="0" applyNumberFormat="1" applyFont="1" applyFill="1" applyBorder="1"/>
    <xf numFmtId="167" fontId="9" fillId="2" borderId="1" xfId="0" applyNumberFormat="1" applyFont="1" applyFill="1" applyBorder="1"/>
    <xf numFmtId="0" fontId="9" fillId="0" borderId="0" xfId="0" applyFont="1"/>
    <xf numFmtId="167" fontId="9" fillId="2" borderId="1" xfId="0" applyNumberFormat="1" applyFont="1" applyFill="1" applyBorder="1" applyAlignment="1"/>
    <xf numFmtId="3" fontId="1" fillId="2" borderId="1" xfId="0" applyNumberFormat="1" applyFont="1" applyFill="1" applyBorder="1"/>
    <xf numFmtId="3" fontId="1" fillId="2" borderId="1" xfId="0" applyNumberFormat="1" applyFont="1" applyFill="1" applyBorder="1"/>
    <xf numFmtId="3" fontId="1" fillId="2" borderId="1" xfId="0" applyNumberFormat="1" applyFont="1" applyFill="1" applyBorder="1"/>
    <xf numFmtId="165" fontId="1" fillId="2" borderId="1" xfId="0" applyNumberFormat="1" applyFont="1" applyFill="1" applyBorder="1"/>
    <xf numFmtId="3" fontId="1" fillId="2" borderId="1" xfId="0" applyNumberFormat="1" applyFont="1" applyFill="1" applyBorder="1"/>
    <xf numFmtId="3" fontId="1" fillId="0" borderId="1" xfId="0" applyNumberFormat="1" applyFont="1" applyFill="1" applyBorder="1"/>
    <xf numFmtId="166" fontId="1" fillId="0" borderId="1" xfId="0" applyNumberFormat="1" applyFont="1" applyFill="1" applyBorder="1"/>
    <xf numFmtId="3" fontId="9" fillId="2" borderId="1" xfId="0" applyNumberFormat="1" applyFont="1" applyFill="1" applyBorder="1" applyAlignment="1"/>
    <xf numFmtId="3" fontId="1" fillId="2" borderId="1" xfId="0" applyNumberFormat="1" applyFont="1" applyFill="1" applyBorder="1"/>
    <xf numFmtId="3" fontId="1" fillId="2" borderId="1" xfId="0" applyNumberFormat="1" applyFont="1" applyFill="1" applyBorder="1" applyAlignment="1"/>
    <xf numFmtId="4" fontId="1" fillId="0" borderId="1" xfId="0" applyNumberFormat="1" applyFont="1" applyBorder="1"/>
    <xf numFmtId="166" fontId="1" fillId="2" borderId="1" xfId="0" applyNumberFormat="1" applyFont="1" applyFill="1" applyBorder="1"/>
    <xf numFmtId="3" fontId="1" fillId="0" borderId="1" xfId="0" applyNumberFormat="1" applyFont="1" applyFill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/>
    <xf numFmtId="168" fontId="1" fillId="2" borderId="1" xfId="0" applyNumberFormat="1" applyFont="1" applyFill="1" applyBorder="1"/>
    <xf numFmtId="3" fontId="1" fillId="2" borderId="1" xfId="0" applyNumberFormat="1" applyFont="1" applyFill="1" applyBorder="1"/>
    <xf numFmtId="3" fontId="1" fillId="2" borderId="1" xfId="0" applyNumberFormat="1" applyFont="1" applyFill="1" applyBorder="1" applyAlignment="1"/>
    <xf numFmtId="166" fontId="1" fillId="2" borderId="1" xfId="0" applyNumberFormat="1" applyFont="1" applyFill="1" applyBorder="1"/>
    <xf numFmtId="3" fontId="1" fillId="0" borderId="1" xfId="0" applyNumberFormat="1" applyFont="1" applyFill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 applyAlignment="1">
      <alignment wrapText="1"/>
    </xf>
    <xf numFmtId="3" fontId="1" fillId="2" borderId="1" xfId="0" applyNumberFormat="1" applyFont="1" applyFill="1" applyBorder="1"/>
    <xf numFmtId="3" fontId="1" fillId="2" borderId="1" xfId="0" applyNumberFormat="1" applyFont="1" applyFill="1" applyBorder="1" applyAlignment="1"/>
    <xf numFmtId="166" fontId="1" fillId="2" borderId="1" xfId="0" applyNumberFormat="1" applyFont="1" applyFill="1" applyBorder="1"/>
    <xf numFmtId="4" fontId="1" fillId="2" borderId="1" xfId="0" applyNumberFormat="1" applyFont="1" applyFill="1" applyBorder="1"/>
    <xf numFmtId="3" fontId="1" fillId="2" borderId="1" xfId="0" applyNumberFormat="1" applyFont="1" applyFill="1" applyBorder="1"/>
    <xf numFmtId="4" fontId="1" fillId="2" borderId="1" xfId="0" applyNumberFormat="1" applyFont="1" applyFill="1" applyBorder="1"/>
    <xf numFmtId="169" fontId="1" fillId="2" borderId="1" xfId="0" applyNumberFormat="1" applyFont="1" applyFill="1" applyBorder="1"/>
    <xf numFmtId="169" fontId="1" fillId="0" borderId="1" xfId="0" applyNumberFormat="1" applyFont="1" applyFill="1" applyBorder="1"/>
    <xf numFmtId="3" fontId="1" fillId="2" borderId="1" xfId="0" applyNumberFormat="1" applyFont="1" applyFill="1" applyBorder="1"/>
    <xf numFmtId="4" fontId="1" fillId="0" borderId="1" xfId="0" applyNumberFormat="1" applyFont="1" applyFill="1" applyBorder="1"/>
    <xf numFmtId="4" fontId="1" fillId="2" borderId="1" xfId="0" applyNumberFormat="1" applyFont="1" applyFill="1" applyBorder="1"/>
    <xf numFmtId="4" fontId="1" fillId="2" borderId="1" xfId="0" applyNumberFormat="1" applyFont="1" applyFill="1" applyBorder="1" applyAlignment="1">
      <alignment wrapText="1"/>
    </xf>
    <xf numFmtId="3" fontId="9" fillId="2" borderId="1" xfId="0" applyNumberFormat="1" applyFont="1" applyFill="1" applyBorder="1"/>
    <xf numFmtId="3" fontId="1" fillId="2" borderId="1" xfId="0" applyNumberFormat="1" applyFont="1" applyFill="1" applyBorder="1"/>
    <xf numFmtId="3" fontId="1" fillId="2" borderId="1" xfId="0" applyNumberFormat="1" applyFont="1" applyFill="1" applyBorder="1"/>
    <xf numFmtId="3" fontId="1" fillId="2" borderId="1" xfId="0" applyNumberFormat="1" applyFont="1" applyFill="1" applyBorder="1"/>
    <xf numFmtId="3" fontId="1" fillId="0" borderId="1" xfId="0" applyNumberFormat="1" applyFont="1" applyFill="1" applyBorder="1"/>
    <xf numFmtId="166" fontId="1" fillId="2" borderId="1" xfId="0" applyNumberFormat="1" applyFont="1" applyFill="1" applyBorder="1"/>
    <xf numFmtId="165" fontId="1" fillId="0" borderId="1" xfId="0" applyNumberFormat="1" applyFont="1" applyFill="1" applyBorder="1"/>
    <xf numFmtId="3" fontId="1" fillId="2" borderId="1" xfId="0" applyNumberFormat="1" applyFont="1" applyFill="1" applyBorder="1"/>
    <xf numFmtId="167" fontId="1" fillId="2" borderId="1" xfId="0" applyNumberFormat="1" applyFont="1" applyFill="1" applyBorder="1"/>
    <xf numFmtId="4" fontId="1" fillId="2" borderId="1" xfId="0" applyNumberFormat="1" applyFont="1" applyFill="1" applyBorder="1"/>
    <xf numFmtId="166" fontId="1" fillId="0" borderId="1" xfId="0" applyNumberFormat="1" applyFont="1" applyFill="1" applyBorder="1"/>
    <xf numFmtId="166" fontId="1" fillId="0" borderId="1" xfId="0" applyNumberFormat="1" applyFont="1" applyBorder="1"/>
    <xf numFmtId="4" fontId="0" fillId="0" borderId="1" xfId="0" applyNumberFormat="1" applyFont="1" applyBorder="1"/>
    <xf numFmtId="165" fontId="8" fillId="0" borderId="0" xfId="0" applyNumberFormat="1" applyFont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49" fontId="4" fillId="2" borderId="1" xfId="2" applyNumberFormat="1" applyFont="1" applyFill="1" applyBorder="1" applyAlignment="1" applyProtection="1">
      <alignment horizontal="center" vertical="center" wrapText="1"/>
    </xf>
    <xf numFmtId="49" fontId="3" fillId="2" borderId="1" xfId="2" applyNumberFormat="1" applyFont="1" applyFill="1" applyBorder="1" applyAlignment="1" applyProtection="1">
      <alignment horizontal="center" vertical="center" wrapText="1"/>
    </xf>
    <xf numFmtId="0" fontId="3" fillId="2" borderId="1" xfId="2" applyNumberFormat="1" applyFont="1" applyFill="1" applyBorder="1" applyAlignment="1" applyProtection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2"/>
  <sheetViews>
    <sheetView showZeros="0" tabSelected="1" zoomScale="80" zoomScaleNormal="80" workbookViewId="0">
      <pane xSplit="4" ySplit="11" topLeftCell="E63" activePane="bottomRight" state="frozen"/>
      <selection pane="topRight" activeCell="E1" sqref="E1"/>
      <selection pane="bottomLeft" activeCell="A12" sqref="A12"/>
      <selection pane="bottomRight" activeCell="D36" sqref="D36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58.44140625" style="1" customWidth="1"/>
    <col min="5" max="5" width="13" style="5" customWidth="1"/>
    <col min="6" max="6" width="12.6640625" style="24" customWidth="1"/>
    <col min="7" max="7" width="14.33203125" style="24" customWidth="1"/>
    <col min="8" max="8" width="14.88671875" style="24" customWidth="1"/>
    <col min="9" max="10" width="13" style="24" customWidth="1"/>
    <col min="11" max="11" width="12.109375" style="5" customWidth="1"/>
    <col min="12" max="12" width="12.6640625" style="5" customWidth="1"/>
    <col min="13" max="13" width="13" style="5" customWidth="1"/>
    <col min="14" max="14" width="11.6640625" style="5" customWidth="1"/>
    <col min="15" max="15" width="12.6640625" style="5" customWidth="1"/>
    <col min="16" max="16" width="11.6640625" style="5" customWidth="1"/>
    <col min="17" max="22" width="12.6640625" style="24" customWidth="1"/>
    <col min="23" max="23" width="11.5546875" style="24" customWidth="1"/>
    <col min="24" max="24" width="11.88671875" style="24" customWidth="1"/>
    <col min="25" max="25" width="13.33203125" style="24" customWidth="1"/>
    <col min="26" max="28" width="11.88671875" style="24" customWidth="1"/>
    <col min="29" max="31" width="12.6640625" style="5" customWidth="1"/>
    <col min="32" max="33" width="13.33203125" style="5" customWidth="1"/>
    <col min="34" max="16384" width="9.109375" style="1"/>
  </cols>
  <sheetData>
    <row r="1" spans="1:34" x14ac:dyDescent="0.3">
      <c r="D1" s="20"/>
      <c r="E1" s="21"/>
      <c r="F1" s="23"/>
      <c r="G1" s="23"/>
      <c r="H1" s="23"/>
      <c r="I1" s="23"/>
      <c r="J1" s="23"/>
      <c r="K1" s="1"/>
      <c r="L1" s="1"/>
      <c r="M1" s="27" t="s">
        <v>112</v>
      </c>
      <c r="N1" s="27"/>
      <c r="O1" s="1"/>
      <c r="P1" s="1"/>
      <c r="X1" s="27"/>
      <c r="Y1" s="27"/>
      <c r="Z1" s="27"/>
      <c r="AA1" s="27"/>
      <c r="AB1" s="27"/>
      <c r="AC1" s="27"/>
      <c r="AD1" s="27"/>
      <c r="AE1" s="27"/>
      <c r="AF1" s="27"/>
      <c r="AG1" s="27"/>
    </row>
    <row r="2" spans="1:34" x14ac:dyDescent="0.3">
      <c r="D2" s="20"/>
      <c r="E2" s="21"/>
      <c r="F2" s="23"/>
      <c r="G2" s="23"/>
      <c r="H2" s="23"/>
      <c r="I2" s="23"/>
      <c r="J2" s="23"/>
      <c r="K2" s="1"/>
      <c r="L2" s="1"/>
      <c r="M2" s="27" t="s">
        <v>39</v>
      </c>
      <c r="N2" s="27"/>
      <c r="O2" s="1"/>
      <c r="P2" s="1"/>
      <c r="X2" s="27"/>
      <c r="Y2" s="27"/>
      <c r="Z2" s="27"/>
      <c r="AA2" s="27"/>
      <c r="AB2" s="27"/>
      <c r="AC2" s="27"/>
      <c r="AD2" s="27"/>
      <c r="AE2" s="27"/>
      <c r="AF2" s="27"/>
      <c r="AG2" s="27"/>
    </row>
    <row r="3" spans="1:34" x14ac:dyDescent="0.3">
      <c r="D3" s="20"/>
      <c r="E3" s="21"/>
      <c r="F3" s="23"/>
      <c r="G3" s="23"/>
      <c r="H3" s="23"/>
      <c r="I3" s="23"/>
      <c r="J3" s="23"/>
      <c r="K3" s="1"/>
      <c r="L3" s="1"/>
      <c r="M3" s="27" t="s">
        <v>27</v>
      </c>
      <c r="N3" s="27"/>
      <c r="O3" s="1"/>
      <c r="P3" s="1"/>
      <c r="X3" s="27"/>
      <c r="Y3" s="27"/>
      <c r="Z3" s="27"/>
      <c r="AA3" s="27"/>
      <c r="AB3" s="27"/>
      <c r="AC3" s="27"/>
      <c r="AD3" s="27"/>
      <c r="AE3" s="27"/>
      <c r="AF3" s="27"/>
      <c r="AG3" s="27"/>
    </row>
    <row r="4" spans="1:34" ht="16.5" customHeight="1" x14ac:dyDescent="0.3">
      <c r="K4" s="1"/>
      <c r="L4" s="1"/>
      <c r="M4" s="34" t="s">
        <v>40</v>
      </c>
      <c r="N4" s="34"/>
      <c r="O4" s="1"/>
      <c r="P4" s="1"/>
      <c r="X4" s="34"/>
      <c r="Y4" s="34"/>
      <c r="Z4" s="34"/>
      <c r="AA4" s="34"/>
      <c r="AB4" s="34"/>
      <c r="AC4" s="34"/>
      <c r="AD4" s="34"/>
      <c r="AE4" s="34"/>
      <c r="AF4" s="34"/>
      <c r="AG4" s="30"/>
    </row>
    <row r="5" spans="1:34" x14ac:dyDescent="0.3">
      <c r="A5" s="2"/>
      <c r="B5" s="2"/>
      <c r="C5" s="2"/>
      <c r="D5" s="3"/>
      <c r="E5" s="6"/>
      <c r="F5" s="25"/>
      <c r="G5" s="25"/>
      <c r="H5" s="25"/>
      <c r="I5" s="25"/>
      <c r="J5" s="25"/>
      <c r="K5" s="1"/>
      <c r="L5" s="1"/>
      <c r="M5" s="25" t="s">
        <v>87</v>
      </c>
      <c r="N5" s="25"/>
      <c r="O5" s="1"/>
      <c r="P5" s="1"/>
      <c r="X5" s="25"/>
      <c r="Y5" s="25"/>
      <c r="Z5" s="25"/>
      <c r="AA5" s="25"/>
      <c r="AB5" s="25"/>
      <c r="AC5" s="25"/>
      <c r="AD5" s="25"/>
      <c r="AE5" s="25"/>
      <c r="AF5" s="25"/>
      <c r="AG5" s="25"/>
    </row>
    <row r="6" spans="1:34" x14ac:dyDescent="0.3">
      <c r="A6" s="2"/>
      <c r="B6" s="2"/>
      <c r="C6" s="2"/>
      <c r="D6" s="3"/>
      <c r="E6" s="6"/>
      <c r="F6" s="25"/>
      <c r="G6" s="25"/>
      <c r="H6" s="25"/>
      <c r="I6" s="25"/>
      <c r="J6" s="25"/>
      <c r="K6" s="1"/>
      <c r="L6" s="1"/>
      <c r="M6" s="25"/>
      <c r="N6" s="25"/>
      <c r="O6" s="1"/>
      <c r="P6" s="1"/>
      <c r="X6" s="25"/>
      <c r="Y6" s="25"/>
      <c r="Z6" s="25"/>
      <c r="AA6" s="25"/>
      <c r="AB6" s="25"/>
      <c r="AC6" s="25"/>
      <c r="AD6" s="25"/>
      <c r="AE6" s="25"/>
      <c r="AF6" s="25"/>
      <c r="AG6" s="25"/>
    </row>
    <row r="7" spans="1:34" ht="47.25" customHeight="1" x14ac:dyDescent="0.3">
      <c r="A7" s="2"/>
      <c r="B7" s="2"/>
      <c r="C7" s="2"/>
      <c r="D7" s="3"/>
      <c r="E7" s="118" t="s">
        <v>109</v>
      </c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X7" s="25"/>
      <c r="Y7" s="25"/>
      <c r="Z7" s="25"/>
      <c r="AA7" s="25"/>
      <c r="AB7" s="25"/>
      <c r="AC7" s="25"/>
      <c r="AD7" s="25"/>
      <c r="AE7" s="25"/>
      <c r="AF7" s="25"/>
      <c r="AG7" s="25"/>
    </row>
    <row r="8" spans="1:34" x14ac:dyDescent="0.3">
      <c r="A8" s="2"/>
      <c r="B8" s="2"/>
      <c r="C8" s="2"/>
      <c r="D8" s="3"/>
      <c r="E8" s="6"/>
      <c r="F8" s="25"/>
      <c r="G8" s="25"/>
      <c r="H8" s="25"/>
      <c r="I8" s="25"/>
      <c r="J8" s="25"/>
      <c r="K8" s="1"/>
      <c r="L8" s="1"/>
      <c r="M8" s="25"/>
      <c r="N8" s="25"/>
      <c r="O8" s="1"/>
      <c r="P8" s="1"/>
      <c r="X8" s="25"/>
      <c r="Y8" s="25"/>
      <c r="Z8" s="25"/>
      <c r="AA8" s="25"/>
      <c r="AB8" s="25"/>
      <c r="AC8" s="25"/>
      <c r="AD8" s="25"/>
      <c r="AE8" s="25"/>
      <c r="AF8" s="25"/>
      <c r="AG8" s="25"/>
    </row>
    <row r="9" spans="1:34" ht="31.5" customHeight="1" x14ac:dyDescent="0.3">
      <c r="A9" s="122" t="s">
        <v>3</v>
      </c>
      <c r="B9" s="123" t="s">
        <v>28</v>
      </c>
      <c r="C9" s="123" t="s">
        <v>4</v>
      </c>
      <c r="D9" s="124" t="s">
        <v>29</v>
      </c>
      <c r="E9" s="119" t="s">
        <v>36</v>
      </c>
      <c r="F9" s="121"/>
      <c r="G9" s="121"/>
      <c r="H9" s="121"/>
      <c r="I9" s="121"/>
      <c r="J9" s="120"/>
      <c r="K9" s="119" t="s">
        <v>64</v>
      </c>
      <c r="L9" s="121"/>
      <c r="M9" s="121"/>
      <c r="N9" s="121"/>
      <c r="O9" s="121"/>
      <c r="P9" s="120"/>
      <c r="Q9" s="119" t="s">
        <v>37</v>
      </c>
      <c r="R9" s="121"/>
      <c r="S9" s="121"/>
      <c r="T9" s="121"/>
      <c r="U9" s="121"/>
      <c r="V9" s="120"/>
      <c r="W9" s="119" t="s">
        <v>38</v>
      </c>
      <c r="X9" s="121"/>
      <c r="Y9" s="121"/>
      <c r="Z9" s="121"/>
      <c r="AA9" s="121"/>
      <c r="AB9" s="120"/>
      <c r="AC9" s="119" t="s">
        <v>65</v>
      </c>
      <c r="AD9" s="121"/>
      <c r="AE9" s="120"/>
      <c r="AF9" s="119" t="s">
        <v>63</v>
      </c>
      <c r="AG9" s="121"/>
      <c r="AH9" s="120"/>
    </row>
    <row r="10" spans="1:34" ht="54" customHeight="1" x14ac:dyDescent="0.3">
      <c r="A10" s="122"/>
      <c r="B10" s="123"/>
      <c r="C10" s="123"/>
      <c r="D10" s="124"/>
      <c r="E10" s="119" t="s">
        <v>110</v>
      </c>
      <c r="F10" s="120"/>
      <c r="G10" s="119" t="s">
        <v>106</v>
      </c>
      <c r="H10" s="120"/>
      <c r="I10" s="119" t="s">
        <v>62</v>
      </c>
      <c r="J10" s="120"/>
      <c r="K10" s="119" t="s">
        <v>110</v>
      </c>
      <c r="L10" s="120"/>
      <c r="M10" s="119" t="s">
        <v>106</v>
      </c>
      <c r="N10" s="120"/>
      <c r="O10" s="119" t="s">
        <v>62</v>
      </c>
      <c r="P10" s="120"/>
      <c r="Q10" s="119" t="s">
        <v>110</v>
      </c>
      <c r="R10" s="120"/>
      <c r="S10" s="119" t="s">
        <v>106</v>
      </c>
      <c r="T10" s="120"/>
      <c r="U10" s="119" t="s">
        <v>62</v>
      </c>
      <c r="V10" s="120"/>
      <c r="W10" s="119" t="s">
        <v>110</v>
      </c>
      <c r="X10" s="120"/>
      <c r="Y10" s="119" t="s">
        <v>106</v>
      </c>
      <c r="Z10" s="120"/>
      <c r="AA10" s="119" t="s">
        <v>62</v>
      </c>
      <c r="AB10" s="120"/>
      <c r="AC10" s="125" t="s">
        <v>110</v>
      </c>
      <c r="AD10" s="125" t="s">
        <v>107</v>
      </c>
      <c r="AE10" s="125" t="s">
        <v>62</v>
      </c>
      <c r="AF10" s="125" t="s">
        <v>111</v>
      </c>
      <c r="AG10" s="125" t="s">
        <v>108</v>
      </c>
      <c r="AH10" s="125" t="s">
        <v>62</v>
      </c>
    </row>
    <row r="11" spans="1:34" ht="24" customHeight="1" x14ac:dyDescent="0.3">
      <c r="A11" s="122"/>
      <c r="B11" s="123"/>
      <c r="C11" s="123"/>
      <c r="D11" s="124"/>
      <c r="E11" s="28" t="s">
        <v>1</v>
      </c>
      <c r="F11" s="29" t="s">
        <v>35</v>
      </c>
      <c r="G11" s="28" t="s">
        <v>1</v>
      </c>
      <c r="H11" s="29" t="s">
        <v>35</v>
      </c>
      <c r="I11" s="28" t="s">
        <v>1</v>
      </c>
      <c r="J11" s="29" t="s">
        <v>35</v>
      </c>
      <c r="K11" s="28" t="s">
        <v>24</v>
      </c>
      <c r="L11" s="28" t="s">
        <v>35</v>
      </c>
      <c r="M11" s="28" t="s">
        <v>24</v>
      </c>
      <c r="N11" s="28" t="s">
        <v>35</v>
      </c>
      <c r="O11" s="28" t="s">
        <v>24</v>
      </c>
      <c r="P11" s="28" t="s">
        <v>35</v>
      </c>
      <c r="Q11" s="29" t="s">
        <v>25</v>
      </c>
      <c r="R11" s="29" t="s">
        <v>35</v>
      </c>
      <c r="S11" s="29" t="s">
        <v>25</v>
      </c>
      <c r="T11" s="29" t="s">
        <v>35</v>
      </c>
      <c r="U11" s="29" t="s">
        <v>25</v>
      </c>
      <c r="V11" s="29" t="s">
        <v>35</v>
      </c>
      <c r="W11" s="29" t="s">
        <v>2</v>
      </c>
      <c r="X11" s="29" t="s">
        <v>35</v>
      </c>
      <c r="Y11" s="29" t="s">
        <v>2</v>
      </c>
      <c r="Z11" s="29" t="s">
        <v>35</v>
      </c>
      <c r="AA11" s="29" t="s">
        <v>2</v>
      </c>
      <c r="AB11" s="29" t="s">
        <v>35</v>
      </c>
      <c r="AC11" s="126"/>
      <c r="AD11" s="126"/>
      <c r="AE11" s="126"/>
      <c r="AF11" s="126"/>
      <c r="AG11" s="126"/>
      <c r="AH11" s="126"/>
    </row>
    <row r="12" spans="1:34" ht="31.2" x14ac:dyDescent="0.3">
      <c r="A12" s="18" t="s">
        <v>32</v>
      </c>
      <c r="B12" s="18"/>
      <c r="C12" s="18"/>
      <c r="D12" s="22" t="s">
        <v>47</v>
      </c>
      <c r="E12" s="11">
        <f>E13+E14+E15+E16+E17</f>
        <v>577.83000000000004</v>
      </c>
      <c r="F12" s="12">
        <f>F13+F14+F15+F16+F17</f>
        <v>1935500</v>
      </c>
      <c r="G12" s="11">
        <f t="shared" ref="G12:H12" si="0">G13+G14+G15+G16+G17</f>
        <v>222.05</v>
      </c>
      <c r="H12" s="12">
        <f t="shared" si="0"/>
        <v>781920.79</v>
      </c>
      <c r="I12" s="31">
        <f>G12/E12</f>
        <v>0.38428257445961617</v>
      </c>
      <c r="J12" s="31">
        <f>H12/F12</f>
        <v>0.4039890415913201</v>
      </c>
      <c r="K12" s="12">
        <f t="shared" ref="K12:L12" si="1">K13+K14+K15+K16+K17</f>
        <v>2385</v>
      </c>
      <c r="L12" s="12">
        <f t="shared" si="1"/>
        <v>108625</v>
      </c>
      <c r="M12" s="12">
        <f t="shared" ref="M12:AF12" si="2">M13+M14+M15+M16+M17</f>
        <v>1244.4000000000001</v>
      </c>
      <c r="N12" s="12">
        <f t="shared" si="2"/>
        <v>47511.040000000001</v>
      </c>
      <c r="O12" s="31">
        <f>M12/K12</f>
        <v>0.52176100628930822</v>
      </c>
      <c r="P12" s="31">
        <f>N12/L12</f>
        <v>0.43738586881472957</v>
      </c>
      <c r="Q12" s="12">
        <f t="shared" ref="Q12:R12" si="3">Q13+Q14+Q15+Q16+Q17</f>
        <v>336100</v>
      </c>
      <c r="R12" s="12">
        <f t="shared" si="3"/>
        <v>2506515</v>
      </c>
      <c r="S12" s="12">
        <f t="shared" si="2"/>
        <v>111164</v>
      </c>
      <c r="T12" s="12">
        <f t="shared" si="2"/>
        <v>704010.14</v>
      </c>
      <c r="U12" s="31">
        <f>S12/Q12</f>
        <v>0.33074680154715858</v>
      </c>
      <c r="V12" s="31">
        <f>T12/R12</f>
        <v>0.2808721032988033</v>
      </c>
      <c r="W12" s="12">
        <f t="shared" ref="W12:X12" si="4">W13+W14+W15+W16+W17</f>
        <v>11324</v>
      </c>
      <c r="X12" s="12">
        <f t="shared" si="4"/>
        <v>217800</v>
      </c>
      <c r="Y12" s="12">
        <f t="shared" si="2"/>
        <v>4732</v>
      </c>
      <c r="Z12" s="12">
        <f t="shared" si="2"/>
        <v>71262.84</v>
      </c>
      <c r="AA12" s="31">
        <f>Y12/W12</f>
        <v>0.41787354291769691</v>
      </c>
      <c r="AB12" s="31">
        <f>Z12/X12</f>
        <v>0.32719393939393937</v>
      </c>
      <c r="AC12" s="12">
        <f t="shared" ref="AC12" si="5">AC13+AC14+AC15+AC16+AC17</f>
        <v>49500</v>
      </c>
      <c r="AD12" s="12">
        <f t="shared" si="2"/>
        <v>23654.53</v>
      </c>
      <c r="AE12" s="31">
        <f>AD12/AC12</f>
        <v>0.47786929292929292</v>
      </c>
      <c r="AF12" s="12">
        <f t="shared" si="2"/>
        <v>4817940</v>
      </c>
      <c r="AG12" s="12">
        <f>AG13+AG14+AG15+AG16+AG17</f>
        <v>1628359.34</v>
      </c>
      <c r="AH12" s="31">
        <f>AG12/AF12</f>
        <v>0.33797833513908437</v>
      </c>
    </row>
    <row r="13" spans="1:34" ht="31.2" x14ac:dyDescent="0.3">
      <c r="A13" s="14" t="s">
        <v>16</v>
      </c>
      <c r="B13" s="14" t="s">
        <v>15</v>
      </c>
      <c r="C13" s="14" t="s">
        <v>5</v>
      </c>
      <c r="D13" s="36" t="s">
        <v>47</v>
      </c>
      <c r="E13" s="44">
        <v>562.63</v>
      </c>
      <c r="F13" s="49">
        <v>1883100</v>
      </c>
      <c r="G13" s="44">
        <v>216.3</v>
      </c>
      <c r="H13" s="49">
        <v>761925.66</v>
      </c>
      <c r="I13" s="35">
        <f t="shared" ref="I13:I58" si="6">G13/E13</f>
        <v>0.38444448394148911</v>
      </c>
      <c r="J13" s="41">
        <f t="shared" ref="J13:J58" si="7">H13/F13</f>
        <v>0.40461242631830496</v>
      </c>
      <c r="K13" s="49">
        <v>2100</v>
      </c>
      <c r="L13" s="49">
        <f>80200+21400</f>
        <v>101600</v>
      </c>
      <c r="M13" s="49">
        <v>1224</v>
      </c>
      <c r="N13" s="49">
        <v>46750.57</v>
      </c>
      <c r="O13" s="41">
        <f t="shared" ref="O13" si="8">M13/K13</f>
        <v>0.58285714285714285</v>
      </c>
      <c r="P13" s="41">
        <f t="shared" ref="P13" si="9">N13/L13</f>
        <v>0.46014340551181104</v>
      </c>
      <c r="Q13" s="49">
        <v>298000</v>
      </c>
      <c r="R13" s="49">
        <v>2164700</v>
      </c>
      <c r="S13" s="49">
        <v>94733</v>
      </c>
      <c r="T13" s="49">
        <v>597453.82999999996</v>
      </c>
      <c r="U13" s="41">
        <f t="shared" ref="U13:U15" si="10">S13/Q13</f>
        <v>0.31789597315436241</v>
      </c>
      <c r="V13" s="41">
        <f t="shared" ref="V13:V15" si="11">T13/R13</f>
        <v>0.27599844320229128</v>
      </c>
      <c r="W13" s="49"/>
      <c r="X13" s="49"/>
      <c r="Y13" s="49"/>
      <c r="Z13" s="49"/>
      <c r="AA13" s="41"/>
      <c r="AB13" s="41"/>
      <c r="AC13" s="49">
        <v>48600</v>
      </c>
      <c r="AD13" s="49">
        <v>23238.62</v>
      </c>
      <c r="AE13" s="41">
        <f>AD13/AC13</f>
        <v>0.47816090534979422</v>
      </c>
      <c r="AF13" s="49">
        <f t="shared" ref="AF13:AF17" si="12">F13+L13+R13+X13+AC13</f>
        <v>4198000</v>
      </c>
      <c r="AG13" s="49">
        <f t="shared" ref="AG13:AG67" si="13">H13+N13+T13+Z13+AD13</f>
        <v>1429368.6800000002</v>
      </c>
      <c r="AH13" s="41">
        <f>AG13/AF13</f>
        <v>0.34048801333968559</v>
      </c>
    </row>
    <row r="14" spans="1:34" ht="31.2" x14ac:dyDescent="0.3">
      <c r="A14" s="14" t="s">
        <v>16</v>
      </c>
      <c r="B14" s="14" t="s">
        <v>15</v>
      </c>
      <c r="C14" s="14" t="s">
        <v>5</v>
      </c>
      <c r="D14" s="32" t="s">
        <v>48</v>
      </c>
      <c r="E14" s="44"/>
      <c r="F14" s="49"/>
      <c r="G14" s="44"/>
      <c r="H14" s="49"/>
      <c r="I14" s="41"/>
      <c r="J14" s="41"/>
      <c r="K14" s="49"/>
      <c r="L14" s="49"/>
      <c r="M14" s="43"/>
      <c r="N14" s="43"/>
      <c r="O14" s="41"/>
      <c r="P14" s="41"/>
      <c r="Q14" s="49">
        <v>5800</v>
      </c>
      <c r="R14" s="49">
        <f>41800-14300</f>
        <v>27500</v>
      </c>
      <c r="S14" s="49">
        <v>1790</v>
      </c>
      <c r="T14" s="49">
        <v>9100.0400000000009</v>
      </c>
      <c r="U14" s="41">
        <f t="shared" si="10"/>
        <v>0.30862068965517242</v>
      </c>
      <c r="V14" s="41">
        <f t="shared" si="11"/>
        <v>0.33091054545454551</v>
      </c>
      <c r="W14" s="49">
        <v>6200</v>
      </c>
      <c r="X14" s="49">
        <f>101700+14300</f>
        <v>116000</v>
      </c>
      <c r="Y14" s="49">
        <v>2500</v>
      </c>
      <c r="Z14" s="49">
        <v>45222.32</v>
      </c>
      <c r="AA14" s="41">
        <f t="shared" ref="AA14:AA18" si="14">Y14/W14</f>
        <v>0.40322580645161288</v>
      </c>
      <c r="AB14" s="41">
        <f t="shared" ref="AB14:AB18" si="15">Z14/X14</f>
        <v>0.38984758620689652</v>
      </c>
      <c r="AC14" s="49"/>
      <c r="AD14" s="49"/>
      <c r="AE14" s="41"/>
      <c r="AF14" s="49">
        <f t="shared" si="12"/>
        <v>143500</v>
      </c>
      <c r="AG14" s="49">
        <f t="shared" si="13"/>
        <v>54322.36</v>
      </c>
      <c r="AH14" s="41">
        <f t="shared" ref="AH14:AH16" si="16">AG14/AF14</f>
        <v>0.37855303135888502</v>
      </c>
    </row>
    <row r="15" spans="1:34" ht="31.2" x14ac:dyDescent="0.3">
      <c r="A15" s="14" t="s">
        <v>16</v>
      </c>
      <c r="B15" s="14" t="s">
        <v>15</v>
      </c>
      <c r="C15" s="14" t="s">
        <v>5</v>
      </c>
      <c r="D15" s="32" t="s">
        <v>76</v>
      </c>
      <c r="E15" s="44"/>
      <c r="F15" s="49"/>
      <c r="G15" s="44"/>
      <c r="H15" s="49"/>
      <c r="I15" s="41"/>
      <c r="J15" s="41"/>
      <c r="K15" s="49">
        <v>244</v>
      </c>
      <c r="L15" s="49">
        <v>5300</v>
      </c>
      <c r="M15" s="43"/>
      <c r="N15" s="43"/>
      <c r="O15" s="41"/>
      <c r="P15" s="41"/>
      <c r="Q15" s="49">
        <v>2200</v>
      </c>
      <c r="R15" s="49">
        <v>15800</v>
      </c>
      <c r="S15" s="43"/>
      <c r="T15" s="43"/>
      <c r="U15" s="41">
        <f t="shared" si="10"/>
        <v>0</v>
      </c>
      <c r="V15" s="41">
        <f t="shared" si="11"/>
        <v>0</v>
      </c>
      <c r="W15" s="49">
        <v>1724</v>
      </c>
      <c r="X15" s="49">
        <v>28300</v>
      </c>
      <c r="Y15" s="49"/>
      <c r="Z15" s="49"/>
      <c r="AA15" s="41"/>
      <c r="AB15" s="41"/>
      <c r="AC15" s="49"/>
      <c r="AD15" s="49"/>
      <c r="AE15" s="41"/>
      <c r="AF15" s="49">
        <f t="shared" si="12"/>
        <v>49400</v>
      </c>
      <c r="AG15" s="49">
        <f t="shared" si="13"/>
        <v>0</v>
      </c>
      <c r="AH15" s="41">
        <f t="shared" si="16"/>
        <v>0</v>
      </c>
    </row>
    <row r="16" spans="1:34" ht="31.2" x14ac:dyDescent="0.3">
      <c r="A16" s="14" t="s">
        <v>16</v>
      </c>
      <c r="B16" s="14" t="s">
        <v>15</v>
      </c>
      <c r="C16" s="14" t="s">
        <v>5</v>
      </c>
      <c r="D16" s="32" t="s">
        <v>49</v>
      </c>
      <c r="E16" s="44"/>
      <c r="F16" s="49"/>
      <c r="G16" s="44"/>
      <c r="H16" s="49"/>
      <c r="I16" s="41"/>
      <c r="J16" s="41"/>
      <c r="K16" s="49"/>
      <c r="L16" s="49"/>
      <c r="M16" s="49"/>
      <c r="N16" s="49"/>
      <c r="O16" s="41"/>
      <c r="P16" s="41"/>
      <c r="Q16" s="49">
        <v>5100</v>
      </c>
      <c r="R16" s="49">
        <f>36700-17700</f>
        <v>19000</v>
      </c>
      <c r="S16" s="49">
        <v>1458</v>
      </c>
      <c r="T16" s="49">
        <v>6876.88</v>
      </c>
      <c r="U16" s="41">
        <f t="shared" ref="U16" si="17">S16/Q16</f>
        <v>0.28588235294117648</v>
      </c>
      <c r="V16" s="41">
        <f t="shared" ref="V16" si="18">T16/R16</f>
        <v>0.36194105263157894</v>
      </c>
      <c r="W16" s="49">
        <v>3400</v>
      </c>
      <c r="X16" s="49">
        <f>55800+17700</f>
        <v>73500</v>
      </c>
      <c r="Y16" s="49">
        <v>2232</v>
      </c>
      <c r="Z16" s="49">
        <v>26040.52</v>
      </c>
      <c r="AA16" s="41">
        <f t="shared" si="14"/>
        <v>0.65647058823529414</v>
      </c>
      <c r="AB16" s="41">
        <f t="shared" si="15"/>
        <v>0.35429278911564627</v>
      </c>
      <c r="AC16" s="49"/>
      <c r="AD16" s="49"/>
      <c r="AE16" s="41"/>
      <c r="AF16" s="49">
        <f t="shared" si="12"/>
        <v>92500</v>
      </c>
      <c r="AG16" s="49">
        <f t="shared" si="13"/>
        <v>32917.4</v>
      </c>
      <c r="AH16" s="41">
        <f t="shared" si="16"/>
        <v>0.3558637837837838</v>
      </c>
    </row>
    <row r="17" spans="1:34" ht="46.8" x14ac:dyDescent="0.3">
      <c r="A17" s="14" t="s">
        <v>30</v>
      </c>
      <c r="B17" s="10">
        <v>8210</v>
      </c>
      <c r="C17" s="14" t="s">
        <v>26</v>
      </c>
      <c r="D17" s="39" t="s">
        <v>50</v>
      </c>
      <c r="E17" s="44">
        <v>15.2</v>
      </c>
      <c r="F17" s="49">
        <v>52400</v>
      </c>
      <c r="G17" s="111">
        <v>5.75</v>
      </c>
      <c r="H17" s="49">
        <v>19995.13</v>
      </c>
      <c r="I17" s="41">
        <f t="shared" si="6"/>
        <v>0.37828947368421056</v>
      </c>
      <c r="J17" s="41">
        <f t="shared" si="7"/>
        <v>0.38158645038167943</v>
      </c>
      <c r="K17" s="49">
        <v>41</v>
      </c>
      <c r="L17" s="49">
        <v>1725</v>
      </c>
      <c r="M17" s="115">
        <v>20.399999999999999</v>
      </c>
      <c r="N17" s="43">
        <v>760.47</v>
      </c>
      <c r="O17" s="113">
        <f t="shared" ref="O17" si="19">M17/K17</f>
        <v>0.49756097560975604</v>
      </c>
      <c r="P17" s="113">
        <f t="shared" ref="P17" si="20">N17/L17</f>
        <v>0.44085217391304349</v>
      </c>
      <c r="Q17" s="49">
        <v>25000</v>
      </c>
      <c r="R17" s="49">
        <v>279515</v>
      </c>
      <c r="S17" s="112">
        <v>13183</v>
      </c>
      <c r="T17" s="49">
        <v>90579.39</v>
      </c>
      <c r="U17" s="41">
        <f t="shared" ref="U17:U19" si="21">S17/Q17</f>
        <v>0.52732000000000001</v>
      </c>
      <c r="V17" s="41">
        <f t="shared" ref="V17:V58" si="22">T17/R17</f>
        <v>0.32405913815000986</v>
      </c>
      <c r="W17" s="49"/>
      <c r="X17" s="49"/>
      <c r="Y17" s="49"/>
      <c r="Z17" s="49"/>
      <c r="AA17" s="41"/>
      <c r="AB17" s="41"/>
      <c r="AC17" s="49">
        <v>900</v>
      </c>
      <c r="AD17" s="43">
        <v>415.91</v>
      </c>
      <c r="AE17" s="41">
        <f t="shared" ref="AE17:AE54" si="23">AD17/AC17</f>
        <v>0.46212222222222227</v>
      </c>
      <c r="AF17" s="49">
        <f t="shared" si="12"/>
        <v>334540</v>
      </c>
      <c r="AG17" s="49">
        <f t="shared" si="13"/>
        <v>111750.90000000001</v>
      </c>
      <c r="AH17" s="41">
        <f t="shared" ref="AH17" si="24">AG17/AF17</f>
        <v>0.33404346266515217</v>
      </c>
    </row>
    <row r="18" spans="1:34" ht="31.2" x14ac:dyDescent="0.3">
      <c r="A18" s="18" t="s">
        <v>33</v>
      </c>
      <c r="B18" s="18"/>
      <c r="C18" s="18"/>
      <c r="D18" s="22" t="s">
        <v>51</v>
      </c>
      <c r="E18" s="11">
        <f>E19+E20+E34+E45+E46+E49+E50+E51+E52</f>
        <v>7795.6019999999999</v>
      </c>
      <c r="F18" s="12">
        <f>F19+F20+F34+F45+F46+F49+F50+F51+F52</f>
        <v>26478317</v>
      </c>
      <c r="G18" s="11">
        <f>G19+G20+G34+G45+G46+G49+G50+G51+G52</f>
        <v>3145.0108655390045</v>
      </c>
      <c r="H18" s="12">
        <f>H19+H20+H34+H45+H46+H49+H50+H51+H52</f>
        <v>12333457.850000001</v>
      </c>
      <c r="I18" s="31">
        <f t="shared" si="6"/>
        <v>0.40343399592988516</v>
      </c>
      <c r="J18" s="31">
        <f t="shared" si="7"/>
        <v>0.46579462924324083</v>
      </c>
      <c r="K18" s="12">
        <f t="shared" ref="K18:L18" si="25">K19+K20+K34+K45+K46+K49+K50+K51+K52</f>
        <v>55113</v>
      </c>
      <c r="L18" s="12">
        <f t="shared" si="25"/>
        <v>2029130</v>
      </c>
      <c r="M18" s="12">
        <f>M19+M20+M34+M45+M46+M49+M50+M51+M52</f>
        <v>7900.9439999999995</v>
      </c>
      <c r="N18" s="12">
        <f>N19+N20+N34+N45+N46+N49+N50+N51+N52</f>
        <v>281533.34999999998</v>
      </c>
      <c r="O18" s="31">
        <f t="shared" ref="O18:O19" si="26">M18/K18</f>
        <v>0.14335898971204616</v>
      </c>
      <c r="P18" s="31">
        <f t="shared" ref="P18:P19" si="27">N18/L18</f>
        <v>0.13874584181397939</v>
      </c>
      <c r="Q18" s="12">
        <f t="shared" ref="Q18:R18" si="28">Q19+Q20+Q34+Q45+Q46+Q49+Q50+Q51+Q52</f>
        <v>2268920</v>
      </c>
      <c r="R18" s="12">
        <f t="shared" si="28"/>
        <v>16287330</v>
      </c>
      <c r="S18" s="12">
        <f>S19+S20+S34+S45+S46+S49+S50+S51+S52</f>
        <v>442355.99900000019</v>
      </c>
      <c r="T18" s="12">
        <f>T19+T20+T34+T45+T46+T49+T50+T51+T52</f>
        <v>3062790.05</v>
      </c>
      <c r="U18" s="31">
        <f t="shared" si="21"/>
        <v>0.19496324198296996</v>
      </c>
      <c r="V18" s="31">
        <f t="shared" si="22"/>
        <v>0.18804739942028556</v>
      </c>
      <c r="W18" s="12">
        <f t="shared" ref="W18:X18" si="29">W19+W20+W34+W45+W46+W49+W50+W51+W52</f>
        <v>75768</v>
      </c>
      <c r="X18" s="12">
        <f t="shared" si="29"/>
        <v>1606683</v>
      </c>
      <c r="Y18" s="12">
        <f>Y19+Y20+Y34+Y45+Y46+Y49+Y50+Y51+Y52</f>
        <v>24856</v>
      </c>
      <c r="Z18" s="12">
        <f>Z19+Z20+Z34+Z45+Z46+Z49+Z50+Z51+Z52</f>
        <v>453914.6</v>
      </c>
      <c r="AA18" s="31">
        <f t="shared" si="14"/>
        <v>0.32805405976137686</v>
      </c>
      <c r="AB18" s="31">
        <f t="shared" si="15"/>
        <v>0.2825165885243075</v>
      </c>
      <c r="AC18" s="12">
        <f t="shared" ref="AC18" si="30">AC19+AC20+AC34+AC45+AC46+AC49+AC50+AC51+AC52</f>
        <v>637500</v>
      </c>
      <c r="AD18" s="12">
        <f>AD19+AD20+AD34+AD45+AD46+AD49+AD50+AD51+AD52</f>
        <v>182837.57000000004</v>
      </c>
      <c r="AE18" s="31">
        <f>AD18/AC18</f>
        <v>0.28680403137254906</v>
      </c>
      <c r="AF18" s="12">
        <f>F18+L18+R18+X18+AC18</f>
        <v>47038960</v>
      </c>
      <c r="AG18" s="12">
        <f>AD18+Z18+T18+N18+H18</f>
        <v>16314533.420000002</v>
      </c>
      <c r="AH18" s="31">
        <f>AG18/AF18</f>
        <v>0.34683023221601844</v>
      </c>
    </row>
    <row r="19" spans="1:34" s="15" customFormat="1" ht="31.2" x14ac:dyDescent="0.3">
      <c r="A19" s="14" t="s">
        <v>19</v>
      </c>
      <c r="B19" s="14" t="s">
        <v>18</v>
      </c>
      <c r="C19" s="14" t="s">
        <v>5</v>
      </c>
      <c r="D19" s="36" t="s">
        <v>52</v>
      </c>
      <c r="E19" s="44">
        <v>37.912999999999997</v>
      </c>
      <c r="F19" s="49">
        <v>139800</v>
      </c>
      <c r="G19" s="102">
        <v>18.027532600000001</v>
      </c>
      <c r="H19" s="101">
        <v>37576.35</v>
      </c>
      <c r="I19" s="41">
        <f t="shared" ref="I19" si="31">G19/E19</f>
        <v>0.4754973913960911</v>
      </c>
      <c r="J19" s="41">
        <f t="shared" ref="J19" si="32">H19/F19</f>
        <v>0.26878648068669525</v>
      </c>
      <c r="K19" s="49">
        <v>146</v>
      </c>
      <c r="L19" s="49">
        <v>6000</v>
      </c>
      <c r="M19" s="76">
        <v>51</v>
      </c>
      <c r="N19" s="86">
        <v>1949.2399999999998</v>
      </c>
      <c r="O19" s="41">
        <f t="shared" si="26"/>
        <v>0.34931506849315069</v>
      </c>
      <c r="P19" s="41">
        <f t="shared" si="27"/>
        <v>0.32487333333333329</v>
      </c>
      <c r="Q19" s="49">
        <v>38760</v>
      </c>
      <c r="R19" s="49">
        <v>277900</v>
      </c>
      <c r="S19" s="76">
        <v>2560</v>
      </c>
      <c r="T19" s="93">
        <v>20474.240000000002</v>
      </c>
      <c r="U19" s="41">
        <f t="shared" si="21"/>
        <v>6.6047471620227033E-2</v>
      </c>
      <c r="V19" s="41">
        <f t="shared" si="22"/>
        <v>7.3674847067290397E-2</v>
      </c>
      <c r="W19" s="65"/>
      <c r="X19" s="48"/>
      <c r="Y19" s="100"/>
      <c r="Z19" s="98"/>
      <c r="AA19" s="38"/>
      <c r="AB19" s="38"/>
      <c r="AC19" s="58">
        <v>1600</v>
      </c>
      <c r="AD19" s="101">
        <v>550.38</v>
      </c>
      <c r="AE19" s="41">
        <f t="shared" si="23"/>
        <v>0.3439875</v>
      </c>
      <c r="AF19" s="40">
        <f t="shared" ref="AF19" si="33">F19+L19+R19+X19+AC19</f>
        <v>425300</v>
      </c>
      <c r="AG19" s="40">
        <f t="shared" ref="AG19" si="34">H19+N19+T19+Z19+AD19</f>
        <v>60550.21</v>
      </c>
      <c r="AH19" s="41">
        <f t="shared" ref="AH19" si="35">AG19/AF19</f>
        <v>0.14237058546908066</v>
      </c>
    </row>
    <row r="20" spans="1:34" s="15" customFormat="1" ht="46.8" x14ac:dyDescent="0.3">
      <c r="A20" s="14" t="s">
        <v>20</v>
      </c>
      <c r="B20" s="10">
        <v>1010</v>
      </c>
      <c r="C20" s="14" t="s">
        <v>7</v>
      </c>
      <c r="D20" s="51" t="s">
        <v>53</v>
      </c>
      <c r="E20" s="44">
        <f>SUM(E21:E33)</f>
        <v>3389.424</v>
      </c>
      <c r="F20" s="49">
        <f>SUM(F21:F33)</f>
        <v>11439900</v>
      </c>
      <c r="G20" s="78">
        <f t="shared" ref="G20:H20" si="36">SUM(G21:G33)</f>
        <v>1238.8689896809747</v>
      </c>
      <c r="H20" s="78">
        <f t="shared" si="36"/>
        <v>4855104.26</v>
      </c>
      <c r="I20" s="41">
        <f t="shared" ref="I20:I29" si="37">G20/E20</f>
        <v>0.36551018393714529</v>
      </c>
      <c r="J20" s="41">
        <f t="shared" ref="J20:J29" si="38">H20/F20</f>
        <v>0.42440093532286122</v>
      </c>
      <c r="K20" s="49">
        <f t="shared" ref="K20:N20" si="39">SUM(K21:K33)</f>
        <v>36145</v>
      </c>
      <c r="L20" s="49">
        <f t="shared" si="39"/>
        <v>1373200</v>
      </c>
      <c r="M20" s="86">
        <f t="shared" si="39"/>
        <v>4367.4449999999997</v>
      </c>
      <c r="N20" s="86">
        <f t="shared" si="39"/>
        <v>167322.45000000001</v>
      </c>
      <c r="O20" s="41">
        <f t="shared" ref="O20:O32" si="40">M20/K20</f>
        <v>0.1208312353022548</v>
      </c>
      <c r="P20" s="41">
        <f t="shared" ref="P20:P32" si="41">N20/L20</f>
        <v>0.12184856539469853</v>
      </c>
      <c r="Q20" s="49">
        <f t="shared" ref="Q20:T20" si="42">SUM(Q21:Q33)</f>
        <v>1168096</v>
      </c>
      <c r="R20" s="49">
        <f t="shared" si="42"/>
        <v>8386900</v>
      </c>
      <c r="S20" s="93">
        <f t="shared" si="42"/>
        <v>176952.2000000001</v>
      </c>
      <c r="T20" s="93">
        <f t="shared" si="42"/>
        <v>1209270.76</v>
      </c>
      <c r="U20" s="41">
        <f t="shared" ref="U20:U54" si="43">S20/Q20</f>
        <v>0.15148772018738194</v>
      </c>
      <c r="V20" s="41">
        <f t="shared" ref="V20:V54" si="44">T20/R20</f>
        <v>0.14418566574061931</v>
      </c>
      <c r="W20" s="49">
        <f t="shared" ref="W20:Z20" si="45">SUM(W21:W33)</f>
        <v>12000</v>
      </c>
      <c r="X20" s="49">
        <f t="shared" si="45"/>
        <v>233900</v>
      </c>
      <c r="Y20" s="97">
        <f t="shared" si="45"/>
        <v>3277</v>
      </c>
      <c r="Z20" s="97">
        <f t="shared" si="45"/>
        <v>58495.76</v>
      </c>
      <c r="AA20" s="41">
        <f t="shared" ref="AA20" si="46">Y20/W20</f>
        <v>0.27308333333333334</v>
      </c>
      <c r="AB20" s="41">
        <f t="shared" ref="AB20" si="47">Z20/X20</f>
        <v>0.25008875587858059</v>
      </c>
      <c r="AC20" s="58">
        <f t="shared" ref="AC20:AD20" si="48">SUM(AC21:AC33)</f>
        <v>278300</v>
      </c>
      <c r="AD20" s="105">
        <f t="shared" si="48"/>
        <v>78455.079999999987</v>
      </c>
      <c r="AE20" s="41">
        <f t="shared" si="23"/>
        <v>0.28190830039525688</v>
      </c>
      <c r="AF20" s="40">
        <f t="shared" ref="AF20:AF54" si="49">F20+L20+R20+X20+AC20</f>
        <v>21712200</v>
      </c>
      <c r="AG20" s="40">
        <f t="shared" ref="AG20:AG54" si="50">H20+N20+T20+Z20+AD20</f>
        <v>6368648.3099999996</v>
      </c>
      <c r="AH20" s="41">
        <f t="shared" ref="AH20:AH54" si="51">AG20/AF20</f>
        <v>0.29332118854837369</v>
      </c>
    </row>
    <row r="21" spans="1:34" s="68" customFormat="1" ht="46.8" x14ac:dyDescent="0.3">
      <c r="A21" s="52"/>
      <c r="B21" s="53"/>
      <c r="C21" s="52"/>
      <c r="D21" s="42" t="s">
        <v>88</v>
      </c>
      <c r="E21" s="57">
        <v>241.37200000000001</v>
      </c>
      <c r="F21" s="58">
        <v>807860</v>
      </c>
      <c r="G21" s="114">
        <v>100.59996287</v>
      </c>
      <c r="H21" s="114">
        <v>424556.7</v>
      </c>
      <c r="I21" s="67">
        <f t="shared" si="37"/>
        <v>0.41678389734517673</v>
      </c>
      <c r="J21" s="67">
        <f t="shared" si="38"/>
        <v>0.52553251801054635</v>
      </c>
      <c r="K21" s="58">
        <v>2300</v>
      </c>
      <c r="L21" s="58">
        <v>87630</v>
      </c>
      <c r="M21" s="110">
        <v>252</v>
      </c>
      <c r="N21" s="110">
        <v>10059.839999999998</v>
      </c>
      <c r="O21" s="67">
        <f t="shared" si="40"/>
        <v>0.10956521739130434</v>
      </c>
      <c r="P21" s="67">
        <f t="shared" si="41"/>
        <v>0.11479904142416979</v>
      </c>
      <c r="Q21" s="58">
        <v>88536</v>
      </c>
      <c r="R21" s="58">
        <v>635690</v>
      </c>
      <c r="S21" s="96">
        <v>13457</v>
      </c>
      <c r="T21" s="96">
        <v>91152.73</v>
      </c>
      <c r="U21" s="67">
        <f t="shared" si="43"/>
        <v>0.15199466883527604</v>
      </c>
      <c r="V21" s="67">
        <f t="shared" si="44"/>
        <v>0.14339179474272051</v>
      </c>
      <c r="W21" s="58"/>
      <c r="X21" s="66"/>
      <c r="Y21" s="99"/>
      <c r="Z21" s="98"/>
      <c r="AA21" s="67"/>
      <c r="AB21" s="67"/>
      <c r="AC21" s="58">
        <v>17700</v>
      </c>
      <c r="AD21" s="103">
        <v>5136.88</v>
      </c>
      <c r="AE21" s="67">
        <f t="shared" si="23"/>
        <v>0.29021920903954801</v>
      </c>
      <c r="AF21" s="58">
        <f t="shared" si="49"/>
        <v>1548880</v>
      </c>
      <c r="AG21" s="58">
        <f t="shared" si="50"/>
        <v>530906.15</v>
      </c>
      <c r="AH21" s="67">
        <f t="shared" si="51"/>
        <v>0.34276777413356752</v>
      </c>
    </row>
    <row r="22" spans="1:34" s="68" customFormat="1" ht="46.8" x14ac:dyDescent="0.3">
      <c r="A22" s="52"/>
      <c r="B22" s="53"/>
      <c r="C22" s="52"/>
      <c r="D22" s="42" t="s">
        <v>89</v>
      </c>
      <c r="E22" s="57">
        <v>366.13299999999998</v>
      </c>
      <c r="F22" s="58">
        <v>1225430</v>
      </c>
      <c r="G22" s="114">
        <v>116.51935864431289</v>
      </c>
      <c r="H22" s="114">
        <v>414143.32999999996</v>
      </c>
      <c r="I22" s="67">
        <f t="shared" si="37"/>
        <v>0.31824325762581601</v>
      </c>
      <c r="J22" s="67">
        <f t="shared" si="38"/>
        <v>0.33795755775523689</v>
      </c>
      <c r="K22" s="58">
        <v>3576</v>
      </c>
      <c r="L22" s="58">
        <v>136250</v>
      </c>
      <c r="M22" s="110">
        <v>466</v>
      </c>
      <c r="N22" s="110">
        <v>18863.669999999998</v>
      </c>
      <c r="O22" s="67">
        <f t="shared" si="40"/>
        <v>0.13031319910514541</v>
      </c>
      <c r="P22" s="67">
        <f t="shared" si="41"/>
        <v>0.13844895412844035</v>
      </c>
      <c r="Q22" s="58">
        <v>145908</v>
      </c>
      <c r="R22" s="58">
        <v>1047620</v>
      </c>
      <c r="S22" s="96">
        <v>19200</v>
      </c>
      <c r="T22" s="96">
        <v>130663.7</v>
      </c>
      <c r="U22" s="67">
        <f t="shared" si="43"/>
        <v>0.13158976889546839</v>
      </c>
      <c r="V22" s="67">
        <f t="shared" si="44"/>
        <v>0.12472432752333862</v>
      </c>
      <c r="W22" s="58"/>
      <c r="X22" s="66"/>
      <c r="Y22" s="99"/>
      <c r="Z22" s="98"/>
      <c r="AA22" s="67"/>
      <c r="AB22" s="67"/>
      <c r="AC22" s="58">
        <v>38400</v>
      </c>
      <c r="AD22" s="103">
        <v>17547.259999999998</v>
      </c>
      <c r="AE22" s="67">
        <f t="shared" si="23"/>
        <v>0.4569598958333333</v>
      </c>
      <c r="AF22" s="58">
        <f t="shared" si="49"/>
        <v>2447700</v>
      </c>
      <c r="AG22" s="58">
        <f t="shared" si="50"/>
        <v>581217.96</v>
      </c>
      <c r="AH22" s="67">
        <f t="shared" si="51"/>
        <v>0.23745473710013482</v>
      </c>
    </row>
    <row r="23" spans="1:34" s="68" customFormat="1" ht="46.8" x14ac:dyDescent="0.3">
      <c r="A23" s="52"/>
      <c r="B23" s="53"/>
      <c r="C23" s="52"/>
      <c r="D23" s="42" t="s">
        <v>90</v>
      </c>
      <c r="E23" s="57">
        <v>347.53500000000003</v>
      </c>
      <c r="F23" s="58">
        <v>1163180</v>
      </c>
      <c r="G23" s="114">
        <v>152.56759409551694</v>
      </c>
      <c r="H23" s="114">
        <v>635384.68999999994</v>
      </c>
      <c r="I23" s="67">
        <f t="shared" si="37"/>
        <v>0.43899922049726481</v>
      </c>
      <c r="J23" s="67">
        <f t="shared" si="38"/>
        <v>0.54624794958647838</v>
      </c>
      <c r="K23" s="58">
        <v>3732</v>
      </c>
      <c r="L23" s="58">
        <v>142200</v>
      </c>
      <c r="M23" s="110">
        <v>410</v>
      </c>
      <c r="N23" s="110">
        <v>15945.090000000002</v>
      </c>
      <c r="O23" s="67">
        <f t="shared" si="40"/>
        <v>0.10986066452304394</v>
      </c>
      <c r="P23" s="67">
        <f t="shared" si="41"/>
        <v>0.11213143459915613</v>
      </c>
      <c r="Q23" s="58">
        <v>123792</v>
      </c>
      <c r="R23" s="58">
        <v>888825</v>
      </c>
      <c r="S23" s="96">
        <v>21572.000000000044</v>
      </c>
      <c r="T23" s="96">
        <v>145701.32999999999</v>
      </c>
      <c r="U23" s="67">
        <f t="shared" si="43"/>
        <v>0.17426004911464427</v>
      </c>
      <c r="V23" s="67">
        <f t="shared" si="44"/>
        <v>0.16392577841532358</v>
      </c>
      <c r="W23" s="58"/>
      <c r="X23" s="66"/>
      <c r="Y23" s="99"/>
      <c r="Z23" s="98"/>
      <c r="AA23" s="67"/>
      <c r="AB23" s="67"/>
      <c r="AC23" s="58">
        <v>23200</v>
      </c>
      <c r="AD23" s="103">
        <v>4678.2300000000005</v>
      </c>
      <c r="AE23" s="67">
        <f t="shared" si="23"/>
        <v>0.20164784482758621</v>
      </c>
      <c r="AF23" s="58">
        <f t="shared" si="49"/>
        <v>2217405</v>
      </c>
      <c r="AG23" s="58">
        <f t="shared" si="50"/>
        <v>801709.33999999985</v>
      </c>
      <c r="AH23" s="67">
        <f t="shared" si="51"/>
        <v>0.36155295942779953</v>
      </c>
    </row>
    <row r="24" spans="1:34" s="68" customFormat="1" ht="46.8" x14ac:dyDescent="0.3">
      <c r="A24" s="52"/>
      <c r="B24" s="53"/>
      <c r="C24" s="52"/>
      <c r="D24" s="42" t="s">
        <v>91</v>
      </c>
      <c r="E24" s="57">
        <v>248.965</v>
      </c>
      <c r="F24" s="58">
        <v>833270</v>
      </c>
      <c r="G24" s="114">
        <v>73.092115265394028</v>
      </c>
      <c r="H24" s="114">
        <v>286191.13999999996</v>
      </c>
      <c r="I24" s="67">
        <f t="shared" si="37"/>
        <v>0.29358389840095606</v>
      </c>
      <c r="J24" s="67">
        <f t="shared" si="38"/>
        <v>0.34345547061576676</v>
      </c>
      <c r="K24" s="58">
        <v>4428</v>
      </c>
      <c r="L24" s="58">
        <v>168710</v>
      </c>
      <c r="M24" s="110">
        <v>442</v>
      </c>
      <c r="N24" s="110">
        <v>16693.319999999996</v>
      </c>
      <c r="O24" s="67">
        <f t="shared" si="40"/>
        <v>9.9819331526648597E-2</v>
      </c>
      <c r="P24" s="67">
        <f t="shared" si="41"/>
        <v>9.8946831841621688E-2</v>
      </c>
      <c r="Q24" s="58">
        <v>74856</v>
      </c>
      <c r="R24" s="58">
        <v>537460</v>
      </c>
      <c r="S24" s="96">
        <v>12869.000000000036</v>
      </c>
      <c r="T24" s="96">
        <v>87164.15</v>
      </c>
      <c r="U24" s="67">
        <f t="shared" si="43"/>
        <v>0.17191674682056263</v>
      </c>
      <c r="V24" s="67">
        <f t="shared" si="44"/>
        <v>0.16217792952033638</v>
      </c>
      <c r="W24" s="58"/>
      <c r="X24" s="66"/>
      <c r="Y24" s="99"/>
      <c r="Z24" s="98"/>
      <c r="AA24" s="67"/>
      <c r="AB24" s="67"/>
      <c r="AC24" s="58">
        <v>14100</v>
      </c>
      <c r="AD24" s="103">
        <v>4678.2300000000005</v>
      </c>
      <c r="AE24" s="67">
        <f t="shared" si="23"/>
        <v>0.33178936170212769</v>
      </c>
      <c r="AF24" s="58">
        <f t="shared" si="49"/>
        <v>1553540</v>
      </c>
      <c r="AG24" s="58">
        <f t="shared" si="50"/>
        <v>394726.83999999997</v>
      </c>
      <c r="AH24" s="67">
        <f t="shared" si="51"/>
        <v>0.25408218649020942</v>
      </c>
    </row>
    <row r="25" spans="1:34" s="68" customFormat="1" ht="46.8" x14ac:dyDescent="0.3">
      <c r="A25" s="52"/>
      <c r="B25" s="53"/>
      <c r="C25" s="52"/>
      <c r="D25" s="55" t="s">
        <v>92</v>
      </c>
      <c r="E25" s="57">
        <v>326.89499999999998</v>
      </c>
      <c r="F25" s="58">
        <v>1094100</v>
      </c>
      <c r="G25" s="114">
        <v>115.74969681024446</v>
      </c>
      <c r="H25" s="114">
        <v>456525.29000000004</v>
      </c>
      <c r="I25" s="67">
        <f t="shared" si="37"/>
        <v>0.35408830606232722</v>
      </c>
      <c r="J25" s="67">
        <f t="shared" si="38"/>
        <v>0.41726102732839782</v>
      </c>
      <c r="K25" s="58">
        <v>4277</v>
      </c>
      <c r="L25" s="58">
        <v>162955</v>
      </c>
      <c r="M25" s="110">
        <v>517</v>
      </c>
      <c r="N25" s="110">
        <v>20106.03</v>
      </c>
      <c r="O25" s="67">
        <f t="shared" si="40"/>
        <v>0.12087912087912088</v>
      </c>
      <c r="P25" s="67">
        <f t="shared" si="41"/>
        <v>0.12338394035163081</v>
      </c>
      <c r="Q25" s="58">
        <v>91200</v>
      </c>
      <c r="R25" s="58">
        <v>654810</v>
      </c>
      <c r="S25" s="96">
        <v>9600</v>
      </c>
      <c r="T25" s="96">
        <v>66564.81</v>
      </c>
      <c r="U25" s="67">
        <f t="shared" si="43"/>
        <v>0.10526315789473684</v>
      </c>
      <c r="V25" s="67">
        <f t="shared" si="44"/>
        <v>0.10165515187611673</v>
      </c>
      <c r="W25" s="58"/>
      <c r="X25" s="66"/>
      <c r="Y25" s="99"/>
      <c r="Z25" s="98"/>
      <c r="AA25" s="67"/>
      <c r="AB25" s="67"/>
      <c r="AC25" s="58">
        <v>22200</v>
      </c>
      <c r="AD25" s="103">
        <v>3485.7400000000002</v>
      </c>
      <c r="AE25" s="67">
        <f t="shared" si="23"/>
        <v>0.15701531531531532</v>
      </c>
      <c r="AF25" s="58">
        <f t="shared" si="49"/>
        <v>1934065</v>
      </c>
      <c r="AG25" s="58">
        <f t="shared" si="50"/>
        <v>546681.87000000011</v>
      </c>
      <c r="AH25" s="67">
        <f t="shared" si="51"/>
        <v>0.28265951247760551</v>
      </c>
    </row>
    <row r="26" spans="1:34" s="68" customFormat="1" ht="46.8" x14ac:dyDescent="0.3">
      <c r="A26" s="53"/>
      <c r="B26" s="53"/>
      <c r="C26" s="52"/>
      <c r="D26" s="42" t="s">
        <v>93</v>
      </c>
      <c r="E26" s="57">
        <v>281.041</v>
      </c>
      <c r="F26" s="58">
        <v>1036320</v>
      </c>
      <c r="G26" s="114">
        <v>147.43409498203215</v>
      </c>
      <c r="H26" s="114">
        <v>620662.35</v>
      </c>
      <c r="I26" s="67">
        <f t="shared" si="37"/>
        <v>0.52459995154455097</v>
      </c>
      <c r="J26" s="67">
        <f t="shared" si="38"/>
        <v>0.59890994094488181</v>
      </c>
      <c r="K26" s="58">
        <v>5100</v>
      </c>
      <c r="L26" s="58">
        <v>194310</v>
      </c>
      <c r="M26" s="110">
        <v>388</v>
      </c>
      <c r="N26" s="110">
        <v>15036.419999999998</v>
      </c>
      <c r="O26" s="67">
        <f t="shared" si="40"/>
        <v>7.6078431372549021E-2</v>
      </c>
      <c r="P26" s="67">
        <f t="shared" si="41"/>
        <v>7.7383665277134472E-2</v>
      </c>
      <c r="Q26" s="58">
        <v>121620</v>
      </c>
      <c r="R26" s="58">
        <v>873230</v>
      </c>
      <c r="S26" s="96">
        <v>15868</v>
      </c>
      <c r="T26" s="96">
        <v>108747.84</v>
      </c>
      <c r="U26" s="67">
        <f t="shared" si="43"/>
        <v>0.1304719618483802</v>
      </c>
      <c r="V26" s="67">
        <f t="shared" si="44"/>
        <v>0.12453516255740182</v>
      </c>
      <c r="W26" s="58"/>
      <c r="X26" s="66"/>
      <c r="Y26" s="99"/>
      <c r="Z26" s="98"/>
      <c r="AA26" s="67"/>
      <c r="AB26" s="67"/>
      <c r="AC26" s="58">
        <v>23200</v>
      </c>
      <c r="AD26" s="103">
        <v>5045.1499999999996</v>
      </c>
      <c r="AE26" s="67">
        <f t="shared" si="23"/>
        <v>0.21746336206896549</v>
      </c>
      <c r="AF26" s="58">
        <f t="shared" si="49"/>
        <v>2127060</v>
      </c>
      <c r="AG26" s="58">
        <f t="shared" si="50"/>
        <v>749491.76</v>
      </c>
      <c r="AH26" s="67">
        <f t="shared" si="51"/>
        <v>0.35236042236702303</v>
      </c>
    </row>
    <row r="27" spans="1:34" s="68" customFormat="1" ht="46.8" x14ac:dyDescent="0.3">
      <c r="A27" s="52"/>
      <c r="B27" s="53"/>
      <c r="C27" s="52"/>
      <c r="D27" s="42" t="s">
        <v>94</v>
      </c>
      <c r="E27" s="57">
        <v>300.47399999999999</v>
      </c>
      <c r="F27" s="58">
        <v>1005670</v>
      </c>
      <c r="G27" s="114">
        <v>118.28803199983817</v>
      </c>
      <c r="H27" s="114">
        <v>459665.79000000004</v>
      </c>
      <c r="I27" s="67">
        <f t="shared" si="37"/>
        <v>0.39367143912564206</v>
      </c>
      <c r="J27" s="67">
        <f t="shared" si="38"/>
        <v>0.45707417940278622</v>
      </c>
      <c r="K27" s="58">
        <v>1536</v>
      </c>
      <c r="L27" s="58">
        <v>58525</v>
      </c>
      <c r="M27" s="110">
        <v>299</v>
      </c>
      <c r="N27" s="110">
        <v>11884.739999999998</v>
      </c>
      <c r="O27" s="67">
        <f t="shared" si="40"/>
        <v>0.19466145833333334</v>
      </c>
      <c r="P27" s="67">
        <f t="shared" si="41"/>
        <v>0.20307116616830412</v>
      </c>
      <c r="Q27" s="58">
        <v>70104</v>
      </c>
      <c r="R27" s="58">
        <v>503340</v>
      </c>
      <c r="S27" s="96">
        <v>14121</v>
      </c>
      <c r="T27" s="96">
        <v>98388.89</v>
      </c>
      <c r="U27" s="67">
        <f t="shared" si="43"/>
        <v>0.2014293050325231</v>
      </c>
      <c r="V27" s="67">
        <f t="shared" si="44"/>
        <v>0.19547202686057139</v>
      </c>
      <c r="W27" s="58"/>
      <c r="X27" s="66"/>
      <c r="Y27" s="99"/>
      <c r="Z27" s="98"/>
      <c r="AA27" s="67"/>
      <c r="AB27" s="67"/>
      <c r="AC27" s="58">
        <v>13900</v>
      </c>
      <c r="AD27" s="103">
        <v>3485.7400000000002</v>
      </c>
      <c r="AE27" s="67">
        <f t="shared" si="23"/>
        <v>0.25077266187050362</v>
      </c>
      <c r="AF27" s="58">
        <f t="shared" si="49"/>
        <v>1581435</v>
      </c>
      <c r="AG27" s="58">
        <f t="shared" si="50"/>
        <v>573425.16</v>
      </c>
      <c r="AH27" s="67">
        <f t="shared" si="51"/>
        <v>0.36259799485909949</v>
      </c>
    </row>
    <row r="28" spans="1:34" s="68" customFormat="1" ht="46.8" x14ac:dyDescent="0.3">
      <c r="A28" s="53"/>
      <c r="B28" s="53"/>
      <c r="C28" s="52"/>
      <c r="D28" s="42" t="s">
        <v>95</v>
      </c>
      <c r="E28" s="57">
        <v>443.666</v>
      </c>
      <c r="F28" s="58">
        <v>1484920</v>
      </c>
      <c r="G28" s="114">
        <v>122.22000199999999</v>
      </c>
      <c r="H28" s="114">
        <v>379854.89999999997</v>
      </c>
      <c r="I28" s="67">
        <f t="shared" si="37"/>
        <v>0.27547750334711246</v>
      </c>
      <c r="J28" s="67">
        <f t="shared" si="38"/>
        <v>0.25580832637448481</v>
      </c>
      <c r="K28" s="58">
        <v>3348</v>
      </c>
      <c r="L28" s="58">
        <v>127560</v>
      </c>
      <c r="M28" s="110">
        <v>424</v>
      </c>
      <c r="N28" s="110">
        <v>16187.43</v>
      </c>
      <c r="O28" s="67">
        <f t="shared" si="40"/>
        <v>0.12664277180406214</v>
      </c>
      <c r="P28" s="67">
        <f t="shared" si="41"/>
        <v>0.1269005174035748</v>
      </c>
      <c r="Q28" s="58">
        <v>116556</v>
      </c>
      <c r="R28" s="58">
        <v>836870</v>
      </c>
      <c r="S28" s="96">
        <v>20131</v>
      </c>
      <c r="T28" s="96">
        <v>135960.85</v>
      </c>
      <c r="U28" s="67">
        <f t="shared" si="43"/>
        <v>0.17271526133360787</v>
      </c>
      <c r="V28" s="67">
        <f t="shared" si="44"/>
        <v>0.16246352480074563</v>
      </c>
      <c r="W28" s="58"/>
      <c r="X28" s="66"/>
      <c r="Y28" s="99"/>
      <c r="Z28" s="98"/>
      <c r="AA28" s="67"/>
      <c r="AB28" s="67"/>
      <c r="AC28" s="58">
        <v>26400</v>
      </c>
      <c r="AD28" s="103">
        <v>7154.94</v>
      </c>
      <c r="AE28" s="67">
        <f t="shared" si="23"/>
        <v>0.27102045454545454</v>
      </c>
      <c r="AF28" s="58">
        <f t="shared" si="49"/>
        <v>2475750</v>
      </c>
      <c r="AG28" s="58">
        <f t="shared" si="50"/>
        <v>539158.11999999988</v>
      </c>
      <c r="AH28" s="67">
        <f t="shared" si="51"/>
        <v>0.21777567201858017</v>
      </c>
    </row>
    <row r="29" spans="1:34" s="68" customFormat="1" ht="46.8" x14ac:dyDescent="0.3">
      <c r="A29" s="53"/>
      <c r="B29" s="53"/>
      <c r="C29" s="52"/>
      <c r="D29" s="42" t="s">
        <v>96</v>
      </c>
      <c r="E29" s="57">
        <v>294.154</v>
      </c>
      <c r="F29" s="58">
        <v>984515</v>
      </c>
      <c r="G29" s="114">
        <v>93.421999999999997</v>
      </c>
      <c r="H29" s="114">
        <v>378235.04000000004</v>
      </c>
      <c r="I29" s="67">
        <f t="shared" si="37"/>
        <v>0.31759554519061445</v>
      </c>
      <c r="J29" s="67">
        <f t="shared" si="38"/>
        <v>0.38418413127275869</v>
      </c>
      <c r="K29" s="58">
        <v>3456</v>
      </c>
      <c r="L29" s="58">
        <v>131680</v>
      </c>
      <c r="M29" s="110">
        <v>393</v>
      </c>
      <c r="N29" s="110">
        <v>15877.260000000002</v>
      </c>
      <c r="O29" s="67">
        <f t="shared" si="40"/>
        <v>0.11371527777777778</v>
      </c>
      <c r="P29" s="67">
        <f t="shared" si="41"/>
        <v>0.12057457472660998</v>
      </c>
      <c r="Q29" s="58">
        <v>151344</v>
      </c>
      <c r="R29" s="58">
        <v>1086650</v>
      </c>
      <c r="S29" s="96">
        <v>21519</v>
      </c>
      <c r="T29" s="96">
        <v>149119.57</v>
      </c>
      <c r="U29" s="67">
        <f t="shared" si="43"/>
        <v>0.14218601332064701</v>
      </c>
      <c r="V29" s="67">
        <f t="shared" si="44"/>
        <v>0.13722870289421618</v>
      </c>
      <c r="W29" s="58"/>
      <c r="X29" s="66"/>
      <c r="Y29" s="99"/>
      <c r="Z29" s="98"/>
      <c r="AA29" s="67"/>
      <c r="AB29" s="67"/>
      <c r="AC29" s="58">
        <v>29800</v>
      </c>
      <c r="AD29" s="103">
        <v>7521.8600000000006</v>
      </c>
      <c r="AE29" s="67">
        <f t="shared" si="23"/>
        <v>0.25241140939597317</v>
      </c>
      <c r="AF29" s="58">
        <f t="shared" si="49"/>
        <v>2232645</v>
      </c>
      <c r="AG29" s="58">
        <f t="shared" si="50"/>
        <v>550753.7300000001</v>
      </c>
      <c r="AH29" s="67">
        <f t="shared" si="51"/>
        <v>0.24668217741736823</v>
      </c>
    </row>
    <row r="30" spans="1:34" s="68" customFormat="1" ht="46.8" x14ac:dyDescent="0.3">
      <c r="A30" s="53"/>
      <c r="B30" s="53"/>
      <c r="C30" s="52"/>
      <c r="D30" s="42" t="s">
        <v>97</v>
      </c>
      <c r="E30" s="57"/>
      <c r="F30" s="58"/>
      <c r="G30" s="114"/>
      <c r="H30" s="114"/>
      <c r="I30" s="67"/>
      <c r="J30" s="67"/>
      <c r="K30" s="58">
        <v>240</v>
      </c>
      <c r="L30" s="58">
        <v>5170</v>
      </c>
      <c r="M30" s="110">
        <v>94</v>
      </c>
      <c r="N30" s="110">
        <v>1716.1799999999998</v>
      </c>
      <c r="O30" s="67">
        <f t="shared" si="40"/>
        <v>0.39166666666666666</v>
      </c>
      <c r="P30" s="67">
        <f t="shared" si="41"/>
        <v>0.33194970986460343</v>
      </c>
      <c r="Q30" s="58">
        <v>10452</v>
      </c>
      <c r="R30" s="58">
        <v>75045</v>
      </c>
      <c r="S30" s="96">
        <v>2311</v>
      </c>
      <c r="T30" s="96">
        <v>15795.53</v>
      </c>
      <c r="U30" s="67">
        <f t="shared" si="43"/>
        <v>0.22110600841944125</v>
      </c>
      <c r="V30" s="67">
        <f t="shared" si="44"/>
        <v>0.21048077819974684</v>
      </c>
      <c r="W30" s="58">
        <v>12000</v>
      </c>
      <c r="X30" s="58">
        <v>233900</v>
      </c>
      <c r="Y30" s="114">
        <v>3277</v>
      </c>
      <c r="Z30" s="114">
        <v>58495.76</v>
      </c>
      <c r="AA30" s="67">
        <f t="shared" ref="AA30" si="52">Y30/W30</f>
        <v>0.27308333333333334</v>
      </c>
      <c r="AB30" s="67">
        <f t="shared" ref="AB30" si="53">Z30/X30</f>
        <v>0.25008875587858059</v>
      </c>
      <c r="AC30" s="58">
        <v>23800</v>
      </c>
      <c r="AD30" s="103">
        <v>4893.25</v>
      </c>
      <c r="AE30" s="67">
        <f t="shared" si="23"/>
        <v>0.20559873949579832</v>
      </c>
      <c r="AF30" s="58">
        <f t="shared" si="49"/>
        <v>337915</v>
      </c>
      <c r="AG30" s="58">
        <f t="shared" si="50"/>
        <v>80900.72</v>
      </c>
      <c r="AH30" s="67">
        <f t="shared" si="51"/>
        <v>0.23941144962490568</v>
      </c>
    </row>
    <row r="31" spans="1:34" s="68" customFormat="1" ht="46.8" x14ac:dyDescent="0.3">
      <c r="A31" s="53"/>
      <c r="B31" s="53"/>
      <c r="C31" s="52"/>
      <c r="D31" s="42" t="s">
        <v>98</v>
      </c>
      <c r="E31" s="57">
        <v>228.18</v>
      </c>
      <c r="F31" s="58">
        <v>763705</v>
      </c>
      <c r="G31" s="114">
        <v>100.46109179208464</v>
      </c>
      <c r="H31" s="114">
        <v>412720.3</v>
      </c>
      <c r="I31" s="67">
        <f t="shared" ref="I31:I33" si="54">G31/E31</f>
        <v>0.44027124109073817</v>
      </c>
      <c r="J31" s="67">
        <f t="shared" ref="J31:J33" si="55">H31/F31</f>
        <v>0.54041848619558597</v>
      </c>
      <c r="K31" s="58">
        <v>1944</v>
      </c>
      <c r="L31" s="58">
        <v>74070</v>
      </c>
      <c r="M31" s="110">
        <v>304.44500000000016</v>
      </c>
      <c r="N31" s="110">
        <v>11015.1</v>
      </c>
      <c r="O31" s="67">
        <f t="shared" si="40"/>
        <v>0.15660751028806594</v>
      </c>
      <c r="P31" s="67">
        <f t="shared" si="41"/>
        <v>0.14871202916160389</v>
      </c>
      <c r="Q31" s="58">
        <v>79920</v>
      </c>
      <c r="R31" s="58">
        <v>573820</v>
      </c>
      <c r="S31" s="96">
        <v>10777</v>
      </c>
      <c r="T31" s="96">
        <v>74041.64</v>
      </c>
      <c r="U31" s="67">
        <f t="shared" si="43"/>
        <v>0.13484734734734735</v>
      </c>
      <c r="V31" s="67">
        <f t="shared" si="44"/>
        <v>0.12903286744972292</v>
      </c>
      <c r="W31" s="58"/>
      <c r="X31" s="66"/>
      <c r="Y31" s="114"/>
      <c r="Z31" s="114"/>
      <c r="AA31" s="67"/>
      <c r="AB31" s="67"/>
      <c r="AC31" s="58">
        <v>16500</v>
      </c>
      <c r="AD31" s="103">
        <v>4678.2300000000005</v>
      </c>
      <c r="AE31" s="67">
        <f t="shared" si="23"/>
        <v>0.28352909090909095</v>
      </c>
      <c r="AF31" s="58">
        <f t="shared" si="49"/>
        <v>1428095</v>
      </c>
      <c r="AG31" s="58">
        <f t="shared" si="50"/>
        <v>502455.26999999996</v>
      </c>
      <c r="AH31" s="67">
        <f t="shared" si="51"/>
        <v>0.35183602631477595</v>
      </c>
    </row>
    <row r="32" spans="1:34" s="68" customFormat="1" ht="52.2" customHeight="1" x14ac:dyDescent="0.3">
      <c r="A32" s="53"/>
      <c r="B32" s="53"/>
      <c r="C32" s="52"/>
      <c r="D32" s="42" t="s">
        <v>99</v>
      </c>
      <c r="E32" s="57">
        <v>158.083</v>
      </c>
      <c r="F32" s="58">
        <v>529095</v>
      </c>
      <c r="G32" s="114">
        <v>52.016721199592176</v>
      </c>
      <c r="H32" s="114">
        <v>212548.06</v>
      </c>
      <c r="I32" s="67">
        <f t="shared" si="54"/>
        <v>0.32904690067617753</v>
      </c>
      <c r="J32" s="67">
        <f t="shared" si="55"/>
        <v>0.40172003137432788</v>
      </c>
      <c r="K32" s="58">
        <v>1514</v>
      </c>
      <c r="L32" s="58">
        <v>57690</v>
      </c>
      <c r="M32" s="110">
        <v>226</v>
      </c>
      <c r="N32" s="110">
        <v>8137.9199999999992</v>
      </c>
      <c r="O32" s="67">
        <f t="shared" si="40"/>
        <v>0.14927344782034346</v>
      </c>
      <c r="P32" s="67">
        <f t="shared" si="41"/>
        <v>0.14106292251690067</v>
      </c>
      <c r="Q32" s="58">
        <v>57808</v>
      </c>
      <c r="R32" s="58">
        <v>415060</v>
      </c>
      <c r="S32" s="96">
        <v>8489.9999999999945</v>
      </c>
      <c r="T32" s="96">
        <v>58010.01</v>
      </c>
      <c r="U32" s="67">
        <f t="shared" si="43"/>
        <v>0.14686548574591743</v>
      </c>
      <c r="V32" s="67">
        <f t="shared" si="44"/>
        <v>0.13976294993494917</v>
      </c>
      <c r="W32" s="58"/>
      <c r="X32" s="66"/>
      <c r="Y32" s="99"/>
      <c r="Z32" s="98"/>
      <c r="AA32" s="67"/>
      <c r="AB32" s="67"/>
      <c r="AC32" s="58">
        <v>13900</v>
      </c>
      <c r="AD32" s="103">
        <v>5471.3399999999992</v>
      </c>
      <c r="AE32" s="67">
        <f t="shared" si="23"/>
        <v>0.39362158273381287</v>
      </c>
      <c r="AF32" s="58">
        <f t="shared" si="49"/>
        <v>1015745</v>
      </c>
      <c r="AG32" s="58">
        <f t="shared" si="50"/>
        <v>284167.33</v>
      </c>
      <c r="AH32" s="67">
        <f t="shared" si="51"/>
        <v>0.27976246991124742</v>
      </c>
    </row>
    <row r="33" spans="1:34" s="68" customFormat="1" ht="46.8" x14ac:dyDescent="0.3">
      <c r="A33" s="53"/>
      <c r="B33" s="53"/>
      <c r="C33" s="52"/>
      <c r="D33" s="54" t="s">
        <v>75</v>
      </c>
      <c r="E33" s="57">
        <v>152.92599999999999</v>
      </c>
      <c r="F33" s="58">
        <v>511835</v>
      </c>
      <c r="G33" s="114">
        <v>46.498320021959323</v>
      </c>
      <c r="H33" s="102">
        <v>174616.67</v>
      </c>
      <c r="I33" s="67">
        <f t="shared" si="54"/>
        <v>0.30405764894105203</v>
      </c>
      <c r="J33" s="67">
        <f t="shared" si="55"/>
        <v>0.34115812713081367</v>
      </c>
      <c r="K33" s="58">
        <v>694</v>
      </c>
      <c r="L33" s="58">
        <v>26450</v>
      </c>
      <c r="M33" s="110">
        <v>152</v>
      </c>
      <c r="N33" s="110">
        <v>5799.45</v>
      </c>
      <c r="O33" s="67">
        <f t="shared" ref="O33" si="56">M33/K33</f>
        <v>0.21902017291066284</v>
      </c>
      <c r="P33" s="67">
        <f t="shared" ref="P33" si="57">N33/L33</f>
        <v>0.2192608695652174</v>
      </c>
      <c r="Q33" s="58">
        <v>36000</v>
      </c>
      <c r="R33" s="58">
        <v>258480</v>
      </c>
      <c r="S33" s="96">
        <v>7037.2000000000053</v>
      </c>
      <c r="T33" s="96">
        <v>47959.71</v>
      </c>
      <c r="U33" s="67">
        <f t="shared" si="43"/>
        <v>0.19547777777777792</v>
      </c>
      <c r="V33" s="67">
        <f t="shared" si="44"/>
        <v>0.18554514856081708</v>
      </c>
      <c r="W33" s="58"/>
      <c r="X33" s="66"/>
      <c r="Y33" s="99"/>
      <c r="Z33" s="98"/>
      <c r="AA33" s="67"/>
      <c r="AB33" s="67"/>
      <c r="AC33" s="58">
        <v>15200</v>
      </c>
      <c r="AD33" s="103">
        <v>4678.2300000000005</v>
      </c>
      <c r="AE33" s="67">
        <f t="shared" si="23"/>
        <v>0.30777828947368424</v>
      </c>
      <c r="AF33" s="58">
        <f t="shared" si="49"/>
        <v>811965</v>
      </c>
      <c r="AG33" s="58">
        <f t="shared" si="50"/>
        <v>233054.06000000003</v>
      </c>
      <c r="AH33" s="67">
        <f t="shared" si="51"/>
        <v>0.2870247609194978</v>
      </c>
    </row>
    <row r="34" spans="1:34" ht="46.8" x14ac:dyDescent="0.3">
      <c r="A34" s="14" t="s">
        <v>41</v>
      </c>
      <c r="B34" s="10">
        <v>1021</v>
      </c>
      <c r="C34" s="14" t="s">
        <v>6</v>
      </c>
      <c r="D34" s="51" t="s">
        <v>54</v>
      </c>
      <c r="E34" s="44">
        <f t="shared" ref="E34:H34" si="58">SUM(E35:E44)</f>
        <v>3804.0099999999998</v>
      </c>
      <c r="F34" s="49">
        <f t="shared" si="58"/>
        <v>12908017</v>
      </c>
      <c r="G34" s="78">
        <f t="shared" si="58"/>
        <v>1704.299342900531</v>
      </c>
      <c r="H34" s="78">
        <f t="shared" si="58"/>
        <v>6953966.6399999997</v>
      </c>
      <c r="I34" s="41">
        <f t="shared" ref="I34:I54" si="59">G34/E34</f>
        <v>0.44802704064934928</v>
      </c>
      <c r="J34" s="41">
        <f t="shared" ref="J34:J54" si="60">H34/F34</f>
        <v>0.53873237384177597</v>
      </c>
      <c r="K34" s="49">
        <f t="shared" ref="K34:N34" si="61">SUM(K35:K44)</f>
        <v>12276</v>
      </c>
      <c r="L34" s="49">
        <f t="shared" si="61"/>
        <v>465330</v>
      </c>
      <c r="M34" s="86">
        <f t="shared" si="61"/>
        <v>1345.8339999999998</v>
      </c>
      <c r="N34" s="86">
        <f t="shared" si="61"/>
        <v>53768.79</v>
      </c>
      <c r="O34" s="41">
        <f t="shared" ref="O34:O54" si="62">M34/K34</f>
        <v>0.10963131313131312</v>
      </c>
      <c r="P34" s="41">
        <f t="shared" ref="P34:P54" si="63">N34/L34</f>
        <v>0.11554980336535361</v>
      </c>
      <c r="Q34" s="49">
        <f t="shared" ref="Q34:T34" si="64">SUM(Q35:Q44)</f>
        <v>829428</v>
      </c>
      <c r="R34" s="49">
        <f t="shared" si="64"/>
        <v>5955270</v>
      </c>
      <c r="S34" s="93">
        <f t="shared" si="64"/>
        <v>210744.00000000006</v>
      </c>
      <c r="T34" s="93">
        <f t="shared" si="64"/>
        <v>1471087.71</v>
      </c>
      <c r="U34" s="41">
        <f t="shared" si="43"/>
        <v>0.25408353708821024</v>
      </c>
      <c r="V34" s="41">
        <f t="shared" si="44"/>
        <v>0.24702284027424448</v>
      </c>
      <c r="W34" s="49">
        <f t="shared" ref="W34:Z34" si="65">SUM(W35:W44)</f>
        <v>63768</v>
      </c>
      <c r="X34" s="49">
        <f t="shared" si="65"/>
        <v>1372783</v>
      </c>
      <c r="Y34" s="97">
        <f t="shared" si="65"/>
        <v>21579</v>
      </c>
      <c r="Z34" s="97">
        <f t="shared" si="65"/>
        <v>395418.83999999997</v>
      </c>
      <c r="AA34" s="41">
        <f t="shared" ref="AA34" si="66">Y34/W34</f>
        <v>0.33839856981558147</v>
      </c>
      <c r="AB34" s="41">
        <f t="shared" ref="AB34" si="67">Z34/X34</f>
        <v>0.28804176625147598</v>
      </c>
      <c r="AC34" s="58">
        <f t="shared" ref="AC34:AD34" si="68">SUM(AC35:AC44)</f>
        <v>289700</v>
      </c>
      <c r="AD34" s="105">
        <f t="shared" si="68"/>
        <v>82647.390000000014</v>
      </c>
      <c r="AE34" s="41">
        <f t="shared" si="23"/>
        <v>0.28528612357611327</v>
      </c>
      <c r="AF34" s="40">
        <f t="shared" si="49"/>
        <v>20991100</v>
      </c>
      <c r="AG34" s="40">
        <f t="shared" si="50"/>
        <v>8956889.370000001</v>
      </c>
      <c r="AH34" s="41">
        <f t="shared" si="51"/>
        <v>0.42669938068991148</v>
      </c>
    </row>
    <row r="35" spans="1:34" s="68" customFormat="1" ht="46.8" x14ac:dyDescent="0.3">
      <c r="A35" s="52"/>
      <c r="B35" s="53"/>
      <c r="C35" s="52"/>
      <c r="D35" s="42" t="s">
        <v>100</v>
      </c>
      <c r="E35" s="57">
        <v>375.34899999999999</v>
      </c>
      <c r="F35" s="58">
        <v>1256271</v>
      </c>
      <c r="G35" s="110">
        <v>173.25775120006639</v>
      </c>
      <c r="H35" s="116">
        <v>705590.62000000011</v>
      </c>
      <c r="I35" s="67">
        <f t="shared" si="59"/>
        <v>0.46159108243279295</v>
      </c>
      <c r="J35" s="67">
        <f t="shared" si="60"/>
        <v>0.5616547862682495</v>
      </c>
      <c r="K35" s="58">
        <v>1600</v>
      </c>
      <c r="L35" s="58">
        <v>60960</v>
      </c>
      <c r="M35" s="114">
        <v>185.61099999999999</v>
      </c>
      <c r="N35" s="114">
        <v>7747.8799999999992</v>
      </c>
      <c r="O35" s="67">
        <f t="shared" si="62"/>
        <v>0.116006875</v>
      </c>
      <c r="P35" s="67">
        <f t="shared" si="63"/>
        <v>0.12709776902887138</v>
      </c>
      <c r="Q35" s="58">
        <v>64728</v>
      </c>
      <c r="R35" s="58">
        <v>464745</v>
      </c>
      <c r="S35" s="96">
        <v>15113.999999999985</v>
      </c>
      <c r="T35" s="96">
        <v>104878.39</v>
      </c>
      <c r="U35" s="67">
        <f t="shared" si="43"/>
        <v>0.23350018539117515</v>
      </c>
      <c r="V35" s="67">
        <f t="shared" si="44"/>
        <v>0.2256686785226307</v>
      </c>
      <c r="W35" s="58"/>
      <c r="X35" s="66"/>
      <c r="Y35" s="99"/>
      <c r="Z35" s="98"/>
      <c r="AA35" s="67"/>
      <c r="AB35" s="67"/>
      <c r="AC35" s="58">
        <v>17700</v>
      </c>
      <c r="AD35" s="103">
        <v>4310.87</v>
      </c>
      <c r="AE35" s="67">
        <f t="shared" si="23"/>
        <v>0.24355197740112994</v>
      </c>
      <c r="AF35" s="58">
        <f t="shared" si="49"/>
        <v>1799676</v>
      </c>
      <c r="AG35" s="58">
        <f t="shared" si="50"/>
        <v>822527.76000000013</v>
      </c>
      <c r="AH35" s="67">
        <f t="shared" si="51"/>
        <v>0.4570421342508319</v>
      </c>
    </row>
    <row r="36" spans="1:34" s="68" customFormat="1" ht="31.2" x14ac:dyDescent="0.3">
      <c r="A36" s="52"/>
      <c r="B36" s="53"/>
      <c r="C36" s="52"/>
      <c r="D36" s="42" t="s">
        <v>80</v>
      </c>
      <c r="E36" s="57">
        <v>395.93799999999999</v>
      </c>
      <c r="F36" s="58">
        <v>1459994</v>
      </c>
      <c r="G36" s="110">
        <v>189.14347220006638</v>
      </c>
      <c r="H36" s="116">
        <v>864533.15</v>
      </c>
      <c r="I36" s="67">
        <f t="shared" si="59"/>
        <v>0.4777098237604534</v>
      </c>
      <c r="J36" s="67">
        <f t="shared" si="60"/>
        <v>0.59214842663736977</v>
      </c>
      <c r="K36" s="58">
        <v>744</v>
      </c>
      <c r="L36" s="58">
        <v>28346</v>
      </c>
      <c r="M36" s="114">
        <v>23.2</v>
      </c>
      <c r="N36" s="114">
        <v>969.50999999999976</v>
      </c>
      <c r="O36" s="67">
        <f t="shared" si="62"/>
        <v>3.118279569892473E-2</v>
      </c>
      <c r="P36" s="67">
        <f t="shared" si="63"/>
        <v>3.42027093769844E-2</v>
      </c>
      <c r="Q36" s="58">
        <v>71040</v>
      </c>
      <c r="R36" s="58">
        <v>510065</v>
      </c>
      <c r="S36" s="96">
        <v>11770</v>
      </c>
      <c r="T36" s="96">
        <v>80506.209999999992</v>
      </c>
      <c r="U36" s="67">
        <f t="shared" si="43"/>
        <v>0.16568130630630631</v>
      </c>
      <c r="V36" s="67">
        <f t="shared" si="44"/>
        <v>0.15783519747483163</v>
      </c>
      <c r="W36" s="58"/>
      <c r="X36" s="66"/>
      <c r="Y36" s="99"/>
      <c r="Z36" s="98"/>
      <c r="AA36" s="67"/>
      <c r="AB36" s="67"/>
      <c r="AC36" s="58">
        <v>35100</v>
      </c>
      <c r="AD36" s="103">
        <v>7797.05</v>
      </c>
      <c r="AE36" s="67">
        <f t="shared" si="23"/>
        <v>0.22213817663817664</v>
      </c>
      <c r="AF36" s="58">
        <f t="shared" si="49"/>
        <v>2033505</v>
      </c>
      <c r="AG36" s="58">
        <f t="shared" si="50"/>
        <v>953805.92</v>
      </c>
      <c r="AH36" s="67">
        <f t="shared" si="51"/>
        <v>0.46904527896415305</v>
      </c>
    </row>
    <row r="37" spans="1:34" s="68" customFormat="1" ht="31.2" x14ac:dyDescent="0.3">
      <c r="A37" s="52"/>
      <c r="B37" s="53"/>
      <c r="C37" s="52"/>
      <c r="D37" s="42" t="s">
        <v>81</v>
      </c>
      <c r="E37" s="57">
        <v>494.01299999999998</v>
      </c>
      <c r="F37" s="58">
        <v>1653432</v>
      </c>
      <c r="G37" s="110">
        <v>201.47721570006638</v>
      </c>
      <c r="H37" s="116">
        <v>818450.85</v>
      </c>
      <c r="I37" s="67">
        <f t="shared" si="59"/>
        <v>0.40783788220161493</v>
      </c>
      <c r="J37" s="67">
        <f t="shared" si="60"/>
        <v>0.49500121565325939</v>
      </c>
      <c r="K37" s="58">
        <v>704</v>
      </c>
      <c r="L37" s="58">
        <v>26822</v>
      </c>
      <c r="M37" s="114">
        <v>72.111999999999995</v>
      </c>
      <c r="N37" s="114">
        <v>2864.5599999999995</v>
      </c>
      <c r="O37" s="67">
        <f t="shared" si="62"/>
        <v>0.10243181818181818</v>
      </c>
      <c r="P37" s="67">
        <f t="shared" si="63"/>
        <v>0.1067988964283051</v>
      </c>
      <c r="Q37" s="58">
        <v>62784</v>
      </c>
      <c r="R37" s="58">
        <v>450785</v>
      </c>
      <c r="S37" s="96">
        <v>19974</v>
      </c>
      <c r="T37" s="96">
        <v>140653.53999999998</v>
      </c>
      <c r="U37" s="67">
        <f t="shared" si="43"/>
        <v>0.31813837920489296</v>
      </c>
      <c r="V37" s="67">
        <f t="shared" si="44"/>
        <v>0.31201912219794353</v>
      </c>
      <c r="W37" s="58"/>
      <c r="X37" s="66"/>
      <c r="Y37" s="99"/>
      <c r="Z37" s="98"/>
      <c r="AA37" s="67"/>
      <c r="AB37" s="67"/>
      <c r="AC37" s="58">
        <v>37800</v>
      </c>
      <c r="AD37" s="103">
        <v>9356.4600000000009</v>
      </c>
      <c r="AE37" s="67">
        <f t="shared" si="23"/>
        <v>0.24752539682539684</v>
      </c>
      <c r="AF37" s="58">
        <f t="shared" si="49"/>
        <v>2168839</v>
      </c>
      <c r="AG37" s="58">
        <f t="shared" si="50"/>
        <v>971325.40999999992</v>
      </c>
      <c r="AH37" s="67">
        <f t="shared" si="51"/>
        <v>0.44785500906245229</v>
      </c>
    </row>
    <row r="38" spans="1:34" s="68" customFormat="1" ht="31.2" x14ac:dyDescent="0.3">
      <c r="A38" s="52"/>
      <c r="B38" s="53"/>
      <c r="C38" s="52"/>
      <c r="D38" s="42" t="s">
        <v>82</v>
      </c>
      <c r="E38" s="57">
        <v>551.05499999999995</v>
      </c>
      <c r="F38" s="58">
        <v>1844347</v>
      </c>
      <c r="G38" s="110">
        <v>243.00090500006638</v>
      </c>
      <c r="H38" s="116">
        <v>964285.57</v>
      </c>
      <c r="I38" s="67">
        <f t="shared" si="59"/>
        <v>0.4409739590423214</v>
      </c>
      <c r="J38" s="67">
        <f t="shared" si="60"/>
        <v>0.52283305148109327</v>
      </c>
      <c r="K38" s="58">
        <v>1544</v>
      </c>
      <c r="L38" s="58">
        <v>58826</v>
      </c>
      <c r="M38" s="114">
        <v>86.025000000000006</v>
      </c>
      <c r="N38" s="114">
        <v>3307.67</v>
      </c>
      <c r="O38" s="67">
        <f t="shared" si="62"/>
        <v>5.5715673575129535E-2</v>
      </c>
      <c r="P38" s="67">
        <f t="shared" si="63"/>
        <v>5.6228028422806241E-2</v>
      </c>
      <c r="Q38" s="58">
        <v>80292</v>
      </c>
      <c r="R38" s="58">
        <v>576495</v>
      </c>
      <c r="S38" s="96">
        <v>13842.999999999996</v>
      </c>
      <c r="T38" s="96">
        <v>95027.9</v>
      </c>
      <c r="U38" s="67">
        <f t="shared" si="43"/>
        <v>0.17240821003337811</v>
      </c>
      <c r="V38" s="67">
        <f t="shared" si="44"/>
        <v>0.16483733596995637</v>
      </c>
      <c r="W38" s="58"/>
      <c r="X38" s="66"/>
      <c r="Y38" s="99"/>
      <c r="Z38" s="98"/>
      <c r="AA38" s="67"/>
      <c r="AB38" s="67"/>
      <c r="AC38" s="58">
        <v>35500</v>
      </c>
      <c r="AD38" s="103">
        <v>6604.5599999999995</v>
      </c>
      <c r="AE38" s="67">
        <f t="shared" si="23"/>
        <v>0.18604394366197183</v>
      </c>
      <c r="AF38" s="58">
        <f t="shared" si="49"/>
        <v>2515168</v>
      </c>
      <c r="AG38" s="58">
        <f t="shared" si="50"/>
        <v>1069225.7</v>
      </c>
      <c r="AH38" s="67">
        <f t="shared" si="51"/>
        <v>0.42511104626013052</v>
      </c>
    </row>
    <row r="39" spans="1:34" s="68" customFormat="1" ht="31.2" x14ac:dyDescent="0.3">
      <c r="A39" s="52"/>
      <c r="B39" s="53"/>
      <c r="C39" s="52"/>
      <c r="D39" s="42" t="s">
        <v>83</v>
      </c>
      <c r="E39" s="57">
        <v>512.27599999999995</v>
      </c>
      <c r="F39" s="58">
        <v>1714558</v>
      </c>
      <c r="G39" s="110">
        <v>235.52781420006639</v>
      </c>
      <c r="H39" s="115">
        <v>1083118.6499999999</v>
      </c>
      <c r="I39" s="67">
        <f t="shared" si="59"/>
        <v>0.45976741873534266</v>
      </c>
      <c r="J39" s="67">
        <f t="shared" si="60"/>
        <v>0.63171887448543584</v>
      </c>
      <c r="K39" s="58">
        <v>2616</v>
      </c>
      <c r="L39" s="58">
        <v>99670</v>
      </c>
      <c r="M39" s="114">
        <v>369.875</v>
      </c>
      <c r="N39" s="114">
        <v>15034.3</v>
      </c>
      <c r="O39" s="67">
        <f t="shared" si="62"/>
        <v>0.1413895259938838</v>
      </c>
      <c r="P39" s="67">
        <f t="shared" si="63"/>
        <v>0.1508407745560349</v>
      </c>
      <c r="Q39" s="58">
        <v>120804</v>
      </c>
      <c r="R39" s="58">
        <v>867370</v>
      </c>
      <c r="S39" s="96">
        <v>46296</v>
      </c>
      <c r="T39" s="96">
        <v>327545.86</v>
      </c>
      <c r="U39" s="67">
        <f t="shared" si="43"/>
        <v>0.38323234329989075</v>
      </c>
      <c r="V39" s="67">
        <f t="shared" si="44"/>
        <v>0.37763106863276341</v>
      </c>
      <c r="W39" s="58"/>
      <c r="X39" s="66"/>
      <c r="Y39" s="99"/>
      <c r="Z39" s="98"/>
      <c r="AA39" s="67"/>
      <c r="AB39" s="67"/>
      <c r="AC39" s="58">
        <v>34300</v>
      </c>
      <c r="AD39" s="103">
        <v>9356.4600000000009</v>
      </c>
      <c r="AE39" s="67">
        <f t="shared" si="23"/>
        <v>0.27278309037900877</v>
      </c>
      <c r="AF39" s="58">
        <f t="shared" si="49"/>
        <v>2715898</v>
      </c>
      <c r="AG39" s="58">
        <f t="shared" si="50"/>
        <v>1435055.27</v>
      </c>
      <c r="AH39" s="67">
        <f t="shared" si="51"/>
        <v>0.52839070907670316</v>
      </c>
    </row>
    <row r="40" spans="1:34" s="68" customFormat="1" ht="31.2" x14ac:dyDescent="0.3">
      <c r="A40" s="52"/>
      <c r="B40" s="53"/>
      <c r="C40" s="52"/>
      <c r="D40" s="42" t="s">
        <v>101</v>
      </c>
      <c r="E40" s="57">
        <v>994.11400000000003</v>
      </c>
      <c r="F40" s="58">
        <v>3327242</v>
      </c>
      <c r="G40" s="110">
        <v>391.1793624000664</v>
      </c>
      <c r="H40" s="115">
        <v>1408455.5799999998</v>
      </c>
      <c r="I40" s="67">
        <f t="shared" si="59"/>
        <v>0.39349547677637209</v>
      </c>
      <c r="J40" s="67">
        <f t="shared" si="60"/>
        <v>0.42331023111634197</v>
      </c>
      <c r="K40" s="58">
        <v>2268</v>
      </c>
      <c r="L40" s="58">
        <v>86411</v>
      </c>
      <c r="M40" s="114">
        <v>169.85</v>
      </c>
      <c r="N40" s="114">
        <v>6791.17</v>
      </c>
      <c r="O40" s="67">
        <f t="shared" si="62"/>
        <v>7.4889770723104057E-2</v>
      </c>
      <c r="P40" s="67">
        <f t="shared" si="63"/>
        <v>7.8591498767518031E-2</v>
      </c>
      <c r="Q40" s="58">
        <v>125664</v>
      </c>
      <c r="R40" s="58">
        <v>902265</v>
      </c>
      <c r="S40" s="96">
        <v>28112</v>
      </c>
      <c r="T40" s="96">
        <v>192758.02000000002</v>
      </c>
      <c r="U40" s="67">
        <f t="shared" si="43"/>
        <v>0.22370766488413546</v>
      </c>
      <c r="V40" s="67">
        <f t="shared" si="44"/>
        <v>0.21363792233988907</v>
      </c>
      <c r="W40" s="58"/>
      <c r="X40" s="66"/>
      <c r="Y40" s="99"/>
      <c r="Z40" s="98"/>
      <c r="AA40" s="67"/>
      <c r="AB40" s="67"/>
      <c r="AC40" s="58">
        <v>33600</v>
      </c>
      <c r="AD40" s="103">
        <v>9782.65</v>
      </c>
      <c r="AE40" s="67">
        <f t="shared" si="23"/>
        <v>0.29115029761904759</v>
      </c>
      <c r="AF40" s="58">
        <f t="shared" si="49"/>
        <v>4349518</v>
      </c>
      <c r="AG40" s="58">
        <f t="shared" si="50"/>
        <v>1617787.4199999997</v>
      </c>
      <c r="AH40" s="67">
        <f t="shared" si="51"/>
        <v>0.37194636739059356</v>
      </c>
    </row>
    <row r="41" spans="1:34" s="68" customFormat="1" ht="46.8" x14ac:dyDescent="0.3">
      <c r="A41" s="52"/>
      <c r="B41" s="53"/>
      <c r="C41" s="52"/>
      <c r="D41" s="42" t="s">
        <v>113</v>
      </c>
      <c r="E41" s="57">
        <v>121.613</v>
      </c>
      <c r="F41" s="58">
        <v>448440</v>
      </c>
      <c r="G41" s="110">
        <v>69.06418010006638</v>
      </c>
      <c r="H41" s="115">
        <v>388586.5</v>
      </c>
      <c r="I41" s="67">
        <f t="shared" si="59"/>
        <v>0.56790129427007296</v>
      </c>
      <c r="J41" s="67">
        <f t="shared" si="60"/>
        <v>0.86652952457407906</v>
      </c>
      <c r="K41" s="58">
        <v>464</v>
      </c>
      <c r="L41" s="58">
        <v>17678</v>
      </c>
      <c r="M41" s="114">
        <v>97.2</v>
      </c>
      <c r="N41" s="114">
        <v>3976.29</v>
      </c>
      <c r="O41" s="67">
        <f t="shared" si="62"/>
        <v>0.20948275862068966</v>
      </c>
      <c r="P41" s="67">
        <f t="shared" si="63"/>
        <v>0.22492872496888788</v>
      </c>
      <c r="Q41" s="58">
        <v>33312</v>
      </c>
      <c r="R41" s="58">
        <v>239180</v>
      </c>
      <c r="S41" s="96">
        <v>9119</v>
      </c>
      <c r="T41" s="96">
        <v>62948.329999999994</v>
      </c>
      <c r="U41" s="67">
        <f t="shared" si="43"/>
        <v>0.27374519692603266</v>
      </c>
      <c r="V41" s="67">
        <f t="shared" si="44"/>
        <v>0.26318392006020569</v>
      </c>
      <c r="W41" s="58"/>
      <c r="X41" s="58"/>
      <c r="Y41" s="99"/>
      <c r="Z41" s="98"/>
      <c r="AA41" s="67"/>
      <c r="AB41" s="67"/>
      <c r="AC41" s="58">
        <v>10900</v>
      </c>
      <c r="AD41" s="103">
        <v>4678.2300000000005</v>
      </c>
      <c r="AE41" s="67">
        <f t="shared" si="23"/>
        <v>0.42919541284403673</v>
      </c>
      <c r="AF41" s="58">
        <f t="shared" si="49"/>
        <v>716198</v>
      </c>
      <c r="AG41" s="58">
        <f t="shared" si="50"/>
        <v>460189.35</v>
      </c>
      <c r="AH41" s="67">
        <f t="shared" si="51"/>
        <v>0.64254486887704232</v>
      </c>
    </row>
    <row r="42" spans="1:34" s="68" customFormat="1" ht="46.8" x14ac:dyDescent="0.3">
      <c r="A42" s="52"/>
      <c r="B42" s="53"/>
      <c r="C42" s="52"/>
      <c r="D42" s="42" t="s">
        <v>84</v>
      </c>
      <c r="E42" s="57"/>
      <c r="F42" s="58"/>
      <c r="G42" s="110"/>
      <c r="H42" s="116"/>
      <c r="I42" s="67"/>
      <c r="J42" s="67"/>
      <c r="K42" s="58">
        <v>992</v>
      </c>
      <c r="L42" s="58">
        <v>37795</v>
      </c>
      <c r="M42" s="114">
        <v>179.85</v>
      </c>
      <c r="N42" s="114">
        <v>7059.1299999999992</v>
      </c>
      <c r="O42" s="67">
        <f t="shared" si="62"/>
        <v>0.18130040322580646</v>
      </c>
      <c r="P42" s="67">
        <f t="shared" si="63"/>
        <v>0.18677417647837014</v>
      </c>
      <c r="Q42" s="58">
        <v>99672</v>
      </c>
      <c r="R42" s="58">
        <v>715640</v>
      </c>
      <c r="S42" s="96">
        <v>26039</v>
      </c>
      <c r="T42" s="96">
        <v>179299.02000000005</v>
      </c>
      <c r="U42" s="67">
        <f t="shared" si="43"/>
        <v>0.26124688979853922</v>
      </c>
      <c r="V42" s="67">
        <f t="shared" si="44"/>
        <v>0.25054359733944448</v>
      </c>
      <c r="W42" s="58">
        <v>47498</v>
      </c>
      <c r="X42" s="58">
        <v>1022515</v>
      </c>
      <c r="Y42" s="114">
        <v>14929</v>
      </c>
      <c r="Z42" s="114">
        <v>275586.89999999997</v>
      </c>
      <c r="AA42" s="67">
        <f t="shared" ref="AA42" si="69">Y42/W42</f>
        <v>0.31430797086193102</v>
      </c>
      <c r="AB42" s="67">
        <f t="shared" ref="AB42" si="70">Z42/X42</f>
        <v>0.26951868676743124</v>
      </c>
      <c r="AC42" s="58">
        <v>35700</v>
      </c>
      <c r="AD42" s="103">
        <v>14034.689999999999</v>
      </c>
      <c r="AE42" s="67">
        <f t="shared" si="23"/>
        <v>0.39312857142857138</v>
      </c>
      <c r="AF42" s="58">
        <f t="shared" si="49"/>
        <v>1811650</v>
      </c>
      <c r="AG42" s="58">
        <f t="shared" si="50"/>
        <v>475979.74000000005</v>
      </c>
      <c r="AH42" s="67">
        <f t="shared" si="51"/>
        <v>0.26273272431209121</v>
      </c>
    </row>
    <row r="43" spans="1:34" s="68" customFormat="1" ht="46.8" x14ac:dyDescent="0.3">
      <c r="A43" s="52"/>
      <c r="B43" s="53"/>
      <c r="C43" s="52"/>
      <c r="D43" s="42" t="s">
        <v>85</v>
      </c>
      <c r="E43" s="57">
        <v>359.65199999999999</v>
      </c>
      <c r="F43" s="58">
        <v>1203733</v>
      </c>
      <c r="G43" s="110">
        <v>201.64864210006638</v>
      </c>
      <c r="H43" s="116">
        <v>720945.72</v>
      </c>
      <c r="I43" s="67">
        <f t="shared" si="59"/>
        <v>0.56067710481261435</v>
      </c>
      <c r="J43" s="67">
        <f t="shared" si="60"/>
        <v>0.59892494431904753</v>
      </c>
      <c r="K43" s="58">
        <v>1200</v>
      </c>
      <c r="L43" s="58">
        <v>45720</v>
      </c>
      <c r="M43" s="114">
        <v>130.11099999999999</v>
      </c>
      <c r="N43" s="114">
        <v>5309.7999999999993</v>
      </c>
      <c r="O43" s="67">
        <f t="shared" si="62"/>
        <v>0.10842583333333332</v>
      </c>
      <c r="P43" s="67">
        <f t="shared" si="63"/>
        <v>0.1161373578302712</v>
      </c>
      <c r="Q43" s="58">
        <v>153132</v>
      </c>
      <c r="R43" s="58">
        <v>1099485</v>
      </c>
      <c r="S43" s="96">
        <v>35430.000000000065</v>
      </c>
      <c r="T43" s="96">
        <v>252539.52000000002</v>
      </c>
      <c r="U43" s="67">
        <f t="shared" si="43"/>
        <v>0.23136901496747947</v>
      </c>
      <c r="V43" s="67">
        <f t="shared" si="44"/>
        <v>0.22968891799342422</v>
      </c>
      <c r="W43" s="58"/>
      <c r="X43" s="58"/>
      <c r="Y43" s="117"/>
      <c r="Z43" s="114"/>
      <c r="AA43" s="67"/>
      <c r="AB43" s="67"/>
      <c r="AC43" s="58">
        <v>23100</v>
      </c>
      <c r="AD43" s="103">
        <v>9356.4600000000009</v>
      </c>
      <c r="AE43" s="67">
        <f t="shared" si="23"/>
        <v>0.40504155844155848</v>
      </c>
      <c r="AF43" s="58">
        <f t="shared" si="49"/>
        <v>2372038</v>
      </c>
      <c r="AG43" s="58">
        <f t="shared" si="50"/>
        <v>988151.5</v>
      </c>
      <c r="AH43" s="67">
        <f t="shared" si="51"/>
        <v>0.41658333466833164</v>
      </c>
    </row>
    <row r="44" spans="1:34" s="68" customFormat="1" ht="31.2" x14ac:dyDescent="0.3">
      <c r="A44" s="52"/>
      <c r="B44" s="53"/>
      <c r="C44" s="52"/>
      <c r="D44" s="54" t="s">
        <v>86</v>
      </c>
      <c r="E44" s="57"/>
      <c r="F44" s="58"/>
      <c r="G44" s="85"/>
      <c r="H44" s="80"/>
      <c r="I44" s="67"/>
      <c r="J44" s="67"/>
      <c r="K44" s="58">
        <v>144</v>
      </c>
      <c r="L44" s="58">
        <v>3102</v>
      </c>
      <c r="M44" s="114">
        <v>32</v>
      </c>
      <c r="N44" s="102">
        <v>708.48</v>
      </c>
      <c r="O44" s="67">
        <f t="shared" si="62"/>
        <v>0.22222222222222221</v>
      </c>
      <c r="P44" s="67">
        <f t="shared" si="63"/>
        <v>0.228394584139265</v>
      </c>
      <c r="Q44" s="58">
        <v>18000</v>
      </c>
      <c r="R44" s="58">
        <v>129240</v>
      </c>
      <c r="S44" s="96">
        <v>5047</v>
      </c>
      <c r="T44" s="96">
        <v>34930.92</v>
      </c>
      <c r="U44" s="67">
        <f t="shared" si="43"/>
        <v>0.28038888888888891</v>
      </c>
      <c r="V44" s="67">
        <f t="shared" si="44"/>
        <v>0.2702794800371402</v>
      </c>
      <c r="W44" s="58">
        <v>16270</v>
      </c>
      <c r="X44" s="58">
        <v>350268</v>
      </c>
      <c r="Y44" s="114">
        <v>6650</v>
      </c>
      <c r="Z44" s="114">
        <v>119831.94</v>
      </c>
      <c r="AA44" s="67">
        <f t="shared" ref="AA44" si="71">Y44/W44</f>
        <v>0.40872771972956362</v>
      </c>
      <c r="AB44" s="67">
        <f t="shared" ref="AB44" si="72">Z44/X44</f>
        <v>0.34211500907876258</v>
      </c>
      <c r="AC44" s="58">
        <v>26000</v>
      </c>
      <c r="AD44" s="103">
        <v>7369.9600000000009</v>
      </c>
      <c r="AE44" s="67">
        <f t="shared" si="23"/>
        <v>0.28346000000000005</v>
      </c>
      <c r="AF44" s="58">
        <f t="shared" si="49"/>
        <v>508610</v>
      </c>
      <c r="AG44" s="58">
        <f t="shared" si="50"/>
        <v>162841.29999999999</v>
      </c>
      <c r="AH44" s="67">
        <f t="shared" si="51"/>
        <v>0.3201692849137846</v>
      </c>
    </row>
    <row r="45" spans="1:34" ht="31.2" x14ac:dyDescent="0.3">
      <c r="A45" s="14" t="s">
        <v>42</v>
      </c>
      <c r="B45" s="10">
        <v>1022</v>
      </c>
      <c r="C45" s="14" t="s">
        <v>8</v>
      </c>
      <c r="D45" s="50" t="s">
        <v>77</v>
      </c>
      <c r="E45" s="57">
        <v>228.92599999999999</v>
      </c>
      <c r="F45" s="58">
        <v>766200</v>
      </c>
      <c r="G45" s="78">
        <v>67.566000599999995</v>
      </c>
      <c r="H45" s="78">
        <v>30268.449999999997</v>
      </c>
      <c r="I45" s="41">
        <f t="shared" si="59"/>
        <v>0.29514341140805328</v>
      </c>
      <c r="J45" s="41">
        <f t="shared" si="60"/>
        <v>3.9504633255024797E-2</v>
      </c>
      <c r="K45" s="49">
        <v>1042</v>
      </c>
      <c r="L45" s="49">
        <v>39700</v>
      </c>
      <c r="M45" s="86">
        <v>227.99999999999997</v>
      </c>
      <c r="N45" s="89">
        <v>8699.16</v>
      </c>
      <c r="O45" s="41">
        <f t="shared" si="62"/>
        <v>0.218809980806142</v>
      </c>
      <c r="P45" s="41">
        <f t="shared" si="63"/>
        <v>0.21912241813602015</v>
      </c>
      <c r="Q45" s="49">
        <v>54000</v>
      </c>
      <c r="R45" s="49">
        <v>387700</v>
      </c>
      <c r="S45" s="95">
        <v>10555.800000000007</v>
      </c>
      <c r="T45" s="93">
        <v>71939.56</v>
      </c>
      <c r="U45" s="41">
        <f t="shared" si="43"/>
        <v>0.19547777777777789</v>
      </c>
      <c r="V45" s="41">
        <f t="shared" si="44"/>
        <v>0.18555470724787207</v>
      </c>
      <c r="W45" s="49"/>
      <c r="X45" s="49"/>
      <c r="Y45" s="99"/>
      <c r="Z45" s="98"/>
      <c r="AA45" s="38"/>
      <c r="AB45" s="38"/>
      <c r="AC45" s="58">
        <v>15200</v>
      </c>
      <c r="AD45" s="101">
        <v>4678.2300000000005</v>
      </c>
      <c r="AE45" s="41">
        <f t="shared" si="23"/>
        <v>0.30777828947368424</v>
      </c>
      <c r="AF45" s="40">
        <f t="shared" si="49"/>
        <v>1208800</v>
      </c>
      <c r="AG45" s="40">
        <f t="shared" si="50"/>
        <v>115585.4</v>
      </c>
      <c r="AH45" s="41">
        <f t="shared" si="51"/>
        <v>9.5619953673064195E-2</v>
      </c>
    </row>
    <row r="46" spans="1:34" ht="46.8" x14ac:dyDescent="0.3">
      <c r="A46" s="14" t="s">
        <v>43</v>
      </c>
      <c r="B46" s="10">
        <v>1070</v>
      </c>
      <c r="C46" s="14" t="s">
        <v>9</v>
      </c>
      <c r="D46" s="51" t="s">
        <v>55</v>
      </c>
      <c r="E46" s="44">
        <f>SUM(E47:E48)</f>
        <v>66.09</v>
      </c>
      <c r="F46" s="49">
        <f t="shared" ref="F46:H46" si="73">SUM(F47:F48)</f>
        <v>233800</v>
      </c>
      <c r="G46" s="78">
        <f t="shared" si="73"/>
        <v>31.207264065022791</v>
      </c>
      <c r="H46" s="78">
        <f t="shared" si="73"/>
        <v>88606.97</v>
      </c>
      <c r="I46" s="41">
        <f t="shared" si="59"/>
        <v>0.47219343418100757</v>
      </c>
      <c r="J46" s="41">
        <f t="shared" si="60"/>
        <v>0.37898618477331053</v>
      </c>
      <c r="K46" s="49">
        <f>SUM(K47:K48)</f>
        <v>4881</v>
      </c>
      <c r="L46" s="49">
        <f t="shared" ref="L46:N46" si="74">SUM(L47:L48)</f>
        <v>121000</v>
      </c>
      <c r="M46" s="86">
        <f t="shared" si="74"/>
        <v>1728.5840000000001</v>
      </c>
      <c r="N46" s="86">
        <f t="shared" si="74"/>
        <v>42857.84</v>
      </c>
      <c r="O46" s="41">
        <f t="shared" si="62"/>
        <v>0.35414546199549274</v>
      </c>
      <c r="P46" s="41">
        <f t="shared" si="63"/>
        <v>0.35419702479338838</v>
      </c>
      <c r="Q46" s="49">
        <f t="shared" ref="Q46:T46" si="75">SUM(Q47:Q48)</f>
        <v>101260</v>
      </c>
      <c r="R46" s="49">
        <f t="shared" si="75"/>
        <v>727100</v>
      </c>
      <c r="S46" s="93">
        <f t="shared" si="75"/>
        <v>25396</v>
      </c>
      <c r="T46" s="93">
        <f t="shared" si="75"/>
        <v>175819.01</v>
      </c>
      <c r="U46" s="41">
        <f t="shared" si="43"/>
        <v>0.25079992099545723</v>
      </c>
      <c r="V46" s="41">
        <f t="shared" si="44"/>
        <v>0.24180856828496769</v>
      </c>
      <c r="W46" s="49"/>
      <c r="X46" s="49"/>
      <c r="Y46" s="99"/>
      <c r="Z46" s="98"/>
      <c r="AA46" s="38"/>
      <c r="AB46" s="38"/>
      <c r="AC46" s="49">
        <f t="shared" ref="AC46:AD46" si="76">SUM(AC47:AC48)</f>
        <v>43400</v>
      </c>
      <c r="AD46" s="101">
        <f t="shared" si="76"/>
        <v>12750.470000000001</v>
      </c>
      <c r="AE46" s="41">
        <f t="shared" si="23"/>
        <v>0.29378963133640557</v>
      </c>
      <c r="AF46" s="40">
        <f t="shared" si="49"/>
        <v>1125300</v>
      </c>
      <c r="AG46" s="40">
        <f t="shared" si="50"/>
        <v>320034.29000000004</v>
      </c>
      <c r="AH46" s="41">
        <f t="shared" si="51"/>
        <v>0.28439908468852754</v>
      </c>
    </row>
    <row r="47" spans="1:34" s="68" customFormat="1" ht="31.2" x14ac:dyDescent="0.3">
      <c r="A47" s="52"/>
      <c r="B47" s="53"/>
      <c r="C47" s="52" t="s">
        <v>9</v>
      </c>
      <c r="D47" s="42" t="s">
        <v>78</v>
      </c>
      <c r="E47" s="57">
        <v>66.09</v>
      </c>
      <c r="F47" s="58">
        <v>233800</v>
      </c>
      <c r="G47" s="114">
        <v>31.207264065022791</v>
      </c>
      <c r="H47" s="114">
        <v>88606.97</v>
      </c>
      <c r="I47" s="67">
        <f t="shared" si="59"/>
        <v>0.47219343418100757</v>
      </c>
      <c r="J47" s="67">
        <f t="shared" si="60"/>
        <v>0.37898618477331053</v>
      </c>
      <c r="K47" s="58">
        <v>452</v>
      </c>
      <c r="L47" s="58">
        <v>17250</v>
      </c>
      <c r="M47" s="114">
        <v>76.584000000000003</v>
      </c>
      <c r="N47" s="90">
        <v>3056.25</v>
      </c>
      <c r="O47" s="67">
        <f t="shared" si="62"/>
        <v>0.16943362831858408</v>
      </c>
      <c r="P47" s="67">
        <f t="shared" si="63"/>
        <v>0.17717391304347826</v>
      </c>
      <c r="Q47" s="58">
        <v>25348</v>
      </c>
      <c r="R47" s="58">
        <v>182000</v>
      </c>
      <c r="S47" s="96">
        <v>8635</v>
      </c>
      <c r="T47" s="96">
        <v>60352.770000000004</v>
      </c>
      <c r="U47" s="67">
        <f t="shared" si="43"/>
        <v>0.34065804008205774</v>
      </c>
      <c r="V47" s="67">
        <f t="shared" si="44"/>
        <v>0.33160862637362637</v>
      </c>
      <c r="W47" s="58"/>
      <c r="X47" s="58"/>
      <c r="Y47" s="99"/>
      <c r="Z47" s="98"/>
      <c r="AA47" s="67"/>
      <c r="AB47" s="67"/>
      <c r="AC47" s="58">
        <v>21600</v>
      </c>
      <c r="AD47" s="103">
        <v>5687.26</v>
      </c>
      <c r="AE47" s="67">
        <f t="shared" si="23"/>
        <v>0.2632990740740741</v>
      </c>
      <c r="AF47" s="58">
        <f t="shared" si="49"/>
        <v>454650</v>
      </c>
      <c r="AG47" s="58">
        <f t="shared" si="50"/>
        <v>157703.25</v>
      </c>
      <c r="AH47" s="67">
        <f t="shared" si="51"/>
        <v>0.34686737050478389</v>
      </c>
    </row>
    <row r="48" spans="1:34" s="68" customFormat="1" ht="31.2" x14ac:dyDescent="0.3">
      <c r="A48" s="52"/>
      <c r="B48" s="53"/>
      <c r="C48" s="52" t="s">
        <v>9</v>
      </c>
      <c r="D48" s="42" t="s">
        <v>102</v>
      </c>
      <c r="E48" s="57"/>
      <c r="F48" s="58"/>
      <c r="G48" s="85"/>
      <c r="H48" s="84"/>
      <c r="I48" s="67"/>
      <c r="J48" s="67"/>
      <c r="K48" s="58">
        <v>4429</v>
      </c>
      <c r="L48" s="58">
        <v>103750</v>
      </c>
      <c r="M48" s="114">
        <v>1652</v>
      </c>
      <c r="N48" s="91">
        <v>39801.589999999997</v>
      </c>
      <c r="O48" s="67">
        <f t="shared" si="62"/>
        <v>0.37299616166177468</v>
      </c>
      <c r="P48" s="67">
        <f t="shared" si="63"/>
        <v>0.3836297831325301</v>
      </c>
      <c r="Q48" s="58">
        <v>75912</v>
      </c>
      <c r="R48" s="58">
        <v>545100</v>
      </c>
      <c r="S48" s="96">
        <v>16761</v>
      </c>
      <c r="T48" s="96">
        <v>115466.24000000001</v>
      </c>
      <c r="U48" s="67">
        <f t="shared" si="43"/>
        <v>0.22079513120455263</v>
      </c>
      <c r="V48" s="67">
        <f t="shared" si="44"/>
        <v>0.21182579343239774</v>
      </c>
      <c r="W48" s="58"/>
      <c r="X48" s="58"/>
      <c r="Y48" s="99"/>
      <c r="Z48" s="98"/>
      <c r="AA48" s="67"/>
      <c r="AB48" s="67"/>
      <c r="AC48" s="58">
        <v>21800</v>
      </c>
      <c r="AD48" s="103">
        <v>7063.21</v>
      </c>
      <c r="AE48" s="67">
        <f t="shared" si="23"/>
        <v>0.32400045871559635</v>
      </c>
      <c r="AF48" s="58">
        <f t="shared" si="49"/>
        <v>670650</v>
      </c>
      <c r="AG48" s="58">
        <f t="shared" si="50"/>
        <v>162331.04</v>
      </c>
      <c r="AH48" s="67">
        <f t="shared" si="51"/>
        <v>0.24205030940132707</v>
      </c>
    </row>
    <row r="49" spans="1:34" ht="46.8" x14ac:dyDescent="0.3">
      <c r="A49" s="14" t="s">
        <v>44</v>
      </c>
      <c r="B49" s="10">
        <v>1130</v>
      </c>
      <c r="C49" s="14" t="s">
        <v>10</v>
      </c>
      <c r="D49" s="51" t="s">
        <v>79</v>
      </c>
      <c r="E49" s="44">
        <v>7.32</v>
      </c>
      <c r="F49" s="49">
        <v>24500</v>
      </c>
      <c r="G49" s="85"/>
      <c r="H49" s="83"/>
      <c r="I49" s="41">
        <f t="shared" si="59"/>
        <v>0</v>
      </c>
      <c r="J49" s="41">
        <f t="shared" si="60"/>
        <v>0</v>
      </c>
      <c r="K49" s="49">
        <v>56</v>
      </c>
      <c r="L49" s="49">
        <v>2300</v>
      </c>
      <c r="M49" s="88">
        <v>10</v>
      </c>
      <c r="N49" s="86">
        <v>396.44</v>
      </c>
      <c r="O49" s="41">
        <f t="shared" si="62"/>
        <v>0.17857142857142858</v>
      </c>
      <c r="P49" s="41">
        <f t="shared" si="63"/>
        <v>0.17236521739130434</v>
      </c>
      <c r="Q49" s="49">
        <v>1200</v>
      </c>
      <c r="R49" s="93">
        <v>8500</v>
      </c>
      <c r="S49" s="95">
        <v>500</v>
      </c>
      <c r="T49" s="93">
        <v>3506.15</v>
      </c>
      <c r="U49" s="41">
        <f t="shared" si="43"/>
        <v>0.41666666666666669</v>
      </c>
      <c r="V49" s="41">
        <f t="shared" si="44"/>
        <v>0.41248823529411766</v>
      </c>
      <c r="W49" s="49"/>
      <c r="X49" s="48"/>
      <c r="Y49" s="99"/>
      <c r="Z49" s="98"/>
      <c r="AA49" s="38"/>
      <c r="AB49" s="38"/>
      <c r="AC49" s="58">
        <v>2100</v>
      </c>
      <c r="AD49" s="101">
        <v>1009.0300000000001</v>
      </c>
      <c r="AE49" s="41">
        <f t="shared" si="23"/>
        <v>0.48049047619047625</v>
      </c>
      <c r="AF49" s="40">
        <f t="shared" si="49"/>
        <v>37400</v>
      </c>
      <c r="AG49" s="40">
        <f t="shared" si="50"/>
        <v>4911.62</v>
      </c>
      <c r="AH49" s="41">
        <f t="shared" si="51"/>
        <v>0.13132673796791444</v>
      </c>
    </row>
    <row r="50" spans="1:34" ht="31.2" x14ac:dyDescent="0.3">
      <c r="A50" s="14" t="s">
        <v>45</v>
      </c>
      <c r="B50" s="10">
        <v>1141</v>
      </c>
      <c r="C50" s="14" t="s">
        <v>10</v>
      </c>
      <c r="D50" s="51" t="s">
        <v>56</v>
      </c>
      <c r="E50" s="44">
        <v>37.912999999999997</v>
      </c>
      <c r="F50" s="49">
        <v>139800</v>
      </c>
      <c r="G50" s="81">
        <v>18.2045727</v>
      </c>
      <c r="H50" s="82">
        <v>68605.570000000007</v>
      </c>
      <c r="I50" s="41">
        <f t="shared" si="59"/>
        <v>0.48016703241632164</v>
      </c>
      <c r="J50" s="41">
        <f t="shared" si="60"/>
        <v>0.4907408440629471</v>
      </c>
      <c r="K50" s="62">
        <v>146</v>
      </c>
      <c r="L50" s="49">
        <v>5560</v>
      </c>
      <c r="M50" s="88">
        <v>51</v>
      </c>
      <c r="N50" s="86">
        <v>1949.2399999999998</v>
      </c>
      <c r="O50" s="41">
        <f t="shared" si="62"/>
        <v>0.34931506849315069</v>
      </c>
      <c r="P50" s="41">
        <f t="shared" si="63"/>
        <v>0.35058273381294958</v>
      </c>
      <c r="Q50" s="49">
        <v>38760</v>
      </c>
      <c r="R50" s="93">
        <v>278300</v>
      </c>
      <c r="S50" s="95">
        <v>8029</v>
      </c>
      <c r="T50" s="93">
        <v>58193.15</v>
      </c>
      <c r="U50" s="41">
        <f t="shared" si="43"/>
        <v>0.20714654282765738</v>
      </c>
      <c r="V50" s="41">
        <f t="shared" si="44"/>
        <v>0.20910222781171398</v>
      </c>
      <c r="W50" s="49"/>
      <c r="X50" s="48"/>
      <c r="Y50" s="99"/>
      <c r="Z50" s="98"/>
      <c r="AA50" s="38"/>
      <c r="AB50" s="38"/>
      <c r="AC50" s="58">
        <v>1600</v>
      </c>
      <c r="AD50" s="101">
        <v>550.38</v>
      </c>
      <c r="AE50" s="41">
        <f t="shared" si="23"/>
        <v>0.3439875</v>
      </c>
      <c r="AF50" s="40">
        <f t="shared" si="49"/>
        <v>425260</v>
      </c>
      <c r="AG50" s="40">
        <f t="shared" si="50"/>
        <v>129298.34000000003</v>
      </c>
      <c r="AH50" s="41">
        <f t="shared" si="51"/>
        <v>0.30404538400037628</v>
      </c>
    </row>
    <row r="51" spans="1:34" ht="31.2" x14ac:dyDescent="0.3">
      <c r="A51" s="14" t="s">
        <v>46</v>
      </c>
      <c r="B51" s="17">
        <v>1151</v>
      </c>
      <c r="C51" s="17" t="s">
        <v>10</v>
      </c>
      <c r="D51" s="51" t="s">
        <v>67</v>
      </c>
      <c r="E51" s="44">
        <v>63.973999999999997</v>
      </c>
      <c r="F51" s="49">
        <v>235900</v>
      </c>
      <c r="G51" s="81">
        <v>13.101662000000001</v>
      </c>
      <c r="H51" s="82">
        <v>18743.23</v>
      </c>
      <c r="I51" s="41">
        <f t="shared" si="59"/>
        <v>0.2047966673961297</v>
      </c>
      <c r="J51" s="41">
        <f t="shared" si="60"/>
        <v>7.9454133107248831E-2</v>
      </c>
      <c r="K51" s="62">
        <v>85</v>
      </c>
      <c r="L51" s="49">
        <v>3240</v>
      </c>
      <c r="M51" s="88">
        <v>27.551000000000002</v>
      </c>
      <c r="N51" s="86">
        <v>1086.56</v>
      </c>
      <c r="O51" s="41">
        <f t="shared" si="62"/>
        <v>0.32412941176470589</v>
      </c>
      <c r="P51" s="41">
        <f t="shared" si="63"/>
        <v>0.335358024691358</v>
      </c>
      <c r="Q51" s="49">
        <v>5388</v>
      </c>
      <c r="R51" s="93">
        <v>38260</v>
      </c>
      <c r="S51" s="95">
        <v>2538.0000000000005</v>
      </c>
      <c r="T51" s="93">
        <v>17581.21</v>
      </c>
      <c r="U51" s="41">
        <f t="shared" si="43"/>
        <v>0.47104677060133637</v>
      </c>
      <c r="V51" s="41">
        <f t="shared" si="44"/>
        <v>0.45951934134866701</v>
      </c>
      <c r="W51" s="49"/>
      <c r="X51" s="48"/>
      <c r="Y51" s="99"/>
      <c r="Z51" s="98"/>
      <c r="AA51" s="38"/>
      <c r="AB51" s="38"/>
      <c r="AC51" s="58">
        <v>1200</v>
      </c>
      <c r="AD51" s="101">
        <v>545.47</v>
      </c>
      <c r="AE51" s="41">
        <f t="shared" si="23"/>
        <v>0.45455833333333334</v>
      </c>
      <c r="AF51" s="40">
        <f t="shared" si="49"/>
        <v>278600</v>
      </c>
      <c r="AG51" s="40">
        <f t="shared" si="50"/>
        <v>37956.47</v>
      </c>
      <c r="AH51" s="41">
        <f t="shared" si="51"/>
        <v>0.1362400215362527</v>
      </c>
    </row>
    <row r="52" spans="1:34" x14ac:dyDescent="0.3">
      <c r="A52" s="14" t="s">
        <v>23</v>
      </c>
      <c r="B52" s="10">
        <v>5031</v>
      </c>
      <c r="C52" s="14" t="s">
        <v>14</v>
      </c>
      <c r="D52" s="37" t="s">
        <v>31</v>
      </c>
      <c r="E52" s="45">
        <f>E53+E54</f>
        <v>160.03200000000001</v>
      </c>
      <c r="F52" s="46">
        <f>F53+F54</f>
        <v>590400</v>
      </c>
      <c r="G52" s="79">
        <f t="shared" ref="G52:H52" si="77">G53+G54</f>
        <v>53.735500992476219</v>
      </c>
      <c r="H52" s="79">
        <f t="shared" si="77"/>
        <v>280586.38</v>
      </c>
      <c r="I52" s="41">
        <f t="shared" si="59"/>
        <v>0.33577972525792477</v>
      </c>
      <c r="J52" s="41">
        <f t="shared" si="60"/>
        <v>0.47524793360433604</v>
      </c>
      <c r="K52" s="63">
        <f t="shared" ref="K52:N52" si="78">K53+K54</f>
        <v>336</v>
      </c>
      <c r="L52" s="46">
        <f t="shared" si="78"/>
        <v>12800</v>
      </c>
      <c r="M52" s="87">
        <f t="shared" si="78"/>
        <v>91.53</v>
      </c>
      <c r="N52" s="87">
        <f t="shared" si="78"/>
        <v>3503.63</v>
      </c>
      <c r="O52" s="41">
        <f t="shared" si="62"/>
        <v>0.27241071428571428</v>
      </c>
      <c r="P52" s="41">
        <f t="shared" si="63"/>
        <v>0.27372109375000003</v>
      </c>
      <c r="Q52" s="46">
        <f t="shared" ref="Q52:T52" si="79">Q53+Q54</f>
        <v>32028</v>
      </c>
      <c r="R52" s="46">
        <f t="shared" si="79"/>
        <v>227400</v>
      </c>
      <c r="S52" s="94">
        <f t="shared" si="79"/>
        <v>5080.9990000000016</v>
      </c>
      <c r="T52" s="94">
        <f t="shared" si="79"/>
        <v>34918.26</v>
      </c>
      <c r="U52" s="41">
        <f t="shared" si="43"/>
        <v>0.15864240664418638</v>
      </c>
      <c r="V52" s="41">
        <f t="shared" si="44"/>
        <v>0.15355435356200528</v>
      </c>
      <c r="W52" s="46"/>
      <c r="X52" s="47"/>
      <c r="Y52" s="99"/>
      <c r="Z52" s="99"/>
      <c r="AA52" s="38"/>
      <c r="AB52" s="38"/>
      <c r="AC52" s="60">
        <f t="shared" ref="AC52:AD52" si="80">AC53+AC54</f>
        <v>4400</v>
      </c>
      <c r="AD52" s="77">
        <f t="shared" si="80"/>
        <v>1651.1399999999999</v>
      </c>
      <c r="AE52" s="41">
        <f t="shared" si="23"/>
        <v>0.37525909090909088</v>
      </c>
      <c r="AF52" s="40">
        <f t="shared" si="49"/>
        <v>835000</v>
      </c>
      <c r="AG52" s="40">
        <f t="shared" si="50"/>
        <v>320659.41000000003</v>
      </c>
      <c r="AH52" s="41">
        <f t="shared" si="51"/>
        <v>0.38402324550898209</v>
      </c>
    </row>
    <row r="53" spans="1:34" s="68" customFormat="1" ht="46.8" x14ac:dyDescent="0.3">
      <c r="A53" s="52"/>
      <c r="B53" s="53"/>
      <c r="C53" s="52"/>
      <c r="D53" s="42" t="s">
        <v>103</v>
      </c>
      <c r="E53" s="59">
        <v>147.03200000000001</v>
      </c>
      <c r="F53" s="60">
        <v>542171</v>
      </c>
      <c r="G53" s="114">
        <v>48.682099000000001</v>
      </c>
      <c r="H53" s="114">
        <v>260734.82</v>
      </c>
      <c r="I53" s="67">
        <f t="shared" si="59"/>
        <v>0.33109866559660478</v>
      </c>
      <c r="J53" s="67">
        <f t="shared" si="60"/>
        <v>0.48090882765769472</v>
      </c>
      <c r="K53" s="64">
        <v>300</v>
      </c>
      <c r="L53" s="60">
        <v>11428</v>
      </c>
      <c r="M53" s="114">
        <v>84</v>
      </c>
      <c r="N53" s="91">
        <v>3189.06</v>
      </c>
      <c r="O53" s="67">
        <f t="shared" si="62"/>
        <v>0.28000000000000003</v>
      </c>
      <c r="P53" s="67">
        <f t="shared" si="63"/>
        <v>0.27905670283514178</v>
      </c>
      <c r="Q53" s="58">
        <v>25344</v>
      </c>
      <c r="R53" s="58">
        <v>179944</v>
      </c>
      <c r="S53" s="96">
        <v>3195.9990000000012</v>
      </c>
      <c r="T53" s="96">
        <v>22179.34</v>
      </c>
      <c r="U53" s="67">
        <f t="shared" si="43"/>
        <v>0.12610475852272732</v>
      </c>
      <c r="V53" s="67">
        <f t="shared" si="44"/>
        <v>0.12325690214733473</v>
      </c>
      <c r="W53" s="58"/>
      <c r="X53" s="66"/>
      <c r="Y53" s="99"/>
      <c r="Z53" s="98"/>
      <c r="AA53" s="67"/>
      <c r="AB53" s="67"/>
      <c r="AC53" s="58">
        <v>3200</v>
      </c>
      <c r="AD53" s="103">
        <v>1100.76</v>
      </c>
      <c r="AE53" s="67">
        <f t="shared" si="23"/>
        <v>0.3439875</v>
      </c>
      <c r="AF53" s="58">
        <f t="shared" si="49"/>
        <v>736743</v>
      </c>
      <c r="AG53" s="58">
        <f t="shared" si="50"/>
        <v>287203.98000000004</v>
      </c>
      <c r="AH53" s="67">
        <f t="shared" si="51"/>
        <v>0.38982926203574386</v>
      </c>
    </row>
    <row r="54" spans="1:34" s="68" customFormat="1" ht="46.8" x14ac:dyDescent="0.3">
      <c r="A54" s="52"/>
      <c r="B54" s="53"/>
      <c r="C54" s="52"/>
      <c r="D54" s="56" t="s">
        <v>104</v>
      </c>
      <c r="E54" s="42">
        <v>13</v>
      </c>
      <c r="F54" s="61">
        <v>48229</v>
      </c>
      <c r="G54" s="114">
        <v>5.0534019924762141</v>
      </c>
      <c r="H54" s="104">
        <v>19851.559999999994</v>
      </c>
      <c r="I54" s="67">
        <f t="shared" si="59"/>
        <v>0.388723230190478</v>
      </c>
      <c r="J54" s="67">
        <f t="shared" si="60"/>
        <v>0.4116104418503389</v>
      </c>
      <c r="K54" s="61">
        <v>36</v>
      </c>
      <c r="L54" s="61">
        <v>1372</v>
      </c>
      <c r="M54" s="114">
        <v>7.5300000000000011</v>
      </c>
      <c r="N54" s="92">
        <v>314.57</v>
      </c>
      <c r="O54" s="67">
        <f t="shared" si="62"/>
        <v>0.2091666666666667</v>
      </c>
      <c r="P54" s="67">
        <f t="shared" si="63"/>
        <v>0.22927842565597667</v>
      </c>
      <c r="Q54" s="58">
        <v>6684</v>
      </c>
      <c r="R54" s="58">
        <v>47456</v>
      </c>
      <c r="S54" s="96">
        <v>1885</v>
      </c>
      <c r="T54" s="96">
        <v>12738.92</v>
      </c>
      <c r="U54" s="67">
        <f t="shared" si="43"/>
        <v>0.28201675643327351</v>
      </c>
      <c r="V54" s="67">
        <f t="shared" si="44"/>
        <v>0.26843644639244774</v>
      </c>
      <c r="W54" s="58"/>
      <c r="X54" s="58"/>
      <c r="Y54" s="99"/>
      <c r="Z54" s="98"/>
      <c r="AA54" s="69"/>
      <c r="AB54" s="69"/>
      <c r="AC54" s="58">
        <v>1200</v>
      </c>
      <c r="AD54" s="103">
        <v>550.38</v>
      </c>
      <c r="AE54" s="67">
        <f t="shared" si="23"/>
        <v>0.45865</v>
      </c>
      <c r="AF54" s="58">
        <f t="shared" si="49"/>
        <v>98257</v>
      </c>
      <c r="AG54" s="58">
        <f t="shared" si="50"/>
        <v>33455.429999999993</v>
      </c>
      <c r="AH54" s="67">
        <f t="shared" si="51"/>
        <v>0.34048902368279099</v>
      </c>
    </row>
    <row r="55" spans="1:34" ht="31.2" x14ac:dyDescent="0.3">
      <c r="A55" s="18" t="s">
        <v>34</v>
      </c>
      <c r="B55" s="18"/>
      <c r="C55" s="18"/>
      <c r="D55" s="22" t="s">
        <v>57</v>
      </c>
      <c r="E55" s="11">
        <f>E56+E57+E58</f>
        <v>128.06399999999999</v>
      </c>
      <c r="F55" s="12">
        <f t="shared" ref="F55" si="81">F56+F57+F58</f>
        <v>500600</v>
      </c>
      <c r="G55" s="11">
        <f t="shared" ref="G55:H55" si="82">SUM(G56:G58)</f>
        <v>71.435000000000002</v>
      </c>
      <c r="H55" s="12">
        <f t="shared" si="82"/>
        <v>325873.64</v>
      </c>
      <c r="I55" s="31">
        <f t="shared" si="6"/>
        <v>0.55780703398300857</v>
      </c>
      <c r="J55" s="31">
        <f t="shared" si="7"/>
        <v>0.65096612065521375</v>
      </c>
      <c r="K55" s="12">
        <f t="shared" ref="K55:L55" si="83">K56+K57+K58</f>
        <v>613</v>
      </c>
      <c r="L55" s="12">
        <f t="shared" si="83"/>
        <v>25200</v>
      </c>
      <c r="M55" s="12">
        <f t="shared" ref="M55" si="84">SUM(M56:M58)</f>
        <v>160.63</v>
      </c>
      <c r="N55" s="12">
        <f t="shared" ref="N55" si="85">SUM(N56:N58)</f>
        <v>6349.07</v>
      </c>
      <c r="O55" s="31">
        <f t="shared" ref="O55:O58" si="86">M55/K55</f>
        <v>0.26203915171288744</v>
      </c>
      <c r="P55" s="31">
        <f t="shared" ref="P55:P58" si="87">N55/L55</f>
        <v>0.25194722222222221</v>
      </c>
      <c r="Q55" s="12">
        <f t="shared" ref="Q55:R55" si="88">Q56+Q57+Q58</f>
        <v>63128</v>
      </c>
      <c r="R55" s="12">
        <f t="shared" si="88"/>
        <v>454500</v>
      </c>
      <c r="S55" s="12">
        <f t="shared" ref="S55" si="89">SUM(S56:S58)</f>
        <v>22136</v>
      </c>
      <c r="T55" s="12">
        <f t="shared" ref="T55" si="90">SUM(T56:T58)</f>
        <v>123128.2</v>
      </c>
      <c r="U55" s="31">
        <f t="shared" ref="U55:U58" si="91">S55/Q55</f>
        <v>0.35065264225066534</v>
      </c>
      <c r="V55" s="31">
        <f t="shared" si="22"/>
        <v>0.27090913091309132</v>
      </c>
      <c r="W55" s="12">
        <f t="shared" ref="W55:X55" si="92">W56+W57+W58</f>
        <v>0</v>
      </c>
      <c r="X55" s="12">
        <f t="shared" si="92"/>
        <v>0</v>
      </c>
      <c r="Y55" s="12"/>
      <c r="Z55" s="12"/>
      <c r="AA55" s="31"/>
      <c r="AB55" s="31"/>
      <c r="AC55" s="12">
        <f t="shared" ref="AC55" si="93">AC56+AC57+AC58</f>
        <v>0</v>
      </c>
      <c r="AD55" s="12"/>
      <c r="AE55" s="31"/>
      <c r="AF55" s="12">
        <f t="shared" ref="AF55" si="94">AF56+AF57+AF58</f>
        <v>980300</v>
      </c>
      <c r="AG55" s="12">
        <f>AG56+AG57+AG58</f>
        <v>455350.91</v>
      </c>
      <c r="AH55" s="31">
        <f>AG55/AF55</f>
        <v>0.46450159134958685</v>
      </c>
    </row>
    <row r="56" spans="1:34" ht="31.2" x14ac:dyDescent="0.3">
      <c r="A56" s="14" t="s">
        <v>17</v>
      </c>
      <c r="B56" s="14" t="s">
        <v>18</v>
      </c>
      <c r="C56" s="14" t="s">
        <v>5</v>
      </c>
      <c r="D56" s="32" t="s">
        <v>58</v>
      </c>
      <c r="E56" s="44">
        <v>82.8</v>
      </c>
      <c r="F56" s="49">
        <v>305400</v>
      </c>
      <c r="G56" s="44">
        <v>42.427</v>
      </c>
      <c r="H56" s="49">
        <v>231189.66</v>
      </c>
      <c r="I56" s="41">
        <f t="shared" si="6"/>
        <v>0.51240338164251209</v>
      </c>
      <c r="J56" s="41">
        <f t="shared" si="7"/>
        <v>0.75700609037328093</v>
      </c>
      <c r="K56" s="49">
        <v>263</v>
      </c>
      <c r="L56" s="49">
        <v>10800</v>
      </c>
      <c r="M56" s="33">
        <v>80</v>
      </c>
      <c r="N56" s="49">
        <v>3107.58</v>
      </c>
      <c r="O56" s="41">
        <f t="shared" si="86"/>
        <v>0.30418250950570341</v>
      </c>
      <c r="P56" s="41">
        <f t="shared" si="87"/>
        <v>0.28773888888888888</v>
      </c>
      <c r="Q56" s="49">
        <v>35000</v>
      </c>
      <c r="R56" s="49">
        <v>252000</v>
      </c>
      <c r="S56" s="49">
        <v>10320</v>
      </c>
      <c r="T56" s="49">
        <v>73426.42</v>
      </c>
      <c r="U56" s="41">
        <f t="shared" si="91"/>
        <v>0.29485714285714287</v>
      </c>
      <c r="V56" s="41">
        <f t="shared" si="22"/>
        <v>0.29137468253968252</v>
      </c>
      <c r="W56" s="49"/>
      <c r="X56" s="49"/>
      <c r="Y56" s="49"/>
      <c r="Z56" s="49"/>
      <c r="AA56" s="41"/>
      <c r="AB56" s="41"/>
      <c r="AC56" s="49"/>
      <c r="AD56" s="49"/>
      <c r="AE56" s="41"/>
      <c r="AF56" s="49">
        <f t="shared" ref="AF56:AF67" si="95">F56+L56+R56+X56+AC56</f>
        <v>568200</v>
      </c>
      <c r="AG56" s="49">
        <f>H56+N56+T56+Z56+AD56</f>
        <v>307723.65999999997</v>
      </c>
      <c r="AH56" s="41">
        <f t="shared" ref="AH56:AH68" si="96">AG56/AF56</f>
        <v>0.54157631115804294</v>
      </c>
    </row>
    <row r="57" spans="1:34" ht="48" customHeight="1" x14ac:dyDescent="0.3">
      <c r="A57" s="14" t="s">
        <v>22</v>
      </c>
      <c r="B57" s="10">
        <v>3104</v>
      </c>
      <c r="C57" s="10">
        <v>1020</v>
      </c>
      <c r="D57" s="51" t="s">
        <v>59</v>
      </c>
      <c r="E57" s="44">
        <v>18.347999999999999</v>
      </c>
      <c r="F57" s="49">
        <v>82800</v>
      </c>
      <c r="G57" s="44">
        <v>9.6080000000000005</v>
      </c>
      <c r="H57" s="49">
        <v>33002.04</v>
      </c>
      <c r="I57" s="41">
        <f t="shared" si="6"/>
        <v>0.52365380422934382</v>
      </c>
      <c r="J57" s="41">
        <f t="shared" si="7"/>
        <v>0.39857536231884061</v>
      </c>
      <c r="K57" s="49">
        <v>100</v>
      </c>
      <c r="L57" s="49">
        <v>4100</v>
      </c>
      <c r="M57" s="33">
        <v>16.2</v>
      </c>
      <c r="N57" s="49">
        <v>635.01</v>
      </c>
      <c r="O57" s="41">
        <f t="shared" si="86"/>
        <v>0.16200000000000001</v>
      </c>
      <c r="P57" s="41">
        <f t="shared" si="87"/>
        <v>0.15488048780487804</v>
      </c>
      <c r="Q57" s="49">
        <v>10000</v>
      </c>
      <c r="R57" s="49">
        <v>72000</v>
      </c>
      <c r="S57" s="49">
        <v>3504</v>
      </c>
      <c r="T57" s="49">
        <v>20086.77</v>
      </c>
      <c r="U57" s="41">
        <f t="shared" si="91"/>
        <v>0.35039999999999999</v>
      </c>
      <c r="V57" s="41">
        <f t="shared" si="22"/>
        <v>0.27898291666666669</v>
      </c>
      <c r="W57" s="49"/>
      <c r="X57" s="49"/>
      <c r="Y57" s="49"/>
      <c r="Z57" s="49"/>
      <c r="AA57" s="41"/>
      <c r="AB57" s="41"/>
      <c r="AC57" s="49"/>
      <c r="AD57" s="49"/>
      <c r="AE57" s="49"/>
      <c r="AF57" s="49">
        <f t="shared" si="95"/>
        <v>158900</v>
      </c>
      <c r="AG57" s="49">
        <f t="shared" si="13"/>
        <v>53723.820000000007</v>
      </c>
      <c r="AH57" s="41">
        <f t="shared" si="96"/>
        <v>0.33809830081812464</v>
      </c>
    </row>
    <row r="58" spans="1:34" ht="46.8" x14ac:dyDescent="0.3">
      <c r="A58" s="14" t="s">
        <v>21</v>
      </c>
      <c r="B58" s="10">
        <v>3121</v>
      </c>
      <c r="C58" s="10">
        <v>1040</v>
      </c>
      <c r="D58" s="39" t="s">
        <v>105</v>
      </c>
      <c r="E58" s="44">
        <v>26.916</v>
      </c>
      <c r="F58" s="49">
        <v>112400</v>
      </c>
      <c r="G58" s="44">
        <v>19.399999999999999</v>
      </c>
      <c r="H58" s="49">
        <v>61681.94</v>
      </c>
      <c r="I58" s="41">
        <f t="shared" si="6"/>
        <v>0.7207608857185317</v>
      </c>
      <c r="J58" s="41">
        <f t="shared" si="7"/>
        <v>0.54877170818505339</v>
      </c>
      <c r="K58" s="49">
        <v>250</v>
      </c>
      <c r="L58" s="49">
        <v>10300</v>
      </c>
      <c r="M58" s="33">
        <v>64.430000000000007</v>
      </c>
      <c r="N58" s="49">
        <v>2606.48</v>
      </c>
      <c r="O58" s="41">
        <f t="shared" si="86"/>
        <v>0.25772</v>
      </c>
      <c r="P58" s="41">
        <f t="shared" si="87"/>
        <v>0.25305631067961165</v>
      </c>
      <c r="Q58" s="49">
        <v>18128</v>
      </c>
      <c r="R58" s="49">
        <v>130500</v>
      </c>
      <c r="S58" s="49">
        <v>8312</v>
      </c>
      <c r="T58" s="49">
        <v>29615.01</v>
      </c>
      <c r="U58" s="41">
        <f t="shared" si="91"/>
        <v>0.4585172109443954</v>
      </c>
      <c r="V58" s="41">
        <f t="shared" si="22"/>
        <v>0.22693494252873561</v>
      </c>
      <c r="W58" s="49"/>
      <c r="X58" s="49"/>
      <c r="Y58" s="49"/>
      <c r="Z58" s="49"/>
      <c r="AA58" s="41"/>
      <c r="AB58" s="41"/>
      <c r="AC58" s="49"/>
      <c r="AD58" s="49"/>
      <c r="AE58" s="49"/>
      <c r="AF58" s="49">
        <f t="shared" si="95"/>
        <v>253200</v>
      </c>
      <c r="AG58" s="49">
        <f t="shared" si="13"/>
        <v>93903.430000000008</v>
      </c>
      <c r="AH58" s="41">
        <f t="shared" si="96"/>
        <v>0.37086662717219593</v>
      </c>
    </row>
    <row r="59" spans="1:34" ht="31.2" x14ac:dyDescent="0.3">
      <c r="A59" s="19">
        <v>1010000</v>
      </c>
      <c r="B59" s="19"/>
      <c r="C59" s="19"/>
      <c r="D59" s="13" t="s">
        <v>60</v>
      </c>
      <c r="E59" s="11">
        <f>SUM(E60:E67)</f>
        <v>306.7</v>
      </c>
      <c r="F59" s="12">
        <f>SUM(F60:F67)</f>
        <v>1040450</v>
      </c>
      <c r="G59" s="11">
        <f t="shared" ref="G59:H59" si="97">SUM(G60:G67)</f>
        <v>172.02</v>
      </c>
      <c r="H59" s="12">
        <f t="shared" si="97"/>
        <v>504102.56999999995</v>
      </c>
      <c r="I59" s="31">
        <f t="shared" ref="I59:I68" si="98">G59/E59</f>
        <v>0.56087381806325409</v>
      </c>
      <c r="J59" s="31">
        <f t="shared" ref="J59:J68" si="99">H59/F59</f>
        <v>0.48450436830217691</v>
      </c>
      <c r="K59" s="12">
        <f t="shared" ref="K59:L59" si="100">SUM(K60:K67)</f>
        <v>1735</v>
      </c>
      <c r="L59" s="12">
        <f t="shared" si="100"/>
        <v>71200</v>
      </c>
      <c r="M59" s="12">
        <f t="shared" ref="M59:AG59" si="101">SUM(M60:M67)</f>
        <v>902</v>
      </c>
      <c r="N59" s="12">
        <f t="shared" si="101"/>
        <v>27822.51</v>
      </c>
      <c r="O59" s="31">
        <f t="shared" ref="O59:O68" si="102">M59/K59</f>
        <v>0.51988472622478388</v>
      </c>
      <c r="P59" s="31">
        <f t="shared" ref="P59:P68" si="103">N59/L59</f>
        <v>0.39076558988764043</v>
      </c>
      <c r="Q59" s="12">
        <f t="shared" ref="Q59:R59" si="104">SUM(Q60:Q67)</f>
        <v>134000</v>
      </c>
      <c r="R59" s="12">
        <f t="shared" si="104"/>
        <v>942800</v>
      </c>
      <c r="S59" s="12">
        <f t="shared" si="101"/>
        <v>57624</v>
      </c>
      <c r="T59" s="12">
        <f t="shared" si="101"/>
        <v>313653.53999999998</v>
      </c>
      <c r="U59" s="31">
        <f t="shared" ref="U59:U68" si="105">S59/Q59</f>
        <v>0.43002985074626865</v>
      </c>
      <c r="V59" s="31">
        <f t="shared" ref="V59:V68" si="106">T59/R59</f>
        <v>0.33268300806109458</v>
      </c>
      <c r="W59" s="12">
        <f t="shared" ref="W59:X59" si="107">SUM(W60:W67)</f>
        <v>40500</v>
      </c>
      <c r="X59" s="12">
        <f t="shared" si="107"/>
        <v>767100</v>
      </c>
      <c r="Y59" s="12">
        <f t="shared" si="101"/>
        <v>17480</v>
      </c>
      <c r="Z59" s="12">
        <f t="shared" si="101"/>
        <v>292294.65000000002</v>
      </c>
      <c r="AA59" s="31">
        <f>Y59/W59</f>
        <v>0.43160493827160495</v>
      </c>
      <c r="AB59" s="31">
        <f>Z59/X59</f>
        <v>0.3810385217051232</v>
      </c>
      <c r="AC59" s="12">
        <f t="shared" ref="AC59" si="108">SUM(AC60:AC67)</f>
        <v>146750</v>
      </c>
      <c r="AD59" s="12">
        <f t="shared" si="101"/>
        <v>4679</v>
      </c>
      <c r="AE59" s="31">
        <f>AD59/AC59</f>
        <v>3.1884156729131176E-2</v>
      </c>
      <c r="AF59" s="12">
        <f t="shared" si="95"/>
        <v>2968300</v>
      </c>
      <c r="AG59" s="12">
        <f t="shared" si="101"/>
        <v>1142552.2699999998</v>
      </c>
      <c r="AH59" s="31">
        <f>AG59/AF59</f>
        <v>0.38491805747397495</v>
      </c>
    </row>
    <row r="60" spans="1:34" ht="31.2" x14ac:dyDescent="0.3">
      <c r="A60" s="10">
        <v>1011080</v>
      </c>
      <c r="B60" s="10">
        <v>1100</v>
      </c>
      <c r="C60" s="14" t="s">
        <v>9</v>
      </c>
      <c r="D60" s="39" t="s">
        <v>68</v>
      </c>
      <c r="E60" s="44"/>
      <c r="F60" s="49"/>
      <c r="G60" s="73"/>
      <c r="H60" s="70"/>
      <c r="I60" s="41"/>
      <c r="J60" s="41"/>
      <c r="K60" s="107">
        <v>340</v>
      </c>
      <c r="L60" s="49">
        <v>14000</v>
      </c>
      <c r="M60" s="106">
        <v>104</v>
      </c>
      <c r="N60" s="106">
        <v>3949.89</v>
      </c>
      <c r="O60" s="41">
        <f t="shared" si="102"/>
        <v>0.30588235294117649</v>
      </c>
      <c r="P60" s="41">
        <f t="shared" si="103"/>
        <v>0.28213499999999997</v>
      </c>
      <c r="Q60" s="112">
        <v>35000</v>
      </c>
      <c r="R60" s="49">
        <f>252000-22000</f>
        <v>230000</v>
      </c>
      <c r="S60" s="108">
        <v>11426</v>
      </c>
      <c r="T60" s="108">
        <v>54857.56</v>
      </c>
      <c r="U60" s="41">
        <f t="shared" si="105"/>
        <v>0.32645714285714283</v>
      </c>
      <c r="V60" s="41">
        <f t="shared" si="106"/>
        <v>0.23851113043478259</v>
      </c>
      <c r="W60" s="49">
        <v>16000</v>
      </c>
      <c r="X60" s="49">
        <f>278600+22000</f>
        <v>300600</v>
      </c>
      <c r="Y60" s="75">
        <v>6730</v>
      </c>
      <c r="Z60" s="71">
        <v>109462.85</v>
      </c>
      <c r="AA60" s="41">
        <f t="shared" ref="AA60:AA68" si="109">Y60/W60</f>
        <v>0.42062500000000003</v>
      </c>
      <c r="AB60" s="41">
        <f t="shared" ref="AB60:AB68" si="110">Z60/X60</f>
        <v>0.36414787092481704</v>
      </c>
      <c r="AC60" s="49">
        <v>2600</v>
      </c>
      <c r="AD60" s="72">
        <v>1012</v>
      </c>
      <c r="AE60" s="41">
        <f t="shared" ref="AE60:AE68" si="111">AD60/AC60</f>
        <v>0.38923076923076921</v>
      </c>
      <c r="AF60" s="49">
        <f t="shared" si="95"/>
        <v>547200</v>
      </c>
      <c r="AG60" s="49">
        <f t="shared" si="13"/>
        <v>169282.3</v>
      </c>
      <c r="AH60" s="41">
        <f t="shared" si="96"/>
        <v>0.30936092836257306</v>
      </c>
    </row>
    <row r="61" spans="1:34" ht="31.2" x14ac:dyDescent="0.3">
      <c r="A61" s="10">
        <v>1014030</v>
      </c>
      <c r="B61" s="10">
        <v>4030</v>
      </c>
      <c r="C61" s="14" t="s">
        <v>11</v>
      </c>
      <c r="D61" s="51" t="s">
        <v>69</v>
      </c>
      <c r="E61" s="44">
        <v>200</v>
      </c>
      <c r="F61" s="49">
        <v>669450</v>
      </c>
      <c r="G61" s="73">
        <v>119.35</v>
      </c>
      <c r="H61" s="70">
        <v>349699.1</v>
      </c>
      <c r="I61" s="41">
        <f t="shared" si="98"/>
        <v>0.59675</v>
      </c>
      <c r="J61" s="41">
        <f t="shared" si="99"/>
        <v>0.52236776458286649</v>
      </c>
      <c r="K61" s="107">
        <v>280</v>
      </c>
      <c r="L61" s="49">
        <v>11500</v>
      </c>
      <c r="M61" s="106">
        <v>128</v>
      </c>
      <c r="N61" s="106">
        <v>5027.82</v>
      </c>
      <c r="O61" s="41">
        <f t="shared" si="102"/>
        <v>0.45714285714285713</v>
      </c>
      <c r="P61" s="41">
        <f t="shared" si="103"/>
        <v>0.43720173913043475</v>
      </c>
      <c r="Q61" s="112">
        <v>36000</v>
      </c>
      <c r="R61" s="49">
        <v>259200</v>
      </c>
      <c r="S61" s="108">
        <v>15353</v>
      </c>
      <c r="T61" s="108">
        <v>91943.23</v>
      </c>
      <c r="U61" s="41">
        <f t="shared" si="105"/>
        <v>0.4264722222222222</v>
      </c>
      <c r="V61" s="41">
        <f t="shared" si="106"/>
        <v>0.35471925154320988</v>
      </c>
      <c r="W61" s="49">
        <v>2500</v>
      </c>
      <c r="X61" s="49">
        <v>43500</v>
      </c>
      <c r="Y61" s="75"/>
      <c r="Z61" s="71"/>
      <c r="AA61" s="41">
        <f t="shared" si="109"/>
        <v>0</v>
      </c>
      <c r="AB61" s="41">
        <f t="shared" si="110"/>
        <v>0</v>
      </c>
      <c r="AC61" s="49">
        <v>650</v>
      </c>
      <c r="AD61" s="72">
        <v>240</v>
      </c>
      <c r="AE61" s="41">
        <f t="shared" si="111"/>
        <v>0.36923076923076925</v>
      </c>
      <c r="AF61" s="49">
        <f t="shared" si="95"/>
        <v>984300</v>
      </c>
      <c r="AG61" s="49">
        <f t="shared" si="13"/>
        <v>446910.14999999997</v>
      </c>
      <c r="AH61" s="41">
        <f t="shared" si="96"/>
        <v>0.4540385553185004</v>
      </c>
    </row>
    <row r="62" spans="1:34" ht="31.2" x14ac:dyDescent="0.3">
      <c r="A62" s="10">
        <v>1014040</v>
      </c>
      <c r="B62" s="10">
        <v>4040</v>
      </c>
      <c r="C62" s="14" t="s">
        <v>11</v>
      </c>
      <c r="D62" s="51" t="s">
        <v>70</v>
      </c>
      <c r="E62" s="44">
        <v>95</v>
      </c>
      <c r="F62" s="49">
        <v>318000</v>
      </c>
      <c r="G62" s="73">
        <v>50.18</v>
      </c>
      <c r="H62" s="70">
        <v>145823</v>
      </c>
      <c r="I62" s="41">
        <f t="shared" si="98"/>
        <v>0.52821052631578946</v>
      </c>
      <c r="J62" s="41">
        <f t="shared" si="99"/>
        <v>0.45856289308176101</v>
      </c>
      <c r="K62" s="107">
        <v>140</v>
      </c>
      <c r="L62" s="49">
        <v>5700</v>
      </c>
      <c r="M62" s="106">
        <v>58</v>
      </c>
      <c r="N62" s="106">
        <v>2329.5</v>
      </c>
      <c r="O62" s="41">
        <f t="shared" si="102"/>
        <v>0.41428571428571431</v>
      </c>
      <c r="P62" s="41">
        <f t="shared" si="103"/>
        <v>0.40868421052631582</v>
      </c>
      <c r="Q62" s="112">
        <v>11000</v>
      </c>
      <c r="R62" s="49">
        <v>79200</v>
      </c>
      <c r="S62" s="108">
        <v>4644</v>
      </c>
      <c r="T62" s="108">
        <v>25589.21</v>
      </c>
      <c r="U62" s="41">
        <f t="shared" si="105"/>
        <v>0.42218181818181816</v>
      </c>
      <c r="V62" s="41">
        <f t="shared" si="106"/>
        <v>0.32309608585858585</v>
      </c>
      <c r="W62" s="49"/>
      <c r="X62" s="49"/>
      <c r="Y62" s="75"/>
      <c r="Z62" s="71"/>
      <c r="AA62" s="41"/>
      <c r="AB62" s="41"/>
      <c r="AC62" s="49">
        <v>400</v>
      </c>
      <c r="AD62" s="72">
        <v>115</v>
      </c>
      <c r="AE62" s="41">
        <f t="shared" si="111"/>
        <v>0.28749999999999998</v>
      </c>
      <c r="AF62" s="49">
        <f t="shared" si="95"/>
        <v>403300</v>
      </c>
      <c r="AG62" s="49">
        <f t="shared" si="13"/>
        <v>173856.71</v>
      </c>
      <c r="AH62" s="41">
        <f t="shared" si="96"/>
        <v>0.43108532110091741</v>
      </c>
    </row>
    <row r="63" spans="1:34" ht="31.2" x14ac:dyDescent="0.3">
      <c r="A63" s="10">
        <v>1014060</v>
      </c>
      <c r="B63" s="10">
        <v>4060</v>
      </c>
      <c r="C63" s="14" t="s">
        <v>12</v>
      </c>
      <c r="D63" s="51" t="s">
        <v>71</v>
      </c>
      <c r="E63" s="44"/>
      <c r="F63" s="49"/>
      <c r="G63" s="73"/>
      <c r="H63" s="70"/>
      <c r="I63" s="41"/>
      <c r="J63" s="41"/>
      <c r="K63" s="107">
        <v>240</v>
      </c>
      <c r="L63" s="49">
        <v>14000</v>
      </c>
      <c r="M63" s="106">
        <v>104</v>
      </c>
      <c r="N63" s="106">
        <v>3950</v>
      </c>
      <c r="O63" s="41">
        <f t="shared" si="102"/>
        <v>0.43333333333333335</v>
      </c>
      <c r="P63" s="41">
        <f t="shared" si="103"/>
        <v>0.28214285714285714</v>
      </c>
      <c r="Q63" s="112">
        <v>26500</v>
      </c>
      <c r="R63" s="49">
        <v>252000</v>
      </c>
      <c r="S63" s="108">
        <v>11426</v>
      </c>
      <c r="T63" s="108">
        <v>54857.56</v>
      </c>
      <c r="U63" s="41">
        <f t="shared" si="105"/>
        <v>0.43116981132075471</v>
      </c>
      <c r="V63" s="41">
        <f t="shared" si="106"/>
        <v>0.21768873015873014</v>
      </c>
      <c r="W63" s="49">
        <v>16000</v>
      </c>
      <c r="X63" s="49">
        <f>278600+40000</f>
        <v>318600</v>
      </c>
      <c r="Y63" s="75">
        <v>6340</v>
      </c>
      <c r="Z63" s="71">
        <v>109479.39</v>
      </c>
      <c r="AA63" s="41">
        <f t="shared" si="109"/>
        <v>0.39624999999999999</v>
      </c>
      <c r="AB63" s="41">
        <f t="shared" si="110"/>
        <v>0.34362645951035781</v>
      </c>
      <c r="AC63" s="49">
        <v>2800</v>
      </c>
      <c r="AD63" s="72">
        <v>1012</v>
      </c>
      <c r="AE63" s="41">
        <f t="shared" si="111"/>
        <v>0.36142857142857143</v>
      </c>
      <c r="AF63" s="49">
        <f t="shared" si="95"/>
        <v>587400</v>
      </c>
      <c r="AG63" s="49">
        <f t="shared" si="13"/>
        <v>169298.95</v>
      </c>
      <c r="AH63" s="41">
        <f t="shared" si="96"/>
        <v>0.28821748382703438</v>
      </c>
    </row>
    <row r="64" spans="1:34" ht="31.2" x14ac:dyDescent="0.3">
      <c r="A64" s="10">
        <v>1014060</v>
      </c>
      <c r="B64" s="10">
        <v>4060</v>
      </c>
      <c r="C64" s="14" t="s">
        <v>12</v>
      </c>
      <c r="D64" s="51" t="s">
        <v>72</v>
      </c>
      <c r="E64" s="44"/>
      <c r="F64" s="49"/>
      <c r="G64" s="73"/>
      <c r="H64" s="70"/>
      <c r="I64" s="41"/>
      <c r="J64" s="41"/>
      <c r="K64" s="107">
        <v>40</v>
      </c>
      <c r="L64" s="49">
        <v>4900</v>
      </c>
      <c r="M64" s="106">
        <v>10</v>
      </c>
      <c r="N64" s="106">
        <v>221.4</v>
      </c>
      <c r="O64" s="41">
        <f t="shared" si="102"/>
        <v>0.25</v>
      </c>
      <c r="P64" s="41">
        <f t="shared" si="103"/>
        <v>4.5183673469387758E-2</v>
      </c>
      <c r="Q64" s="112">
        <v>5500</v>
      </c>
      <c r="R64" s="49">
        <v>28800</v>
      </c>
      <c r="S64" s="108">
        <v>4521</v>
      </c>
      <c r="T64" s="108">
        <v>25916.05</v>
      </c>
      <c r="U64" s="41">
        <f t="shared" si="105"/>
        <v>0.82199999999999995</v>
      </c>
      <c r="V64" s="41">
        <f t="shared" si="106"/>
        <v>0.89986284722222221</v>
      </c>
      <c r="W64" s="49"/>
      <c r="X64" s="49"/>
      <c r="Y64" s="75"/>
      <c r="Z64" s="71"/>
      <c r="AA64" s="41"/>
      <c r="AB64" s="41"/>
      <c r="AC64" s="49">
        <f>85000-40000</f>
        <v>45000</v>
      </c>
      <c r="AD64" s="72">
        <v>920</v>
      </c>
      <c r="AE64" s="41">
        <f t="shared" si="111"/>
        <v>2.0444444444444446E-2</v>
      </c>
      <c r="AF64" s="49">
        <f t="shared" si="95"/>
        <v>78700</v>
      </c>
      <c r="AG64" s="49">
        <f t="shared" si="13"/>
        <v>27057.45</v>
      </c>
      <c r="AH64" s="41">
        <f t="shared" si="96"/>
        <v>0.34380495552731893</v>
      </c>
    </row>
    <row r="65" spans="1:34" ht="31.2" x14ac:dyDescent="0.3">
      <c r="A65" s="10">
        <v>1014060</v>
      </c>
      <c r="B65" s="10">
        <v>4060</v>
      </c>
      <c r="C65" s="14" t="s">
        <v>12</v>
      </c>
      <c r="D65" s="51" t="s">
        <v>73</v>
      </c>
      <c r="E65" s="44"/>
      <c r="F65" s="49"/>
      <c r="G65" s="73"/>
      <c r="H65" s="70"/>
      <c r="I65" s="41"/>
      <c r="J65" s="41"/>
      <c r="K65" s="107">
        <v>570</v>
      </c>
      <c r="L65" s="49">
        <v>6100</v>
      </c>
      <c r="M65" s="106">
        <v>477</v>
      </c>
      <c r="N65" s="106">
        <v>11755.45</v>
      </c>
      <c r="O65" s="41">
        <f t="shared" si="102"/>
        <v>0.83684210526315794</v>
      </c>
      <c r="P65" s="41">
        <f t="shared" si="103"/>
        <v>1.9271229508196723</v>
      </c>
      <c r="Q65" s="112">
        <v>15000</v>
      </c>
      <c r="R65" s="49">
        <v>54000</v>
      </c>
      <c r="S65" s="108">
        <v>9212</v>
      </c>
      <c r="T65" s="108">
        <v>54373.87</v>
      </c>
      <c r="U65" s="41">
        <f t="shared" si="105"/>
        <v>0.61413333333333331</v>
      </c>
      <c r="V65" s="41">
        <f t="shared" si="106"/>
        <v>1.0069235185185186</v>
      </c>
      <c r="W65" s="49"/>
      <c r="X65" s="49"/>
      <c r="Y65" s="75"/>
      <c r="Z65" s="71"/>
      <c r="AA65" s="41"/>
      <c r="AB65" s="41"/>
      <c r="AC65" s="49">
        <v>94000</v>
      </c>
      <c r="AD65" s="72">
        <v>920</v>
      </c>
      <c r="AE65" s="41">
        <f t="shared" si="111"/>
        <v>9.7872340425531907E-3</v>
      </c>
      <c r="AF65" s="49">
        <f t="shared" si="95"/>
        <v>154100</v>
      </c>
      <c r="AG65" s="49">
        <f t="shared" si="13"/>
        <v>67049.320000000007</v>
      </c>
      <c r="AH65" s="41">
        <f t="shared" si="96"/>
        <v>0.43510266060999353</v>
      </c>
    </row>
    <row r="66" spans="1:34" ht="31.2" x14ac:dyDescent="0.3">
      <c r="A66" s="10">
        <v>1014060</v>
      </c>
      <c r="B66" s="10">
        <v>4060</v>
      </c>
      <c r="C66" s="14" t="s">
        <v>12</v>
      </c>
      <c r="D66" s="51" t="s">
        <v>74</v>
      </c>
      <c r="E66" s="44"/>
      <c r="F66" s="49"/>
      <c r="G66" s="73"/>
      <c r="H66" s="70"/>
      <c r="I66" s="41"/>
      <c r="J66" s="41"/>
      <c r="K66" s="107">
        <v>100</v>
      </c>
      <c r="L66" s="49">
        <v>14000</v>
      </c>
      <c r="M66" s="106">
        <v>15</v>
      </c>
      <c r="N66" s="106">
        <v>397.9</v>
      </c>
      <c r="O66" s="41">
        <f t="shared" si="102"/>
        <v>0.15</v>
      </c>
      <c r="P66" s="41">
        <f t="shared" si="103"/>
        <v>2.842142857142857E-2</v>
      </c>
      <c r="Q66" s="112">
        <v>1000</v>
      </c>
      <c r="R66" s="49">
        <v>10800</v>
      </c>
      <c r="S66" s="109">
        <v>310</v>
      </c>
      <c r="T66" s="109">
        <v>1926.14</v>
      </c>
      <c r="U66" s="41">
        <f t="shared" si="105"/>
        <v>0.31</v>
      </c>
      <c r="V66" s="41">
        <f t="shared" si="106"/>
        <v>0.17834629629629631</v>
      </c>
      <c r="W66" s="49">
        <v>6000</v>
      </c>
      <c r="X66" s="49">
        <v>104400</v>
      </c>
      <c r="Y66" s="75">
        <v>4410</v>
      </c>
      <c r="Z66" s="71">
        <v>73352.41</v>
      </c>
      <c r="AA66" s="41">
        <f t="shared" si="109"/>
        <v>0.73499999999999999</v>
      </c>
      <c r="AB66" s="41">
        <f t="shared" si="110"/>
        <v>0.70260929118773952</v>
      </c>
      <c r="AC66" s="49">
        <v>1300</v>
      </c>
      <c r="AD66" s="72">
        <v>460</v>
      </c>
      <c r="AE66" s="41">
        <f t="shared" si="111"/>
        <v>0.35384615384615387</v>
      </c>
      <c r="AF66" s="49">
        <f t="shared" si="95"/>
        <v>130500</v>
      </c>
      <c r="AG66" s="49">
        <f t="shared" si="13"/>
        <v>76136.45</v>
      </c>
      <c r="AH66" s="41">
        <f t="shared" si="96"/>
        <v>0.58342107279693489</v>
      </c>
    </row>
    <row r="67" spans="1:34" ht="30.6" customHeight="1" x14ac:dyDescent="0.3">
      <c r="A67" s="10">
        <v>1014081</v>
      </c>
      <c r="B67" s="10">
        <v>4081</v>
      </c>
      <c r="C67" s="14" t="s">
        <v>13</v>
      </c>
      <c r="D67" s="51" t="s">
        <v>61</v>
      </c>
      <c r="E67" s="44">
        <v>11.7</v>
      </c>
      <c r="F67" s="49">
        <v>53000</v>
      </c>
      <c r="G67" s="73">
        <v>2.4900000000000002</v>
      </c>
      <c r="H67" s="70">
        <v>8580.4699999999993</v>
      </c>
      <c r="I67" s="41">
        <f t="shared" si="98"/>
        <v>0.21282051282051284</v>
      </c>
      <c r="J67" s="41">
        <f t="shared" si="99"/>
        <v>0.16189566037735847</v>
      </c>
      <c r="K67" s="107">
        <v>25</v>
      </c>
      <c r="L67" s="49">
        <v>1000</v>
      </c>
      <c r="M67" s="106">
        <v>6</v>
      </c>
      <c r="N67" s="106">
        <v>190.55</v>
      </c>
      <c r="O67" s="41">
        <f t="shared" si="102"/>
        <v>0.24</v>
      </c>
      <c r="P67" s="41">
        <f t="shared" si="103"/>
        <v>0.19055000000000002</v>
      </c>
      <c r="Q67" s="112">
        <v>4000</v>
      </c>
      <c r="R67" s="49">
        <v>28800</v>
      </c>
      <c r="S67" s="108">
        <v>732</v>
      </c>
      <c r="T67" s="108">
        <v>4189.92</v>
      </c>
      <c r="U67" s="41">
        <f t="shared" si="105"/>
        <v>0.183</v>
      </c>
      <c r="V67" s="41">
        <f t="shared" si="106"/>
        <v>0.14548333333333333</v>
      </c>
      <c r="W67" s="49"/>
      <c r="X67" s="49"/>
      <c r="Y67" s="74"/>
      <c r="Z67" s="71"/>
      <c r="AA67" s="41"/>
      <c r="AB67" s="41"/>
      <c r="AC67" s="49"/>
      <c r="AD67" s="72"/>
      <c r="AE67" s="41"/>
      <c r="AF67" s="49">
        <f t="shared" si="95"/>
        <v>82800</v>
      </c>
      <c r="AG67" s="49">
        <f t="shared" si="13"/>
        <v>12960.939999999999</v>
      </c>
      <c r="AH67" s="41">
        <f t="shared" si="96"/>
        <v>0.1565330917874396</v>
      </c>
    </row>
    <row r="68" spans="1:34" x14ac:dyDescent="0.3">
      <c r="A68" s="19"/>
      <c r="B68" s="19"/>
      <c r="C68" s="19"/>
      <c r="D68" s="16" t="s">
        <v>0</v>
      </c>
      <c r="E68" s="11">
        <f>E12+E18+E55+E59</f>
        <v>8808.1960000000017</v>
      </c>
      <c r="F68" s="12">
        <f>F12+F18+F55+F59</f>
        <v>29954867</v>
      </c>
      <c r="G68" s="11">
        <f>G12+G18+G55+G59</f>
        <v>3610.5158655390046</v>
      </c>
      <c r="H68" s="12">
        <f>H12+H18+H55+H59</f>
        <v>13945354.850000001</v>
      </c>
      <c r="I68" s="31">
        <f t="shared" si="98"/>
        <v>0.40990412401574666</v>
      </c>
      <c r="J68" s="31">
        <f t="shared" si="99"/>
        <v>0.46554554390109631</v>
      </c>
      <c r="K68" s="12">
        <f t="shared" ref="K68:L68" si="112">K12+K18+K55+K59</f>
        <v>59846</v>
      </c>
      <c r="L68" s="12">
        <f t="shared" si="112"/>
        <v>2234155</v>
      </c>
      <c r="M68" s="12">
        <f>M12+M18+M55+M59</f>
        <v>10207.973999999998</v>
      </c>
      <c r="N68" s="12">
        <f>N12+N18+N55+N59</f>
        <v>363215.97</v>
      </c>
      <c r="O68" s="31">
        <f t="shared" si="102"/>
        <v>0.17057069812518796</v>
      </c>
      <c r="P68" s="31">
        <f t="shared" si="103"/>
        <v>0.16257420366984385</v>
      </c>
      <c r="Q68" s="12">
        <f t="shared" ref="Q68:R68" si="113">Q12+Q18+Q55+Q59</f>
        <v>2802148</v>
      </c>
      <c r="R68" s="12">
        <f t="shared" si="113"/>
        <v>20191145</v>
      </c>
      <c r="S68" s="12">
        <f>S12+S18+S55+S59</f>
        <v>633279.99900000019</v>
      </c>
      <c r="T68" s="12">
        <f>T12+T18+T55+T59</f>
        <v>4203581.93</v>
      </c>
      <c r="U68" s="31">
        <f t="shared" si="105"/>
        <v>0.2259980554203419</v>
      </c>
      <c r="V68" s="31">
        <f t="shared" si="106"/>
        <v>0.2081893785617408</v>
      </c>
      <c r="W68" s="12">
        <f t="shared" ref="W68:X68" si="114">W12+W18+W55+W59</f>
        <v>127592</v>
      </c>
      <c r="X68" s="12">
        <f t="shared" si="114"/>
        <v>2591583</v>
      </c>
      <c r="Y68" s="12">
        <f>Y12+Y18+Y55+Y59</f>
        <v>47068</v>
      </c>
      <c r="Z68" s="12">
        <f>Z12+Z18+Z55+Z59</f>
        <v>817472.09</v>
      </c>
      <c r="AA68" s="31">
        <f t="shared" si="109"/>
        <v>0.36889460154241643</v>
      </c>
      <c r="AB68" s="31">
        <f t="shared" si="110"/>
        <v>0.31543349759587092</v>
      </c>
      <c r="AC68" s="12">
        <f t="shared" ref="AC68" si="115">AC12+AC18+AC55+AC59</f>
        <v>833750</v>
      </c>
      <c r="AD68" s="12">
        <f>AD12+AD18+AD55+AD59</f>
        <v>211171.10000000003</v>
      </c>
      <c r="AE68" s="31">
        <f t="shared" si="111"/>
        <v>0.25327868065967019</v>
      </c>
      <c r="AF68" s="12">
        <f>AF12+AF18+AF55+AF59</f>
        <v>55805500</v>
      </c>
      <c r="AG68" s="12">
        <f>AG12+AG18+AG55+AG59</f>
        <v>19540795.940000001</v>
      </c>
      <c r="AH68" s="31">
        <f t="shared" si="96"/>
        <v>0.35015896175108191</v>
      </c>
    </row>
    <row r="69" spans="1:34" x14ac:dyDescent="0.3">
      <c r="A69" s="9"/>
      <c r="B69" s="9"/>
      <c r="C69" s="9"/>
      <c r="D69" s="4"/>
      <c r="E69" s="7"/>
      <c r="F69" s="26"/>
      <c r="G69" s="26"/>
      <c r="H69" s="26"/>
      <c r="I69" s="26"/>
      <c r="J69" s="26"/>
      <c r="K69" s="7"/>
      <c r="L69" s="7"/>
      <c r="M69" s="7"/>
      <c r="N69" s="7"/>
      <c r="O69" s="7"/>
      <c r="P69" s="7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7"/>
      <c r="AD69" s="7"/>
      <c r="AE69" s="7"/>
      <c r="AF69" s="7"/>
      <c r="AG69" s="7"/>
    </row>
    <row r="70" spans="1:34" x14ac:dyDescent="0.3">
      <c r="A70" s="9"/>
      <c r="B70" s="9"/>
      <c r="C70" s="9"/>
      <c r="D70" s="4"/>
      <c r="F70" s="26"/>
      <c r="G70" s="26"/>
      <c r="H70" s="26"/>
      <c r="I70" s="26"/>
      <c r="J70" s="26"/>
      <c r="K70" s="7"/>
      <c r="L70" s="7"/>
      <c r="M70" s="7"/>
      <c r="N70" s="7"/>
      <c r="O70" s="7"/>
      <c r="P70" s="7"/>
      <c r="Q70" s="1"/>
      <c r="R70" s="26"/>
      <c r="S70" s="26"/>
      <c r="T70" s="26"/>
      <c r="U70" s="26"/>
      <c r="V70" s="26"/>
      <c r="W70" s="26"/>
      <c r="X70" s="7" t="s">
        <v>66</v>
      </c>
      <c r="Y70" s="26"/>
      <c r="Z70" s="26"/>
      <c r="AA70" s="26"/>
      <c r="AB70" s="26"/>
      <c r="AC70" s="7"/>
      <c r="AD70" s="7"/>
      <c r="AE70" s="7"/>
      <c r="AF70" s="7"/>
      <c r="AG70" s="7"/>
    </row>
    <row r="71" spans="1:34" x14ac:dyDescent="0.3">
      <c r="A71" s="8"/>
      <c r="B71" s="9"/>
      <c r="C71" s="9"/>
      <c r="D71" s="4"/>
      <c r="E71" s="7"/>
      <c r="F71" s="26"/>
      <c r="G71" s="26"/>
      <c r="H71" s="26"/>
      <c r="I71" s="26"/>
      <c r="J71" s="26"/>
      <c r="K71" s="7"/>
      <c r="L71" s="7"/>
      <c r="M71" s="7"/>
      <c r="N71" s="7"/>
      <c r="O71" s="7"/>
      <c r="P71" s="7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7"/>
      <c r="AD71" s="7"/>
      <c r="AE71" s="7"/>
      <c r="AF71" s="7"/>
      <c r="AG71" s="7"/>
    </row>
    <row r="72" spans="1:34" x14ac:dyDescent="0.3">
      <c r="A72" s="9"/>
      <c r="B72" s="9"/>
      <c r="C72" s="9"/>
      <c r="D72" s="4"/>
      <c r="E72" s="7"/>
      <c r="F72" s="26"/>
      <c r="G72" s="26"/>
      <c r="H72" s="26"/>
      <c r="I72" s="26"/>
      <c r="J72" s="26"/>
      <c r="K72" s="7"/>
      <c r="L72" s="7"/>
      <c r="M72" s="7"/>
      <c r="N72" s="7"/>
      <c r="O72" s="7"/>
      <c r="P72" s="7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7"/>
      <c r="AD72" s="7"/>
      <c r="AE72" s="7"/>
      <c r="AF72" s="7"/>
      <c r="AG72" s="7"/>
    </row>
  </sheetData>
  <mergeCells count="29">
    <mergeCell ref="Y10:Z10"/>
    <mergeCell ref="AA10:AB10"/>
    <mergeCell ref="W9:AB9"/>
    <mergeCell ref="AC9:AE9"/>
    <mergeCell ref="AF9:AH9"/>
    <mergeCell ref="AC10:AC11"/>
    <mergeCell ref="AD10:AD11"/>
    <mergeCell ref="AE10:AE11"/>
    <mergeCell ref="AF10:AF11"/>
    <mergeCell ref="AG10:AG11"/>
    <mergeCell ref="AH10:AH11"/>
    <mergeCell ref="Q10:R10"/>
    <mergeCell ref="S10:T10"/>
    <mergeCell ref="U10:V10"/>
    <mergeCell ref="Q9:V9"/>
    <mergeCell ref="W10:X10"/>
    <mergeCell ref="E7:P7"/>
    <mergeCell ref="I10:J10"/>
    <mergeCell ref="E9:J9"/>
    <mergeCell ref="A9:A11"/>
    <mergeCell ref="B9:B11"/>
    <mergeCell ref="C9:C11"/>
    <mergeCell ref="D9:D11"/>
    <mergeCell ref="E10:F10"/>
    <mergeCell ref="G10:H10"/>
    <mergeCell ref="K10:L10"/>
    <mergeCell ref="M10:N10"/>
    <mergeCell ref="O10:P10"/>
    <mergeCell ref="K9:P9"/>
  </mergeCells>
  <printOptions horizontalCentered="1"/>
  <pageMargins left="0.19685039370078741" right="0.19685039370078741" top="0.19685039370078741" bottom="0.19685039370078741" header="0.15748031496062992" footer="0.19685039370078741"/>
  <pageSetup paperSize="9" scale="45" fitToWidth="2" fitToHeight="16" orientation="landscape" r:id="rId1"/>
  <headerFooter alignWithMargins="0"/>
  <rowBreaks count="1" manualBreakCount="1">
    <brk id="39" max="33" man="1"/>
  </rowBreaks>
  <colBreaks count="1" manualBreakCount="1">
    <brk id="22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>Бюджетный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220FU11</cp:lastModifiedBy>
  <cp:lastPrinted>2022-07-21T13:18:49Z</cp:lastPrinted>
  <dcterms:created xsi:type="dcterms:W3CDTF">2002-01-03T07:12:49Z</dcterms:created>
  <dcterms:modified xsi:type="dcterms:W3CDTF">2022-07-21T13:18:55Z</dcterms:modified>
</cp:coreProperties>
</file>