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-120" yWindow="-120" windowWidth="29040" windowHeight="15996"/>
  </bookViews>
  <sheets>
    <sheet name="1 півріччя 22" sheetId="10" r:id="rId1"/>
  </sheets>
  <definedNames>
    <definedName name="_xlnm.Print_Titles" localSheetId="0">'1 півріччя 22'!$3:$8</definedName>
    <definedName name="_xlnm.Print_Area" localSheetId="0">'1 півріччя 22'!$A$1:$T$138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0" i="10" l="1"/>
  <c r="K130" i="10"/>
  <c r="G130" i="10"/>
  <c r="F130" i="10"/>
  <c r="L135" i="10"/>
  <c r="J135" i="10"/>
  <c r="J130" i="10" s="1"/>
  <c r="K11" i="10" l="1"/>
  <c r="J11" i="10"/>
  <c r="F60" i="10"/>
  <c r="L39" i="10"/>
  <c r="J39" i="10"/>
  <c r="H39" i="10"/>
  <c r="F39" i="10"/>
  <c r="K104" i="10"/>
  <c r="L104" i="10"/>
  <c r="G104" i="10"/>
  <c r="F104" i="10"/>
  <c r="K43" i="10" l="1"/>
  <c r="K42" i="10"/>
  <c r="L124" i="10"/>
  <c r="K124" i="10"/>
  <c r="G124" i="10"/>
  <c r="F124" i="10"/>
  <c r="T128" i="10"/>
  <c r="S128" i="10"/>
  <c r="R128" i="10"/>
  <c r="P128" i="10"/>
  <c r="O128" i="10"/>
  <c r="N128" i="10"/>
  <c r="I128" i="10"/>
  <c r="E128" i="10"/>
  <c r="M128" i="10" s="1"/>
  <c r="J127" i="10"/>
  <c r="J124" i="10" s="1"/>
  <c r="J115" i="10"/>
  <c r="R115" i="10" s="1"/>
  <c r="T115" i="10"/>
  <c r="S115" i="10"/>
  <c r="P115" i="10"/>
  <c r="O115" i="10"/>
  <c r="N115" i="10"/>
  <c r="E115" i="10"/>
  <c r="M115" i="10" s="1"/>
  <c r="E114" i="10"/>
  <c r="J114" i="10"/>
  <c r="J112" i="10"/>
  <c r="T107" i="10"/>
  <c r="S107" i="10"/>
  <c r="R107" i="10"/>
  <c r="P107" i="10"/>
  <c r="O107" i="10"/>
  <c r="N107" i="10"/>
  <c r="I107" i="10"/>
  <c r="E107" i="10"/>
  <c r="M107" i="10" s="1"/>
  <c r="L93" i="10"/>
  <c r="K93" i="10"/>
  <c r="J93" i="10"/>
  <c r="G93" i="10"/>
  <c r="F93" i="10"/>
  <c r="T95" i="10"/>
  <c r="S95" i="10"/>
  <c r="R95" i="10"/>
  <c r="P95" i="10"/>
  <c r="O95" i="10"/>
  <c r="N95" i="10"/>
  <c r="I95" i="10"/>
  <c r="E95" i="10"/>
  <c r="M95" i="10" s="1"/>
  <c r="L83" i="10"/>
  <c r="K83" i="10"/>
  <c r="J83" i="10"/>
  <c r="H83" i="10"/>
  <c r="G83" i="10"/>
  <c r="F83" i="10"/>
  <c r="T85" i="10"/>
  <c r="S85" i="10"/>
  <c r="R85" i="10"/>
  <c r="P85" i="10"/>
  <c r="O85" i="10"/>
  <c r="N85" i="10"/>
  <c r="I85" i="10"/>
  <c r="E85" i="10"/>
  <c r="M85" i="10" s="1"/>
  <c r="J81" i="10"/>
  <c r="J67" i="10" s="1"/>
  <c r="L67" i="10"/>
  <c r="K67" i="10"/>
  <c r="H67" i="10"/>
  <c r="G67" i="10"/>
  <c r="F67" i="10"/>
  <c r="T76" i="10"/>
  <c r="S76" i="10"/>
  <c r="R76" i="10"/>
  <c r="P76" i="10"/>
  <c r="O76" i="10"/>
  <c r="N76" i="10"/>
  <c r="I76" i="10"/>
  <c r="E76" i="10"/>
  <c r="M76" i="10" s="1"/>
  <c r="K39" i="10" l="1"/>
  <c r="J104" i="10"/>
  <c r="Q107" i="10"/>
  <c r="Q128" i="10"/>
  <c r="I115" i="10"/>
  <c r="Q115" i="10" s="1"/>
  <c r="Q95" i="10"/>
  <c r="Q76" i="10"/>
  <c r="Q85" i="10"/>
  <c r="T41" i="10"/>
  <c r="S41" i="10"/>
  <c r="R41" i="10"/>
  <c r="P41" i="10"/>
  <c r="O41" i="10"/>
  <c r="N41" i="10"/>
  <c r="I41" i="10"/>
  <c r="E41" i="10"/>
  <c r="M41" i="10" s="1"/>
  <c r="H11" i="10"/>
  <c r="G11" i="10"/>
  <c r="T30" i="10"/>
  <c r="T31" i="10"/>
  <c r="T32" i="10"/>
  <c r="T33" i="10"/>
  <c r="S30" i="10"/>
  <c r="S31" i="10"/>
  <c r="S32" i="10"/>
  <c r="S33" i="10"/>
  <c r="R30" i="10"/>
  <c r="R31" i="10"/>
  <c r="R32" i="10"/>
  <c r="R33" i="10"/>
  <c r="Q30" i="10"/>
  <c r="Q31" i="10"/>
  <c r="Q32" i="10"/>
  <c r="Q33" i="10"/>
  <c r="P30" i="10"/>
  <c r="P31" i="10"/>
  <c r="P32" i="10"/>
  <c r="P33" i="10"/>
  <c r="O30" i="10"/>
  <c r="O31" i="10"/>
  <c r="O32" i="10"/>
  <c r="O33" i="10"/>
  <c r="N30" i="10"/>
  <c r="N31" i="10"/>
  <c r="N32" i="10"/>
  <c r="N33" i="10"/>
  <c r="M30" i="10"/>
  <c r="M31" i="10"/>
  <c r="M32" i="10"/>
  <c r="M33" i="10"/>
  <c r="L29" i="10"/>
  <c r="L11" i="10" s="1"/>
  <c r="L10" i="10" s="1"/>
  <c r="K29" i="10"/>
  <c r="K10" i="10" s="1"/>
  <c r="J29" i="10"/>
  <c r="H29" i="10"/>
  <c r="P29" i="10" s="1"/>
  <c r="G29" i="10"/>
  <c r="O29" i="10" s="1"/>
  <c r="F29" i="10"/>
  <c r="J21" i="10"/>
  <c r="H134" i="10"/>
  <c r="H130" i="10" s="1"/>
  <c r="S134" i="10"/>
  <c r="R134" i="10"/>
  <c r="O134" i="10"/>
  <c r="N134" i="10"/>
  <c r="I134" i="10"/>
  <c r="E134" i="10"/>
  <c r="H126" i="10"/>
  <c r="S126" i="10"/>
  <c r="R126" i="10"/>
  <c r="O126" i="10"/>
  <c r="N126" i="10"/>
  <c r="I126" i="10"/>
  <c r="E126" i="10"/>
  <c r="H122" i="10"/>
  <c r="P122" i="10" s="1"/>
  <c r="H121" i="10"/>
  <c r="J119" i="10"/>
  <c r="G119" i="10"/>
  <c r="F119" i="10"/>
  <c r="S121" i="10"/>
  <c r="S122" i="10"/>
  <c r="R121" i="10"/>
  <c r="R122" i="10"/>
  <c r="O121" i="10"/>
  <c r="O122" i="10"/>
  <c r="N121" i="10"/>
  <c r="N122" i="10"/>
  <c r="I121" i="10"/>
  <c r="I122" i="10"/>
  <c r="E121" i="10"/>
  <c r="E122" i="10"/>
  <c r="H112" i="10"/>
  <c r="H105" i="10"/>
  <c r="H108" i="10"/>
  <c r="T106" i="10"/>
  <c r="S106" i="10"/>
  <c r="R106" i="10"/>
  <c r="P106" i="10"/>
  <c r="O106" i="10"/>
  <c r="N106" i="10"/>
  <c r="I106" i="10"/>
  <c r="E106" i="10"/>
  <c r="T98" i="10"/>
  <c r="S98" i="10"/>
  <c r="R98" i="10"/>
  <c r="P98" i="10"/>
  <c r="O98" i="10"/>
  <c r="N98" i="10"/>
  <c r="I98" i="10"/>
  <c r="E98" i="10"/>
  <c r="H62" i="10"/>
  <c r="H65" i="10"/>
  <c r="J60" i="10"/>
  <c r="J59" i="10" s="1"/>
  <c r="K60" i="10"/>
  <c r="L60" i="10"/>
  <c r="G60" i="10"/>
  <c r="S65" i="10"/>
  <c r="O65" i="10"/>
  <c r="I65" i="10"/>
  <c r="N65" i="10"/>
  <c r="R65" i="10"/>
  <c r="E65" i="10"/>
  <c r="T56" i="10"/>
  <c r="S56" i="10"/>
  <c r="R56" i="10"/>
  <c r="P56" i="10"/>
  <c r="O56" i="10"/>
  <c r="N56" i="10"/>
  <c r="I56" i="10"/>
  <c r="E56" i="10"/>
  <c r="T54" i="10"/>
  <c r="S54" i="10"/>
  <c r="R54" i="10"/>
  <c r="P54" i="10"/>
  <c r="O54" i="10"/>
  <c r="N54" i="10"/>
  <c r="I54" i="10"/>
  <c r="E54" i="10"/>
  <c r="E55" i="10"/>
  <c r="E47" i="10"/>
  <c r="H104" i="10" l="1"/>
  <c r="E29" i="10"/>
  <c r="M29" i="10" s="1"/>
  <c r="T126" i="10"/>
  <c r="H124" i="10"/>
  <c r="Q41" i="10"/>
  <c r="M122" i="10"/>
  <c r="Q56" i="10"/>
  <c r="N29" i="10"/>
  <c r="S29" i="10"/>
  <c r="T122" i="10"/>
  <c r="T29" i="10"/>
  <c r="R29" i="10"/>
  <c r="I29" i="10"/>
  <c r="H119" i="10"/>
  <c r="Q106" i="10"/>
  <c r="M134" i="10"/>
  <c r="M121" i="10"/>
  <c r="T134" i="10"/>
  <c r="P134" i="10"/>
  <c r="Q134" i="10"/>
  <c r="M106" i="10"/>
  <c r="Q126" i="10"/>
  <c r="P126" i="10"/>
  <c r="M126" i="10"/>
  <c r="Q122" i="10"/>
  <c r="P121" i="10"/>
  <c r="T121" i="10"/>
  <c r="Q121" i="10"/>
  <c r="Q98" i="10"/>
  <c r="Q65" i="10"/>
  <c r="Q54" i="10"/>
  <c r="M98" i="10"/>
  <c r="M65" i="10"/>
  <c r="H60" i="10"/>
  <c r="T65" i="10"/>
  <c r="P65" i="10"/>
  <c r="M56" i="10"/>
  <c r="M54" i="10"/>
  <c r="T16" i="10"/>
  <c r="S16" i="10"/>
  <c r="R16" i="10"/>
  <c r="P16" i="10"/>
  <c r="O16" i="10"/>
  <c r="N16" i="10"/>
  <c r="I16" i="10"/>
  <c r="E16" i="10"/>
  <c r="H24" i="10"/>
  <c r="H10" i="10" s="1"/>
  <c r="G24" i="10"/>
  <c r="G10" i="10" s="1"/>
  <c r="E19" i="10"/>
  <c r="E18" i="10"/>
  <c r="Q29" i="10" l="1"/>
  <c r="Q16" i="10"/>
  <c r="M16" i="10"/>
  <c r="R12" i="10"/>
  <c r="S12" i="10"/>
  <c r="T12" i="10"/>
  <c r="R13" i="10"/>
  <c r="S13" i="10"/>
  <c r="T13" i="10"/>
  <c r="R14" i="10"/>
  <c r="S14" i="10"/>
  <c r="T14" i="10"/>
  <c r="R15" i="10"/>
  <c r="S15" i="10"/>
  <c r="T15" i="10"/>
  <c r="R17" i="10"/>
  <c r="S17" i="10"/>
  <c r="T17" i="10"/>
  <c r="R18" i="10"/>
  <c r="S18" i="10"/>
  <c r="T18" i="10"/>
  <c r="R19" i="10"/>
  <c r="S19" i="10"/>
  <c r="T19" i="10"/>
  <c r="R20" i="10"/>
  <c r="S20" i="10"/>
  <c r="T20" i="10"/>
  <c r="R21" i="10"/>
  <c r="S21" i="10"/>
  <c r="T21" i="10"/>
  <c r="R22" i="10"/>
  <c r="S22" i="10"/>
  <c r="T22" i="10"/>
  <c r="R23" i="10"/>
  <c r="S23" i="10"/>
  <c r="T23" i="10"/>
  <c r="S24" i="10"/>
  <c r="T24" i="10"/>
  <c r="R25" i="10"/>
  <c r="S25" i="10"/>
  <c r="T25" i="10"/>
  <c r="R26" i="10"/>
  <c r="S26" i="10"/>
  <c r="T26" i="10"/>
  <c r="R27" i="10"/>
  <c r="S27" i="10"/>
  <c r="T27" i="10"/>
  <c r="R28" i="10"/>
  <c r="S28" i="10"/>
  <c r="T28" i="10"/>
  <c r="R34" i="10"/>
  <c r="S34" i="10"/>
  <c r="T34" i="10"/>
  <c r="R35" i="10"/>
  <c r="S35" i="10"/>
  <c r="T35" i="10"/>
  <c r="R36" i="10"/>
  <c r="S36" i="10"/>
  <c r="T36" i="10"/>
  <c r="R37" i="10"/>
  <c r="S37" i="10"/>
  <c r="T37" i="10"/>
  <c r="R40" i="10"/>
  <c r="S40" i="10"/>
  <c r="T40" i="10"/>
  <c r="R42" i="10"/>
  <c r="T42" i="10"/>
  <c r="R43" i="10"/>
  <c r="T43" i="10"/>
  <c r="R44" i="10"/>
  <c r="T44" i="10"/>
  <c r="R45" i="10"/>
  <c r="S45" i="10"/>
  <c r="T45" i="10"/>
  <c r="R46" i="10"/>
  <c r="S46" i="10"/>
  <c r="T46" i="10"/>
  <c r="R47" i="10"/>
  <c r="S47" i="10"/>
  <c r="T47" i="10"/>
  <c r="R48" i="10"/>
  <c r="T48" i="10"/>
  <c r="R49" i="10"/>
  <c r="S49" i="10"/>
  <c r="T49" i="10"/>
  <c r="R50" i="10"/>
  <c r="S50" i="10"/>
  <c r="T50" i="10"/>
  <c r="R51" i="10"/>
  <c r="S51" i="10"/>
  <c r="T51" i="10"/>
  <c r="R52" i="10"/>
  <c r="S52" i="10"/>
  <c r="T52" i="10"/>
  <c r="R53" i="10"/>
  <c r="S53" i="10"/>
  <c r="T53" i="10"/>
  <c r="R55" i="10"/>
  <c r="S55" i="10"/>
  <c r="T55" i="10"/>
  <c r="R57" i="10"/>
  <c r="S57" i="10"/>
  <c r="T57" i="10"/>
  <c r="R58" i="10"/>
  <c r="S58" i="10"/>
  <c r="T58" i="10"/>
  <c r="R61" i="10"/>
  <c r="S61" i="10"/>
  <c r="T61" i="10"/>
  <c r="R62" i="10"/>
  <c r="S62" i="10"/>
  <c r="T62" i="10"/>
  <c r="R63" i="10"/>
  <c r="S63" i="10"/>
  <c r="T63" i="10"/>
  <c r="R64" i="10"/>
  <c r="S64" i="10"/>
  <c r="T64" i="10"/>
  <c r="R68" i="10"/>
  <c r="S68" i="10"/>
  <c r="T68" i="10"/>
  <c r="R69" i="10"/>
  <c r="S69" i="10"/>
  <c r="T69" i="10"/>
  <c r="R70" i="10"/>
  <c r="S70" i="10"/>
  <c r="T70" i="10"/>
  <c r="R71" i="10"/>
  <c r="S71" i="10"/>
  <c r="T71" i="10"/>
  <c r="R72" i="10"/>
  <c r="S72" i="10"/>
  <c r="T72" i="10"/>
  <c r="R73" i="10"/>
  <c r="S73" i="10"/>
  <c r="T73" i="10"/>
  <c r="R74" i="10"/>
  <c r="S74" i="10"/>
  <c r="T74" i="10"/>
  <c r="R75" i="10"/>
  <c r="S75" i="10"/>
  <c r="T75" i="10"/>
  <c r="R77" i="10"/>
  <c r="S77" i="10"/>
  <c r="T77" i="10"/>
  <c r="R78" i="10"/>
  <c r="S78" i="10"/>
  <c r="T78" i="10"/>
  <c r="R79" i="10"/>
  <c r="S79" i="10"/>
  <c r="T79" i="10"/>
  <c r="R80" i="10"/>
  <c r="S80" i="10"/>
  <c r="T80" i="10"/>
  <c r="S81" i="10"/>
  <c r="T81" i="10"/>
  <c r="R84" i="10"/>
  <c r="S84" i="10"/>
  <c r="T84" i="10"/>
  <c r="R86" i="10"/>
  <c r="S86" i="10"/>
  <c r="T86" i="10"/>
  <c r="R87" i="10"/>
  <c r="S87" i="10"/>
  <c r="T87" i="10"/>
  <c r="R88" i="10"/>
  <c r="S88" i="10"/>
  <c r="T88" i="10"/>
  <c r="R89" i="10"/>
  <c r="S89" i="10"/>
  <c r="T89" i="10"/>
  <c r="R90" i="10"/>
  <c r="S90" i="10"/>
  <c r="T90" i="10"/>
  <c r="R91" i="10"/>
  <c r="S91" i="10"/>
  <c r="T91" i="10"/>
  <c r="R94" i="10"/>
  <c r="S94" i="10"/>
  <c r="T94" i="10"/>
  <c r="R96" i="10"/>
  <c r="S96" i="10"/>
  <c r="T96" i="10"/>
  <c r="R97" i="10"/>
  <c r="S97" i="10"/>
  <c r="T97" i="10"/>
  <c r="R99" i="10"/>
  <c r="S99" i="10"/>
  <c r="T99" i="10"/>
  <c r="R100" i="10"/>
  <c r="S100" i="10"/>
  <c r="T100" i="10"/>
  <c r="R101" i="10"/>
  <c r="S101" i="10"/>
  <c r="T101" i="10"/>
  <c r="R102" i="10"/>
  <c r="S102" i="10"/>
  <c r="T102" i="10"/>
  <c r="R105" i="10"/>
  <c r="S105" i="10"/>
  <c r="T105" i="10"/>
  <c r="R108" i="10"/>
  <c r="S108" i="10"/>
  <c r="T108" i="10"/>
  <c r="R109" i="10"/>
  <c r="S109" i="10"/>
  <c r="T109" i="10"/>
  <c r="R110" i="10"/>
  <c r="S110" i="10"/>
  <c r="T110" i="10"/>
  <c r="R111" i="10"/>
  <c r="S111" i="10"/>
  <c r="T111" i="10"/>
  <c r="S112" i="10"/>
  <c r="T112" i="10"/>
  <c r="R113" i="10"/>
  <c r="S113" i="10"/>
  <c r="T113" i="10"/>
  <c r="R114" i="10"/>
  <c r="S114" i="10"/>
  <c r="T114" i="10"/>
  <c r="R116" i="10"/>
  <c r="S116" i="10"/>
  <c r="T116" i="10"/>
  <c r="R117" i="10"/>
  <c r="S117" i="10"/>
  <c r="T117" i="10"/>
  <c r="R120" i="10"/>
  <c r="S120" i="10"/>
  <c r="T120" i="10"/>
  <c r="R125" i="10"/>
  <c r="S125" i="10"/>
  <c r="T125" i="10"/>
  <c r="S127" i="10"/>
  <c r="T127" i="10"/>
  <c r="R131" i="10"/>
  <c r="S131" i="10"/>
  <c r="T131" i="10"/>
  <c r="R132" i="10"/>
  <c r="S132" i="10"/>
  <c r="T132" i="10"/>
  <c r="R133" i="10"/>
  <c r="S133" i="10"/>
  <c r="T133" i="10"/>
  <c r="R135" i="10"/>
  <c r="S135" i="10"/>
  <c r="T135" i="10"/>
  <c r="N12" i="10" l="1"/>
  <c r="O12" i="10"/>
  <c r="P12" i="10"/>
  <c r="N13" i="10"/>
  <c r="O13" i="10"/>
  <c r="P13" i="10"/>
  <c r="N14" i="10"/>
  <c r="O14" i="10"/>
  <c r="P14" i="10"/>
  <c r="N15" i="10"/>
  <c r="O15" i="10"/>
  <c r="P15" i="10"/>
  <c r="N17" i="10"/>
  <c r="O17" i="10"/>
  <c r="P17" i="10"/>
  <c r="N18" i="10"/>
  <c r="O18" i="10"/>
  <c r="P18" i="10"/>
  <c r="N19" i="10"/>
  <c r="O19" i="10"/>
  <c r="P19" i="10"/>
  <c r="M20" i="10"/>
  <c r="N20" i="10"/>
  <c r="O20" i="10"/>
  <c r="P20" i="10"/>
  <c r="M21" i="10"/>
  <c r="N21" i="10"/>
  <c r="O21" i="10"/>
  <c r="P21" i="10"/>
  <c r="N22" i="10"/>
  <c r="O22" i="10"/>
  <c r="P22" i="10"/>
  <c r="N23" i="10"/>
  <c r="O23" i="10"/>
  <c r="P23" i="10"/>
  <c r="O24" i="10"/>
  <c r="P24" i="10"/>
  <c r="N25" i="10"/>
  <c r="O25" i="10"/>
  <c r="P25" i="10"/>
  <c r="N26" i="10"/>
  <c r="O26" i="10"/>
  <c r="P26" i="10"/>
  <c r="N27" i="10"/>
  <c r="O27" i="10"/>
  <c r="P27" i="10"/>
  <c r="N28" i="10"/>
  <c r="O28" i="10"/>
  <c r="P28" i="10"/>
  <c r="N34" i="10"/>
  <c r="O34" i="10"/>
  <c r="P34" i="10"/>
  <c r="M35" i="10"/>
  <c r="N35" i="10"/>
  <c r="O35" i="10"/>
  <c r="P35" i="10"/>
  <c r="M36" i="10"/>
  <c r="N36" i="10"/>
  <c r="O36" i="10"/>
  <c r="P36" i="10"/>
  <c r="N37" i="10"/>
  <c r="O37" i="10"/>
  <c r="P37" i="10"/>
  <c r="N40" i="10"/>
  <c r="O40" i="10"/>
  <c r="P40" i="10"/>
  <c r="N42" i="10"/>
  <c r="P42" i="10"/>
  <c r="N43" i="10"/>
  <c r="P43" i="10"/>
  <c r="N44" i="10"/>
  <c r="P44" i="10"/>
  <c r="N45" i="10"/>
  <c r="O45" i="10"/>
  <c r="P45" i="10"/>
  <c r="N46" i="10"/>
  <c r="O46" i="10"/>
  <c r="P46" i="10"/>
  <c r="N47" i="10"/>
  <c r="O47" i="10"/>
  <c r="P47" i="10"/>
  <c r="N48" i="10"/>
  <c r="P48" i="10"/>
  <c r="N49" i="10"/>
  <c r="O49" i="10"/>
  <c r="P49" i="10"/>
  <c r="N50" i="10"/>
  <c r="O50" i="10"/>
  <c r="P50" i="10"/>
  <c r="N51" i="10"/>
  <c r="O51" i="10"/>
  <c r="P51" i="10"/>
  <c r="N52" i="10"/>
  <c r="O52" i="10"/>
  <c r="P52" i="10"/>
  <c r="N53" i="10"/>
  <c r="O53" i="10"/>
  <c r="P53" i="10"/>
  <c r="N55" i="10"/>
  <c r="O55" i="10"/>
  <c r="P55" i="10"/>
  <c r="N57" i="10"/>
  <c r="O57" i="10"/>
  <c r="P57" i="10"/>
  <c r="N58" i="10"/>
  <c r="O58" i="10"/>
  <c r="P58" i="10"/>
  <c r="N61" i="10"/>
  <c r="O61" i="10"/>
  <c r="P61" i="10"/>
  <c r="N62" i="10"/>
  <c r="O62" i="10"/>
  <c r="P62" i="10"/>
  <c r="N63" i="10"/>
  <c r="O63" i="10"/>
  <c r="P63" i="10"/>
  <c r="N64" i="10"/>
  <c r="O64" i="10"/>
  <c r="P64" i="10"/>
  <c r="N68" i="10"/>
  <c r="O68" i="10"/>
  <c r="P68" i="10"/>
  <c r="N69" i="10"/>
  <c r="O69" i="10"/>
  <c r="P69" i="10"/>
  <c r="N70" i="10"/>
  <c r="O70" i="10"/>
  <c r="P70" i="10"/>
  <c r="N71" i="10"/>
  <c r="O71" i="10"/>
  <c r="P71" i="10"/>
  <c r="N72" i="10"/>
  <c r="O72" i="10"/>
  <c r="P72" i="10"/>
  <c r="N73" i="10"/>
  <c r="O73" i="10"/>
  <c r="P73" i="10"/>
  <c r="N74" i="10"/>
  <c r="O74" i="10"/>
  <c r="P74" i="10"/>
  <c r="N75" i="10"/>
  <c r="O75" i="10"/>
  <c r="P75" i="10"/>
  <c r="N77" i="10"/>
  <c r="O77" i="10"/>
  <c r="P77" i="10"/>
  <c r="N78" i="10"/>
  <c r="O78" i="10"/>
  <c r="P78" i="10"/>
  <c r="N79" i="10"/>
  <c r="O79" i="10"/>
  <c r="P79" i="10"/>
  <c r="N80" i="10"/>
  <c r="O80" i="10"/>
  <c r="P80" i="10"/>
  <c r="O81" i="10"/>
  <c r="P81" i="10"/>
  <c r="N84" i="10"/>
  <c r="O84" i="10"/>
  <c r="P84" i="10"/>
  <c r="N86" i="10"/>
  <c r="O86" i="10"/>
  <c r="P86" i="10"/>
  <c r="N87" i="10"/>
  <c r="O87" i="10"/>
  <c r="P87" i="10"/>
  <c r="N88" i="10"/>
  <c r="O88" i="10"/>
  <c r="P88" i="10"/>
  <c r="N89" i="10"/>
  <c r="O89" i="10"/>
  <c r="P89" i="10"/>
  <c r="N90" i="10"/>
  <c r="O90" i="10"/>
  <c r="P90" i="10"/>
  <c r="N91" i="10"/>
  <c r="O91" i="10"/>
  <c r="P91" i="10"/>
  <c r="N94" i="10"/>
  <c r="O94" i="10"/>
  <c r="P94" i="10"/>
  <c r="N96" i="10"/>
  <c r="O96" i="10"/>
  <c r="P96" i="10"/>
  <c r="N97" i="10"/>
  <c r="O97" i="10"/>
  <c r="P97" i="10"/>
  <c r="N99" i="10"/>
  <c r="O99" i="10"/>
  <c r="P99" i="10"/>
  <c r="N100" i="10"/>
  <c r="O100" i="10"/>
  <c r="P100" i="10"/>
  <c r="N101" i="10"/>
  <c r="O101" i="10"/>
  <c r="P101" i="10"/>
  <c r="N102" i="10"/>
  <c r="O102" i="10"/>
  <c r="P102" i="10"/>
  <c r="N105" i="10"/>
  <c r="O105" i="10"/>
  <c r="P105" i="10"/>
  <c r="N108" i="10"/>
  <c r="O108" i="10"/>
  <c r="P108" i="10"/>
  <c r="M109" i="10"/>
  <c r="N109" i="10"/>
  <c r="O109" i="10"/>
  <c r="P109" i="10"/>
  <c r="M110" i="10"/>
  <c r="N110" i="10"/>
  <c r="O110" i="10"/>
  <c r="P110" i="10"/>
  <c r="N111" i="10"/>
  <c r="O111" i="10"/>
  <c r="P111" i="10"/>
  <c r="O112" i="10"/>
  <c r="P112" i="10"/>
  <c r="N113" i="10"/>
  <c r="O113" i="10"/>
  <c r="P113" i="10"/>
  <c r="M114" i="10"/>
  <c r="N114" i="10"/>
  <c r="O114" i="10"/>
  <c r="P114" i="10"/>
  <c r="N116" i="10"/>
  <c r="O116" i="10"/>
  <c r="P116" i="10"/>
  <c r="N117" i="10"/>
  <c r="O117" i="10"/>
  <c r="P117" i="10"/>
  <c r="N120" i="10"/>
  <c r="O120" i="10"/>
  <c r="P120" i="10"/>
  <c r="N125" i="10"/>
  <c r="O125" i="10"/>
  <c r="P125" i="10"/>
  <c r="O127" i="10"/>
  <c r="P127" i="10"/>
  <c r="N131" i="10"/>
  <c r="O131" i="10"/>
  <c r="P131" i="10"/>
  <c r="N132" i="10"/>
  <c r="O132" i="10"/>
  <c r="P132" i="10"/>
  <c r="N133" i="10"/>
  <c r="O133" i="10"/>
  <c r="P133" i="10"/>
  <c r="N135" i="10"/>
  <c r="O135" i="10"/>
  <c r="P135" i="10"/>
  <c r="O104" i="10" l="1"/>
  <c r="P104" i="10"/>
  <c r="I114" i="10"/>
  <c r="Q114" i="10" s="1"/>
  <c r="I110" i="10"/>
  <c r="Q110" i="10" s="1"/>
  <c r="I109" i="10"/>
  <c r="Q109" i="10" s="1"/>
  <c r="N39" i="10"/>
  <c r="I47" i="10"/>
  <c r="I55" i="10"/>
  <c r="R83" i="10" l="1"/>
  <c r="Q55" i="10"/>
  <c r="M55" i="10"/>
  <c r="P39" i="10"/>
  <c r="Q47" i="10"/>
  <c r="M47" i="10"/>
  <c r="T104" i="10"/>
  <c r="R39" i="10"/>
  <c r="S104" i="10"/>
  <c r="T39" i="10"/>
  <c r="N83" i="10"/>
  <c r="I35" i="10"/>
  <c r="Q35" i="10" s="1"/>
  <c r="I21" i="10"/>
  <c r="Q21" i="10" s="1"/>
  <c r="I20" i="10"/>
  <c r="Q20" i="10" s="1"/>
  <c r="I19" i="10"/>
  <c r="I18" i="10"/>
  <c r="I36" i="10"/>
  <c r="Q36" i="10" s="1"/>
  <c r="Q18" i="10" l="1"/>
  <c r="M18" i="10"/>
  <c r="Q19" i="10"/>
  <c r="M19" i="10"/>
  <c r="G44" i="10"/>
  <c r="G39" i="10" s="1"/>
  <c r="O42" i="10" l="1"/>
  <c r="S42" i="10"/>
  <c r="R81" i="10"/>
  <c r="N81" i="10"/>
  <c r="O43" i="10"/>
  <c r="S43" i="10"/>
  <c r="E44" i="10"/>
  <c r="S44" i="10"/>
  <c r="O44" i="10"/>
  <c r="S48" i="10"/>
  <c r="O48" i="10"/>
  <c r="R112" i="10"/>
  <c r="N112" i="10"/>
  <c r="R127" i="10"/>
  <c r="N127" i="10"/>
  <c r="N104" i="10" l="1"/>
  <c r="R104" i="10"/>
  <c r="O39" i="10"/>
  <c r="S39" i="10"/>
  <c r="I53" i="10"/>
  <c r="I52" i="10"/>
  <c r="I46" i="10"/>
  <c r="I45" i="10"/>
  <c r="P130" i="10"/>
  <c r="O130" i="10"/>
  <c r="N130" i="10"/>
  <c r="E135" i="10"/>
  <c r="P124" i="10"/>
  <c r="O124" i="10"/>
  <c r="L119" i="10"/>
  <c r="P119" i="10" s="1"/>
  <c r="K119" i="10"/>
  <c r="O119" i="10" s="1"/>
  <c r="N119" i="10"/>
  <c r="E116" i="10"/>
  <c r="I116" i="10"/>
  <c r="E46" i="10"/>
  <c r="E45" i="10"/>
  <c r="E53" i="10"/>
  <c r="E52" i="10"/>
  <c r="P67" i="10"/>
  <c r="I44" i="10"/>
  <c r="Q44" i="10" s="1"/>
  <c r="I43" i="10"/>
  <c r="I117" i="10"/>
  <c r="E117" i="10"/>
  <c r="J24" i="10"/>
  <c r="J10" i="10" s="1"/>
  <c r="F24" i="10"/>
  <c r="P93" i="10"/>
  <c r="O93" i="10"/>
  <c r="N93" i="10"/>
  <c r="I135" i="10"/>
  <c r="T60" i="10"/>
  <c r="I62" i="10"/>
  <c r="I63" i="10"/>
  <c r="I64" i="10"/>
  <c r="I61" i="10"/>
  <c r="E63" i="10"/>
  <c r="E64" i="10"/>
  <c r="E61" i="10"/>
  <c r="P60" i="10"/>
  <c r="O60" i="10"/>
  <c r="M117" i="10" l="1"/>
  <c r="Q116" i="10"/>
  <c r="M135" i="10"/>
  <c r="O67" i="10"/>
  <c r="Q135" i="10"/>
  <c r="M61" i="10"/>
  <c r="M64" i="10"/>
  <c r="M63" i="10"/>
  <c r="I60" i="10"/>
  <c r="N67" i="10"/>
  <c r="M45" i="10"/>
  <c r="Q53" i="10"/>
  <c r="M46" i="10"/>
  <c r="Q52" i="10"/>
  <c r="S124" i="10"/>
  <c r="R124" i="10"/>
  <c r="T124" i="10"/>
  <c r="N24" i="10"/>
  <c r="S67" i="10"/>
  <c r="T83" i="10"/>
  <c r="P83" i="10"/>
  <c r="M116" i="10"/>
  <c r="Q117" i="10"/>
  <c r="Q61" i="10"/>
  <c r="S93" i="10"/>
  <c r="R119" i="10"/>
  <c r="R130" i="10"/>
  <c r="S119" i="10"/>
  <c r="S130" i="10"/>
  <c r="T67" i="10"/>
  <c r="R67" i="10"/>
  <c r="Q64" i="10"/>
  <c r="Q63" i="10"/>
  <c r="T119" i="10"/>
  <c r="T130" i="10"/>
  <c r="R93" i="10"/>
  <c r="R24" i="10"/>
  <c r="M52" i="10"/>
  <c r="N124" i="10"/>
  <c r="Q45" i="10"/>
  <c r="T93" i="10"/>
  <c r="K59" i="10"/>
  <c r="S60" i="10"/>
  <c r="M53" i="10"/>
  <c r="Q46" i="10"/>
  <c r="M44" i="10"/>
  <c r="H59" i="10"/>
  <c r="I130" i="10"/>
  <c r="I124" i="10"/>
  <c r="I104" i="10"/>
  <c r="I119" i="10"/>
  <c r="E62" i="10"/>
  <c r="E43" i="10"/>
  <c r="M43" i="10" s="1"/>
  <c r="R60" i="10"/>
  <c r="G59" i="10"/>
  <c r="F59" i="10"/>
  <c r="L59" i="10"/>
  <c r="O59" i="10" l="1"/>
  <c r="P59" i="10"/>
  <c r="M62" i="10"/>
  <c r="E60" i="10"/>
  <c r="T59" i="10"/>
  <c r="Q62" i="10"/>
  <c r="Q43" i="10"/>
  <c r="N60" i="10"/>
  <c r="S59" i="10"/>
  <c r="R59" i="10"/>
  <c r="I59" i="10"/>
  <c r="E59" i="10" l="1"/>
  <c r="M59" i="10" s="1"/>
  <c r="M60" i="10"/>
  <c r="Q60" i="10"/>
  <c r="N59" i="10"/>
  <c r="I34" i="10"/>
  <c r="E34" i="10"/>
  <c r="E133" i="10"/>
  <c r="E132" i="10"/>
  <c r="E131" i="10"/>
  <c r="H129" i="10"/>
  <c r="G129" i="10"/>
  <c r="F129" i="10"/>
  <c r="E127" i="10"/>
  <c r="H123" i="10"/>
  <c r="E125" i="10"/>
  <c r="E120" i="10"/>
  <c r="E113" i="10"/>
  <c r="E111" i="10"/>
  <c r="E105" i="10"/>
  <c r="E102" i="10"/>
  <c r="E101" i="10"/>
  <c r="E100" i="10"/>
  <c r="E99" i="10"/>
  <c r="E97" i="10"/>
  <c r="E96" i="10"/>
  <c r="E94" i="10"/>
  <c r="H92" i="10"/>
  <c r="G92" i="10"/>
  <c r="F92" i="10"/>
  <c r="E91" i="10"/>
  <c r="E90" i="10"/>
  <c r="E89" i="10"/>
  <c r="E88" i="10"/>
  <c r="E87" i="10"/>
  <c r="E84" i="10"/>
  <c r="H82" i="10"/>
  <c r="E80" i="10"/>
  <c r="E79" i="10"/>
  <c r="E78" i="10"/>
  <c r="E77" i="10"/>
  <c r="E75" i="10"/>
  <c r="E74" i="10"/>
  <c r="E73" i="10"/>
  <c r="E72" i="10"/>
  <c r="E71" i="10"/>
  <c r="E70" i="10"/>
  <c r="E69" i="10"/>
  <c r="E68" i="10"/>
  <c r="H66" i="10"/>
  <c r="P66" i="10" s="1"/>
  <c r="G66" i="10"/>
  <c r="E58" i="10"/>
  <c r="E57" i="10"/>
  <c r="E51" i="10"/>
  <c r="E50" i="10"/>
  <c r="E49" i="10"/>
  <c r="E48" i="10"/>
  <c r="E40" i="10"/>
  <c r="H38" i="10"/>
  <c r="F38" i="10"/>
  <c r="E37" i="10"/>
  <c r="E28" i="10"/>
  <c r="E27" i="10"/>
  <c r="E26" i="10"/>
  <c r="E25" i="10"/>
  <c r="E23" i="10"/>
  <c r="E22" i="10"/>
  <c r="E17" i="10"/>
  <c r="E15" i="10"/>
  <c r="E14" i="10"/>
  <c r="E13" i="10"/>
  <c r="F11" i="10"/>
  <c r="F10" i="10" s="1"/>
  <c r="Q59" i="10" l="1"/>
  <c r="M34" i="10"/>
  <c r="Q34" i="10"/>
  <c r="G9" i="10"/>
  <c r="T82" i="10"/>
  <c r="P82" i="10"/>
  <c r="N10" i="10"/>
  <c r="N11" i="10"/>
  <c r="H118" i="10"/>
  <c r="G118" i="10"/>
  <c r="H103" i="10"/>
  <c r="G103" i="10"/>
  <c r="F103" i="10"/>
  <c r="E86" i="10"/>
  <c r="E81" i="10"/>
  <c r="E67" i="10"/>
  <c r="E42" i="10"/>
  <c r="G38" i="10"/>
  <c r="E108" i="10"/>
  <c r="E112" i="10"/>
  <c r="E24" i="10"/>
  <c r="E12" i="10"/>
  <c r="E11" i="10"/>
  <c r="E93" i="10"/>
  <c r="F118" i="10"/>
  <c r="F82" i="10"/>
  <c r="F123" i="10"/>
  <c r="G123" i="10"/>
  <c r="E130" i="10"/>
  <c r="H9" i="10" l="1"/>
  <c r="H136" i="10" s="1"/>
  <c r="E66" i="10"/>
  <c r="E92" i="10"/>
  <c r="E129" i="10"/>
  <c r="M130" i="10"/>
  <c r="Q130" i="10"/>
  <c r="G82" i="10"/>
  <c r="G136" i="10" s="1"/>
  <c r="O83" i="10"/>
  <c r="S83" i="10"/>
  <c r="E119" i="10"/>
  <c r="E83" i="10"/>
  <c r="E39" i="10"/>
  <c r="F66" i="10"/>
  <c r="E104" i="10"/>
  <c r="E124" i="10"/>
  <c r="E10" i="10"/>
  <c r="F9" i="10"/>
  <c r="E9" i="10" l="1"/>
  <c r="E38" i="10"/>
  <c r="E123" i="10"/>
  <c r="M124" i="10"/>
  <c r="Q124" i="10"/>
  <c r="E82" i="10"/>
  <c r="E103" i="10"/>
  <c r="M104" i="10"/>
  <c r="Q104" i="10"/>
  <c r="E118" i="10"/>
  <c r="M119" i="10"/>
  <c r="Q119" i="10"/>
  <c r="F136" i="10"/>
  <c r="E136" i="10" l="1"/>
  <c r="I17" i="10"/>
  <c r="I22" i="10"/>
  <c r="I23" i="10"/>
  <c r="I25" i="10"/>
  <c r="I26" i="10"/>
  <c r="I27" i="10"/>
  <c r="I28" i="10"/>
  <c r="I37" i="10"/>
  <c r="I40" i="10"/>
  <c r="I42" i="10"/>
  <c r="I48" i="10"/>
  <c r="I49" i="10"/>
  <c r="I50" i="10"/>
  <c r="I51" i="10"/>
  <c r="I57" i="10"/>
  <c r="I58" i="10"/>
  <c r="I68" i="10"/>
  <c r="I69" i="10"/>
  <c r="I70" i="10"/>
  <c r="I71" i="10"/>
  <c r="I72" i="10"/>
  <c r="I73" i="10"/>
  <c r="I74" i="10"/>
  <c r="I75" i="10"/>
  <c r="I77" i="10"/>
  <c r="I78" i="10"/>
  <c r="I79" i="10"/>
  <c r="I80" i="10"/>
  <c r="I81" i="10"/>
  <c r="I84" i="10"/>
  <c r="I86" i="10"/>
  <c r="I87" i="10"/>
  <c r="I88" i="10"/>
  <c r="I89" i="10"/>
  <c r="I90" i="10"/>
  <c r="I91" i="10"/>
  <c r="I94" i="10"/>
  <c r="I96" i="10"/>
  <c r="I97" i="10"/>
  <c r="I99" i="10"/>
  <c r="I100" i="10"/>
  <c r="I101" i="10"/>
  <c r="I102" i="10"/>
  <c r="I105" i="10"/>
  <c r="I108" i="10"/>
  <c r="I111" i="10"/>
  <c r="I112" i="10"/>
  <c r="I113" i="10"/>
  <c r="I120" i="10"/>
  <c r="I125" i="10"/>
  <c r="I127" i="10"/>
  <c r="I131" i="10"/>
  <c r="I132" i="10"/>
  <c r="I133" i="10"/>
  <c r="I13" i="10"/>
  <c r="I14" i="10"/>
  <c r="I15" i="10"/>
  <c r="I12" i="10"/>
  <c r="Q108" i="10" l="1"/>
  <c r="M108" i="10"/>
  <c r="Q78" i="10"/>
  <c r="M78" i="10"/>
  <c r="Q73" i="10"/>
  <c r="M73" i="10"/>
  <c r="Q99" i="10"/>
  <c r="M99" i="10"/>
  <c r="Q72" i="10"/>
  <c r="M72" i="10"/>
  <c r="P11" i="10"/>
  <c r="P10" i="10"/>
  <c r="O11" i="10"/>
  <c r="Q28" i="10"/>
  <c r="M28" i="10"/>
  <c r="Q75" i="10"/>
  <c r="M75" i="10"/>
  <c r="Q133" i="10"/>
  <c r="M133" i="10"/>
  <c r="Q15" i="10"/>
  <c r="M15" i="10"/>
  <c r="Q17" i="10"/>
  <c r="M17" i="10"/>
  <c r="Q111" i="10"/>
  <c r="M111" i="10"/>
  <c r="Q48" i="10"/>
  <c r="M48" i="10"/>
  <c r="Q49" i="10"/>
  <c r="M49" i="10"/>
  <c r="Q13" i="10"/>
  <c r="M13" i="10"/>
  <c r="Q88" i="10"/>
  <c r="M88" i="10"/>
  <c r="Q42" i="10"/>
  <c r="M42" i="10"/>
  <c r="Q105" i="10"/>
  <c r="M105" i="10"/>
  <c r="Q37" i="10"/>
  <c r="M37" i="10"/>
  <c r="Q131" i="10"/>
  <c r="M131" i="10"/>
  <c r="Q84" i="10"/>
  <c r="M84" i="10"/>
  <c r="Q127" i="10"/>
  <c r="M127" i="10"/>
  <c r="Q81" i="10"/>
  <c r="M81" i="10"/>
  <c r="Q58" i="10"/>
  <c r="M58" i="10"/>
  <c r="Q27" i="10"/>
  <c r="M27" i="10"/>
  <c r="Q91" i="10"/>
  <c r="M91" i="10"/>
  <c r="Q112" i="10"/>
  <c r="M112" i="10"/>
  <c r="Q90" i="10"/>
  <c r="M90" i="10"/>
  <c r="Q14" i="10"/>
  <c r="M14" i="10"/>
  <c r="Q89" i="10"/>
  <c r="M89" i="10"/>
  <c r="Q87" i="10"/>
  <c r="M87" i="10"/>
  <c r="Q71" i="10"/>
  <c r="M71" i="10"/>
  <c r="Q40" i="10"/>
  <c r="M40" i="10"/>
  <c r="Q132" i="10"/>
  <c r="M132" i="10"/>
  <c r="Q86" i="10"/>
  <c r="M86" i="10"/>
  <c r="Q101" i="10"/>
  <c r="M101" i="10"/>
  <c r="Q69" i="10"/>
  <c r="M69" i="10"/>
  <c r="Q80" i="10"/>
  <c r="M80" i="10"/>
  <c r="Q97" i="10"/>
  <c r="M97" i="10"/>
  <c r="Q57" i="10"/>
  <c r="M57" i="10"/>
  <c r="Q51" i="10"/>
  <c r="M51" i="10"/>
  <c r="Q25" i="10"/>
  <c r="M25" i="10"/>
  <c r="Q12" i="10"/>
  <c r="M12" i="10"/>
  <c r="Q22" i="10"/>
  <c r="M22" i="10"/>
  <c r="Q74" i="10"/>
  <c r="M74" i="10"/>
  <c r="Q102" i="10"/>
  <c r="M102" i="10"/>
  <c r="Q70" i="10"/>
  <c r="M70" i="10"/>
  <c r="Q100" i="10"/>
  <c r="M100" i="10"/>
  <c r="Q68" i="10"/>
  <c r="M68" i="10"/>
  <c r="Q125" i="10"/>
  <c r="M125" i="10"/>
  <c r="Q120" i="10"/>
  <c r="M120" i="10"/>
  <c r="Q79" i="10"/>
  <c r="M79" i="10"/>
  <c r="Q26" i="10"/>
  <c r="M26" i="10"/>
  <c r="Q96" i="10"/>
  <c r="M96" i="10"/>
  <c r="Q113" i="10"/>
  <c r="M113" i="10"/>
  <c r="Q94" i="10"/>
  <c r="M94" i="10"/>
  <c r="Q77" i="10"/>
  <c r="M77" i="10"/>
  <c r="Q50" i="10"/>
  <c r="M50" i="10"/>
  <c r="Q23" i="10"/>
  <c r="M23" i="10"/>
  <c r="R10" i="10"/>
  <c r="J103" i="10"/>
  <c r="J118" i="10"/>
  <c r="S11" i="10"/>
  <c r="K92" i="10"/>
  <c r="T11" i="10"/>
  <c r="L92" i="10"/>
  <c r="J92" i="10"/>
  <c r="J129" i="10"/>
  <c r="R11" i="10"/>
  <c r="I11" i="10"/>
  <c r="K129" i="10"/>
  <c r="L129" i="10"/>
  <c r="K123" i="10"/>
  <c r="L123" i="10"/>
  <c r="L118" i="10"/>
  <c r="L103" i="10"/>
  <c r="K103" i="10"/>
  <c r="L66" i="10"/>
  <c r="T66" i="10" s="1"/>
  <c r="L38" i="10"/>
  <c r="K66" i="10"/>
  <c r="K38" i="10"/>
  <c r="K82" i="10"/>
  <c r="J123" i="10"/>
  <c r="J82" i="10"/>
  <c r="K118" i="10"/>
  <c r="I93" i="10"/>
  <c r="I83" i="10"/>
  <c r="I67" i="10"/>
  <c r="J66" i="10"/>
  <c r="J38" i="10"/>
  <c r="I39" i="10"/>
  <c r="I24" i="10"/>
  <c r="S129" i="10" l="1"/>
  <c r="O129" i="10"/>
  <c r="T129" i="10"/>
  <c r="P129" i="10"/>
  <c r="T123" i="10"/>
  <c r="P123" i="10"/>
  <c r="S123" i="10"/>
  <c r="O123" i="10"/>
  <c r="T118" i="10"/>
  <c r="P118" i="10"/>
  <c r="S118" i="10"/>
  <c r="O118" i="10"/>
  <c r="T103" i="10"/>
  <c r="P103" i="10"/>
  <c r="S66" i="10"/>
  <c r="O66" i="10"/>
  <c r="S92" i="10"/>
  <c r="O92" i="10"/>
  <c r="T92" i="10"/>
  <c r="P92" i="10"/>
  <c r="T38" i="10"/>
  <c r="P38" i="10"/>
  <c r="R123" i="10"/>
  <c r="N123" i="10"/>
  <c r="S82" i="10"/>
  <c r="O82" i="10"/>
  <c r="R92" i="10"/>
  <c r="N92" i="10"/>
  <c r="K9" i="10"/>
  <c r="O10" i="10"/>
  <c r="Q11" i="10"/>
  <c r="M11" i="10"/>
  <c r="R38" i="10"/>
  <c r="N38" i="10"/>
  <c r="R66" i="10"/>
  <c r="N66" i="10"/>
  <c r="R82" i="10"/>
  <c r="N82" i="10"/>
  <c r="S38" i="10"/>
  <c r="O38" i="10"/>
  <c r="Q39" i="10"/>
  <c r="M39" i="10"/>
  <c r="Q83" i="10"/>
  <c r="M83" i="10"/>
  <c r="Q24" i="10"/>
  <c r="M24" i="10"/>
  <c r="Q67" i="10"/>
  <c r="M67" i="10"/>
  <c r="Q93" i="10"/>
  <c r="M93" i="10"/>
  <c r="R129" i="10"/>
  <c r="N129" i="10"/>
  <c r="S103" i="10"/>
  <c r="O103" i="10"/>
  <c r="R118" i="10"/>
  <c r="N118" i="10"/>
  <c r="R103" i="10"/>
  <c r="N103" i="10"/>
  <c r="I129" i="10"/>
  <c r="I123" i="10"/>
  <c r="S10" i="10"/>
  <c r="T10" i="10"/>
  <c r="I92" i="10"/>
  <c r="I118" i="10"/>
  <c r="I103" i="10"/>
  <c r="L9" i="10"/>
  <c r="P9" i="10" s="1"/>
  <c r="I10" i="10"/>
  <c r="I82" i="10"/>
  <c r="I66" i="10"/>
  <c r="I38" i="10"/>
  <c r="J9" i="10"/>
  <c r="O9" i="10" l="1"/>
  <c r="K136" i="10"/>
  <c r="Q66" i="10"/>
  <c r="M66" i="10"/>
  <c r="Q82" i="10"/>
  <c r="M82" i="10"/>
  <c r="Q92" i="10"/>
  <c r="M92" i="10"/>
  <c r="I9" i="10"/>
  <c r="M9" i="10" s="1"/>
  <c r="M10" i="10"/>
  <c r="Q103" i="10"/>
  <c r="M103" i="10"/>
  <c r="Q118" i="10"/>
  <c r="M118" i="10"/>
  <c r="Q123" i="10"/>
  <c r="M123" i="10"/>
  <c r="J136" i="10"/>
  <c r="N9" i="10"/>
  <c r="Q38" i="10"/>
  <c r="M38" i="10"/>
  <c r="Q129" i="10"/>
  <c r="M129" i="10"/>
  <c r="T9" i="10"/>
  <c r="L136" i="10"/>
  <c r="S9" i="10"/>
  <c r="Q10" i="10"/>
  <c r="R9" i="10"/>
  <c r="T136" i="10" l="1"/>
  <c r="P136" i="10"/>
  <c r="S136" i="10"/>
  <c r="O136" i="10"/>
  <c r="R136" i="10"/>
  <c r="N136" i="10"/>
  <c r="Q9" i="10"/>
  <c r="I136" i="10"/>
  <c r="Q136" i="10" l="1"/>
  <c r="M136" i="10"/>
</calcChain>
</file>

<file path=xl/sharedStrings.xml><?xml version="1.0" encoding="utf-8"?>
<sst xmlns="http://schemas.openxmlformats.org/spreadsheetml/2006/main" count="467" uniqueCount="318">
  <si>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</si>
  <si>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</si>
  <si>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</si>
  <si>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</si>
  <si>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</si>
  <si>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</si>
  <si>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</si>
  <si>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</si>
  <si>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</si>
  <si>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</si>
  <si>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</si>
  <si>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</si>
  <si>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</si>
  <si>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</si>
  <si>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</si>
  <si>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</si>
  <si>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</si>
  <si>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</si>
  <si>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</si>
  <si>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</si>
  <si>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</si>
  <si>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</si>
  <si>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</si>
  <si>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</si>
  <si>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</si>
  <si>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</si>
  <si>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</si>
  <si>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</si>
  <si>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</si>
  <si>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</si>
  <si>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</si>
  <si>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</si>
  <si>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</si>
  <si>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</si>
  <si>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</si>
  <si>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</si>
  <si>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</si>
  <si>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</si>
  <si>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</si>
  <si>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</si>
  <si>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</si>
  <si>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</si>
  <si>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</si>
  <si>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</si>
  <si>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</si>
  <si>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</si>
  <si>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</si>
  <si>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</si>
  <si>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</si>
  <si>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</si>
  <si>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</si>
  <si>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</si>
  <si>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</si>
  <si>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</si>
  <si>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</si>
  <si>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</si>
  <si>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</si>
  <si>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</si>
  <si>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</si>
  <si>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</si>
  <si>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</si>
  <si>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</si>
  <si>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</si>
  <si>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</si>
  <si>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</si>
  <si>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</si>
  <si>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</si>
  <si>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</si>
  <si>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</si>
  <si>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</si>
  <si>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</si>
  <si>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</si>
  <si>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</si>
  <si>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</si>
  <si>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</si>
  <si>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</si>
  <si>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</si>
  <si>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</si>
  <si>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</si>
  <si>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</si>
  <si>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</si>
  <si>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</si>
  <si>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</si>
  <si>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</si>
  <si>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</si>
  <si>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</si>
  <si>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</si>
  <si>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</si>
  <si>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</si>
  <si>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</si>
  <si>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</si>
  <si>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</si>
  <si>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</si>
  <si>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</si>
  <si>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</si>
  <si>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</si>
  <si>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</si>
  <si>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</si>
  <si>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</si>
  <si>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</si>
  <si>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</si>
  <si>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</si>
  <si>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</si>
  <si>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</si>
  <si>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</si>
  <si>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</si>
  <si>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</si>
  <si>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</si>
  <si>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</si>
  <si>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</si>
  <si>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</si>
  <si>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</si>
  <si>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</si>
  <si>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</si>
  <si>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</si>
  <si>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</si>
  <si>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</si>
  <si>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</si>
  <si>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</si>
  <si>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</si>
  <si>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</si>
  <si>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</si>
  <si>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</si>
  <si>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</si>
  <si>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</si>
  <si>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</si>
  <si>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</si>
  <si>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</si>
  <si>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</si>
  <si>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</si>
  <si>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</si>
  <si>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</si>
  <si>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</si>
  <si>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</si>
  <si>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</si>
  <si>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</si>
  <si>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</si>
  <si>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</si>
  <si>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</si>
  <si>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</si>
  <si>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</si>
  <si>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</si>
  <si>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</si>
  <si>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</si>
  <si>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</si>
  <si>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Інші заходи, пов'язані з економічною діяльністю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</si>
  <si>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</si>
  <si>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</si>
  <si>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</si>
  <si>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</si>
  <si>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</si>
  <si>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</si>
  <si>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</si>
  <si>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</si>
  <si>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</si>
  <si>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</si>
  <si>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</si>
  <si>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</si>
  <si>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</si>
  <si>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</si>
  <si>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</si>
  <si>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</si>
  <si>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</si>
  <si>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</si>
  <si>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</si>
  <si>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</si>
  <si>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</si>
  <si>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</si>
  <si>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</si>
  <si>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</si>
  <si>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</si>
  <si>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0810180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</si>
  <si>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</si>
  <si>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</si>
  <si>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</si>
  <si>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</si>
  <si>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</si>
  <si>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1113242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</si>
  <si>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</si>
  <si>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</si>
  <si>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</si>
  <si>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</si>
  <si>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</si>
  <si>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</si>
  <si>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</si>
  <si>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</si>
  <si>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</si>
  <si>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</si>
  <si>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</si>
  <si>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</si>
  <si>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</si>
  <si>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</si>
  <si>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</si>
  <si>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</si>
  <si>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</si>
  <si>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</si>
  <si>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</si>
  <si>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</si>
  <si>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0700000</t>
  </si>
  <si>
    <t>0710000</t>
  </si>
  <si>
    <t>0710160</t>
  </si>
  <si>
    <t>0712010</t>
  </si>
  <si>
    <t>0212152</t>
  </si>
  <si>
    <t>2152</t>
  </si>
  <si>
    <t>Інші програми та заходи у сфері охороги здоров'я</t>
  </si>
  <si>
    <t>1218746</t>
  </si>
  <si>
    <t>8746</t>
  </si>
  <si>
    <t>0640</t>
  </si>
  <si>
    <t xml:space="preserve">Заходи  із  запобіганням  та  ліквідації  наслідків  надзвичайних  ситуацій  в  інших  системах  та  об"єктах   житлово  комунального  господарства  за рахунок  коштів  резервного  фонду  місцевого  бюджету </t>
  </si>
  <si>
    <t>0611021</t>
  </si>
  <si>
    <t>0611022</t>
  </si>
  <si>
    <t>1021</t>
  </si>
  <si>
    <t>1022</t>
  </si>
  <si>
    <t xml:space="preserve">Надання  загальної  середньої  освіти  закладам  загальної  середньої  освіти </t>
  </si>
  <si>
    <t>Надання  загальної  середньої  освіти  спеціальними  закладами  загалбної  середньої  освіти  для  дітей,  які  потребують  корекції  фізичного  та/або  розумового  розвитку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</si>
  <si>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</si>
  <si>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</si>
  <si>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</si>
  <si>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</si>
  <si>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</si>
  <si>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</si>
  <si>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</si>
  <si>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0611130</t>
  </si>
  <si>
    <t>1130</t>
  </si>
  <si>
    <t>Методичне забезпечення діяльності  закладів освіти</t>
  </si>
  <si>
    <t>0611141</t>
  </si>
  <si>
    <t>1141</t>
  </si>
  <si>
    <t>0611142</t>
  </si>
  <si>
    <t>1142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</si>
  <si>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</si>
  <si>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</si>
  <si>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</si>
  <si>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</si>
  <si>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</si>
  <si>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</si>
  <si>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 xml:space="preserve">Надання  загальної  середньої  освіти  закладами  загальної  середньої  освіти 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</si>
  <si>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</si>
  <si>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</si>
  <si>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</si>
  <si>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Відділ освіти Чорноморської  міської ради  Одеського району Одеської області</t>
  </si>
  <si>
    <t>Відділ охорони здоров'я 
Чорноморської міської ради Одеського району Одеської області</t>
  </si>
  <si>
    <t>Відділ охорони здоров'я 
Чорноморської міської ради 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</si>
  <si>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</si>
  <si>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</si>
  <si>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</si>
  <si>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</si>
  <si>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</si>
  <si>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</si>
  <si>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</si>
  <si>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</si>
  <si>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</si>
  <si>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</si>
  <si>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</si>
  <si>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0218240</t>
  </si>
  <si>
    <t>8240</t>
  </si>
  <si>
    <t>0380</t>
  </si>
  <si>
    <t>Заходи та роботи з територіальної оборони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</si>
  <si>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</si>
  <si>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</si>
  <si>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</si>
  <si>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</si>
  <si>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Інші програми та заходи у сфері охорони здоров`я</t>
  </si>
  <si>
    <t>0218230</t>
  </si>
  <si>
    <t>8230</t>
  </si>
  <si>
    <t>Інші заходи громадського порядку та безпеки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</si>
  <si>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</si>
  <si>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</si>
  <si>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</si>
  <si>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0611061</t>
  </si>
  <si>
    <t>Надання загальної середньої освіти закладами загальної середньої освіти</t>
  </si>
  <si>
    <t>Інші заходи, пов`язані з економічною діяльністю</t>
  </si>
  <si>
    <t>Показники  бюджету Чорноморської міської територіальної громади за видатками за 1 півріччя 2022 року порівняно з аналогічними показниками за відповідний період попереднього бюджетного періоду із зазначенням динаміки їх зміни</t>
  </si>
  <si>
    <t>Виконано за  1 півріччя 2021 року, грн.</t>
  </si>
  <si>
    <t>0210170</t>
  </si>
  <si>
    <t>0170</t>
  </si>
  <si>
    <t>0131</t>
  </si>
  <si>
    <t>Підвищення кваліфікації депутатів  місцевих  рад  та  та  посадових  осіб  місцевого  самоврядування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</si>
  <si>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</si>
  <si>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</si>
  <si>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</si>
  <si>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</si>
  <si>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</si>
  <si>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</si>
  <si>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0712100</t>
  </si>
  <si>
    <t>0712152</t>
  </si>
  <si>
    <t>0717369</t>
  </si>
  <si>
    <t>7369</t>
  </si>
  <si>
    <t>Реалізація проектів з реконструкції, капітального ремонту приймальних відділень в опорних закладах охорони здоров'я у госпітальних округах</t>
  </si>
  <si>
    <t>1113140</t>
  </si>
  <si>
    <t>1210170</t>
  </si>
  <si>
    <t>Підвищення кваліфікації депутатів місцевих рад та посадових осіб місцевого самоврядування</t>
  </si>
  <si>
    <t>1517370</t>
  </si>
  <si>
    <t>7370</t>
  </si>
  <si>
    <t>Реалізація інших заходів щодо соціально-економічного розвитку територій</t>
  </si>
  <si>
    <t>1518311</t>
  </si>
  <si>
    <t>8311</t>
  </si>
  <si>
    <t>0511</t>
  </si>
  <si>
    <t xml:space="preserve">Охорона та раціональне використання природних ресурсів </t>
  </si>
  <si>
    <t>3117670</t>
  </si>
  <si>
    <t>7670</t>
  </si>
  <si>
    <t>Внески до статутного капіталу суб'єктів господарювання</t>
  </si>
  <si>
    <t>3719770</t>
  </si>
  <si>
    <t>9770</t>
  </si>
  <si>
    <t>Інші субвенції з місцевого бюджету</t>
  </si>
  <si>
    <t>Заходи із запобігання та ліквідації надзвичайних ситуацій та наслідків стихійного лиха</t>
  </si>
  <si>
    <t>0218110</t>
  </si>
  <si>
    <t>Виконавчий комiтет Чорноморської мiської ради Одеського району Одеської областi</t>
  </si>
  <si>
    <t>0610180</t>
  </si>
  <si>
    <t>0813123</t>
  </si>
  <si>
    <t>Заходи державної політики з питань сім`ї</t>
  </si>
  <si>
    <t>1010180</t>
  </si>
  <si>
    <t>1110180</t>
  </si>
  <si>
    <t>1210180</t>
  </si>
  <si>
    <t>3118240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</si>
  <si>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</si>
  <si>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</si>
  <si>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Відхилення, грн</t>
  </si>
  <si>
    <t>Виконано за  1 півріччя 2022 року,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</si>
</sst>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0.0%"/>
    <numFmt numFmtId="167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5" fillId="0" borderId="0"/>
    <xf numFmtId="0" fontId="3" fillId="0" borderId="0"/>
    <xf numFmtId="0" fontId="3" fillId="0" borderId="0"/>
    <xf numFmtId="0" fontId="20" fillId="0" borderId="0"/>
    <xf numFmtId="0" fontId="21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7" fontId="20" fillId="0" borderId="0" applyFont="0" applyFill="0" applyBorder="0" applyAlignment="0" applyProtection="0"/>
    <xf numFmtId="0" fontId="1" fillId="0" borderId="0"/>
    <xf numFmtId="0" fontId="24" fillId="0" borderId="0"/>
  </cellStyleXfs>
  <cellXfs count="88">
    <xf numFmtId="0" fontId="0" fillId="0" borderId="0" xfId="0"/>
    <xf numFmtId="0" fontId="10" fillId="2" borderId="0" xfId="0" applyFont="1" applyFill="1"/>
    <xf numFmtId="49" fontId="4" fillId="2" borderId="0" xfId="0" applyNumberFormat="1" applyFont="1" applyFill="1"/>
    <xf numFmtId="0" fontId="8" fillId="2" borderId="0" xfId="0" applyFont="1" applyFill="1"/>
    <xf numFmtId="0" fontId="1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2" fillId="2" borderId="0" xfId="0" applyFont="1" applyFill="1"/>
    <xf numFmtId="49" fontId="6" fillId="2" borderId="0" xfId="0" applyNumberFormat="1" applyFont="1" applyFill="1"/>
    <xf numFmtId="164" fontId="13" fillId="2" borderId="0" xfId="2" applyNumberFormat="1" applyFont="1" applyFill="1"/>
    <xf numFmtId="0" fontId="13" fillId="2" borderId="0" xfId="2" applyFont="1" applyFill="1"/>
    <xf numFmtId="165" fontId="6" fillId="2" borderId="0" xfId="0" applyNumberFormat="1" applyFont="1" applyFill="1"/>
    <xf numFmtId="49" fontId="9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7" fillId="2" borderId="0" xfId="0" applyFont="1" applyFill="1"/>
    <xf numFmtId="0" fontId="18" fillId="2" borderId="0" xfId="0" applyFont="1" applyFill="1"/>
    <xf numFmtId="3" fontId="6" fillId="2" borderId="0" xfId="0" applyNumberFormat="1" applyFont="1" applyFill="1"/>
    <xf numFmtId="4" fontId="6" fillId="2" borderId="0" xfId="0" applyNumberFormat="1" applyFont="1" applyFill="1"/>
    <xf numFmtId="164" fontId="9" fillId="2" borderId="0" xfId="2" applyNumberFormat="1" applyFont="1" applyFill="1"/>
    <xf numFmtId="0" fontId="9" fillId="2" borderId="0" xfId="2" applyFont="1" applyFill="1"/>
    <xf numFmtId="4" fontId="9" fillId="2" borderId="0" xfId="0" applyNumberFormat="1" applyFont="1" applyFill="1"/>
    <xf numFmtId="3" fontId="10" fillId="2" borderId="0" xfId="0" applyNumberFormat="1" applyFont="1" applyFill="1"/>
    <xf numFmtId="4" fontId="15" fillId="2" borderId="1" xfId="0" applyNumberFormat="1" applyFont="1" applyFill="1" applyBorder="1" applyAlignment="1">
      <alignment horizontal="left"/>
    </xf>
    <xf numFmtId="4" fontId="16" fillId="2" borderId="1" xfId="0" applyNumberFormat="1" applyFont="1" applyFill="1" applyBorder="1" applyAlignment="1">
      <alignment horizontal="left"/>
    </xf>
    <xf numFmtId="0" fontId="10" fillId="0" borderId="0" xfId="0" applyFont="1" applyFill="1"/>
    <xf numFmtId="4" fontId="15" fillId="2" borderId="1" xfId="2" applyNumberFormat="1" applyFont="1" applyFill="1" applyBorder="1" applyAlignment="1">
      <alignment horizontal="left" wrapText="1"/>
    </xf>
    <xf numFmtId="4" fontId="16" fillId="2" borderId="1" xfId="2" applyNumberFormat="1" applyFont="1" applyFill="1" applyBorder="1" applyAlignment="1">
      <alignment horizontal="left"/>
    </xf>
    <xf numFmtId="2" fontId="9" fillId="2" borderId="0" xfId="0" applyNumberFormat="1" applyFont="1" applyFill="1"/>
    <xf numFmtId="4" fontId="10" fillId="2" borderId="0" xfId="0" applyNumberFormat="1" applyFont="1" applyFill="1"/>
    <xf numFmtId="3" fontId="9" fillId="2" borderId="0" xfId="2" applyNumberFormat="1" applyFont="1" applyFill="1"/>
    <xf numFmtId="166" fontId="15" fillId="0" borderId="1" xfId="2" applyNumberFormat="1" applyFont="1" applyFill="1" applyBorder="1" applyAlignment="1">
      <alignment horizontal="left"/>
    </xf>
    <xf numFmtId="166" fontId="16" fillId="0" borderId="1" xfId="2" applyNumberFormat="1" applyFont="1" applyFill="1" applyBorder="1" applyAlignment="1">
      <alignment horizontal="left"/>
    </xf>
    <xf numFmtId="0" fontId="11" fillId="2" borderId="0" xfId="0" applyFont="1" applyFill="1"/>
    <xf numFmtId="4" fontId="15" fillId="2" borderId="1" xfId="2" applyNumberFormat="1" applyFont="1" applyFill="1" applyBorder="1" applyAlignment="1">
      <alignment horizontal="left"/>
    </xf>
    <xf numFmtId="4" fontId="9" fillId="2" borderId="1" xfId="2" applyNumberFormat="1" applyFont="1" applyFill="1" applyBorder="1" applyAlignment="1">
      <alignment horizontal="left"/>
    </xf>
    <xf numFmtId="4" fontId="9" fillId="2" borderId="1" xfId="0" applyNumberFormat="1" applyFont="1" applyFill="1" applyBorder="1" applyAlignment="1">
      <alignment horizontal="left"/>
    </xf>
    <xf numFmtId="166" fontId="9" fillId="0" borderId="1" xfId="2" applyNumberFormat="1" applyFont="1" applyFill="1" applyBorder="1" applyAlignment="1">
      <alignment horizontal="left"/>
    </xf>
    <xf numFmtId="49" fontId="9" fillId="2" borderId="1" xfId="4" applyNumberFormat="1" applyFont="1" applyFill="1" applyBorder="1" applyAlignment="1">
      <alignment horizontal="left"/>
    </xf>
    <xf numFmtId="0" fontId="9" fillId="2" borderId="1" xfId="2" applyFont="1" applyFill="1" applyBorder="1" applyAlignment="1">
      <alignment horizontal="left" wrapText="1"/>
    </xf>
    <xf numFmtId="0" fontId="9" fillId="2" borderId="1" xfId="4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left" wrapText="1"/>
    </xf>
    <xf numFmtId="0" fontId="22" fillId="2" borderId="1" xfId="0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left"/>
    </xf>
    <xf numFmtId="0" fontId="15" fillId="2" borderId="1" xfId="2" applyFont="1" applyFill="1" applyBorder="1" applyAlignment="1">
      <alignment horizontal="left" wrapText="1"/>
    </xf>
    <xf numFmtId="49" fontId="16" fillId="2" borderId="1" xfId="0" applyNumberFormat="1" applyFont="1" applyFill="1" applyBorder="1" applyAlignment="1">
      <alignment horizontal="left"/>
    </xf>
    <xf numFmtId="0" fontId="16" fillId="2" borderId="1" xfId="2" applyFont="1" applyFill="1" applyBorder="1" applyAlignment="1">
      <alignment horizontal="left" vertical="top" wrapText="1"/>
    </xf>
    <xf numFmtId="0" fontId="16" fillId="2" borderId="1" xfId="2" applyFont="1" applyFill="1" applyBorder="1" applyAlignment="1">
      <alignment horizontal="left" wrapText="1"/>
    </xf>
    <xf numFmtId="49" fontId="22" fillId="2" borderId="1" xfId="12" applyNumberFormat="1" applyFont="1" applyFill="1" applyBorder="1" applyAlignment="1">
      <alignment horizontal="left" vertical="center" wrapText="1"/>
    </xf>
    <xf numFmtId="0" fontId="22" fillId="2" borderId="1" xfId="12" applyFont="1" applyFill="1" applyBorder="1" applyAlignment="1">
      <alignment horizontal="left" vertical="center" wrapText="1"/>
    </xf>
    <xf numFmtId="0" fontId="22" fillId="2" borderId="1" xfId="12" quotePrefix="1" applyFont="1" applyFill="1" applyBorder="1" applyAlignment="1">
      <alignment horizontal="left" vertical="center" wrapText="1"/>
    </xf>
    <xf numFmtId="0" fontId="25" fillId="2" borderId="1" xfId="12" quotePrefix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wrapText="1"/>
    </xf>
    <xf numFmtId="49" fontId="15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3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0" fontId="22" fillId="2" borderId="8" xfId="12" quotePrefix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15" fillId="2" borderId="1" xfId="2" applyFont="1" applyFill="1" applyBorder="1" applyAlignment="1">
      <alignment horizontal="left"/>
    </xf>
    <xf numFmtId="0" fontId="22" fillId="2" borderId="0" xfId="0" applyFont="1" applyFill="1" applyAlignment="1">
      <alignment horizontal="left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49" fontId="6" fillId="2" borderId="2" xfId="1" applyNumberFormat="1" applyFont="1" applyFill="1" applyBorder="1" applyAlignment="1" applyProtection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</xf>
    <xf numFmtId="49" fontId="6" fillId="2" borderId="3" xfId="1" applyNumberFormat="1" applyFont="1" applyFill="1" applyBorder="1" applyAlignment="1" applyProtection="1">
      <alignment horizontal="center" vertical="center" wrapText="1"/>
    </xf>
    <xf numFmtId="49" fontId="6" fillId="2" borderId="4" xfId="1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14">
    <cellStyle name="Normal_Доходи" xfId="5"/>
    <cellStyle name="Обычный" xfId="0" builtinId="0"/>
    <cellStyle name="Обычный 11 2" xfId="6"/>
    <cellStyle name="Обычный 15" xfId="7"/>
    <cellStyle name="Обычный 17" xfId="8"/>
    <cellStyle name="Обычный 17 5 6" xfId="9"/>
    <cellStyle name="Обычный 2" xfId="4"/>
    <cellStyle name="Обычный 2 2" xfId="13"/>
    <cellStyle name="Обычный 3" xfId="1"/>
    <cellStyle name="Обычный 3 2" xfId="10"/>
    <cellStyle name="Обычный 4" xfId="12"/>
    <cellStyle name="Обычный_дод 2" xfId="3"/>
    <cellStyle name="Обычный_дод 3" xfId="2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5"/>
  <sheetViews>
    <sheetView showZeros="0" tabSelected="1" zoomScale="75" zoomScaleNormal="75" zoomScaleSheetLayoutView="50" workbookViewId="0">
      <pane xSplit="4" ySplit="8" topLeftCell="E135" activePane="bottomRight" state="frozen"/>
      <selection pane="topRight" activeCell="E1" sqref="E1"/>
      <selection pane="bottomLeft" activeCell="A13" sqref="A13"/>
      <selection pane="bottomRight" activeCell="D18" sqref="D18"/>
    </sheetView>
  </sheetViews>
  <sheetFormatPr defaultColWidth="8.88671875" defaultRowHeight="14.4" x14ac:dyDescent="0.3"/>
  <cols>
    <col min="1" max="1" width="15.33203125" style="2" customWidth="1"/>
    <col min="2" max="2" width="13.88671875" style="2" customWidth="1"/>
    <col min="3" max="3" width="14.33203125" style="2" customWidth="1"/>
    <col min="4" max="4" width="49.88671875" style="1" customWidth="1"/>
    <col min="5" max="5" width="20.88671875" style="1" customWidth="1"/>
    <col min="6" max="6" width="22.5546875" style="1" customWidth="1"/>
    <col min="7" max="7" width="16.44140625" style="1" customWidth="1"/>
    <col min="8" max="8" width="19.6640625" style="1" customWidth="1"/>
    <col min="9" max="9" width="22.44140625" style="1" customWidth="1"/>
    <col min="10" max="10" width="19.6640625" style="1" customWidth="1"/>
    <col min="11" max="11" width="19.109375" style="1" customWidth="1"/>
    <col min="12" max="12" width="16.44140625" style="1" customWidth="1"/>
    <col min="13" max="13" width="14.109375" style="1" customWidth="1"/>
    <col min="14" max="14" width="14.5546875" style="1" customWidth="1"/>
    <col min="15" max="15" width="11.88671875" style="1" customWidth="1"/>
    <col min="16" max="16" width="15.6640625" style="1" customWidth="1"/>
    <col min="17" max="17" width="21.109375" style="1" customWidth="1"/>
    <col min="18" max="18" width="19" style="1" customWidth="1"/>
    <col min="19" max="19" width="17.109375" style="1" customWidth="1"/>
    <col min="20" max="20" width="18.6640625" style="1" customWidth="1"/>
    <col min="21" max="16384" width="8.88671875" style="1"/>
  </cols>
  <sheetData>
    <row r="1" spans="1:20" s="16" customFormat="1" ht="22.8" x14ac:dyDescent="0.3">
      <c r="A1" s="67" t="s">
        <v>271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0" s="16" customFormat="1" ht="22.8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27" customHeight="1" x14ac:dyDescent="0.3">
      <c r="A3" s="68" t="s">
        <v>173</v>
      </c>
      <c r="B3" s="68" t="s">
        <v>174</v>
      </c>
      <c r="C3" s="69" t="s">
        <v>175</v>
      </c>
      <c r="D3" s="70" t="s">
        <v>176</v>
      </c>
      <c r="E3" s="84" t="s">
        <v>272</v>
      </c>
      <c r="F3" s="85"/>
      <c r="G3" s="85"/>
      <c r="H3" s="86"/>
      <c r="I3" s="73" t="s">
        <v>317</v>
      </c>
      <c r="J3" s="74"/>
      <c r="K3" s="74"/>
      <c r="L3" s="75"/>
      <c r="M3" s="73" t="s">
        <v>193</v>
      </c>
      <c r="N3" s="74"/>
      <c r="O3" s="74"/>
      <c r="P3" s="75"/>
      <c r="Q3" s="73" t="s">
        <v>316</v>
      </c>
      <c r="R3" s="74"/>
      <c r="S3" s="74"/>
      <c r="T3" s="75"/>
    </row>
    <row r="4" spans="1:20" ht="26.4" customHeight="1" x14ac:dyDescent="0.3">
      <c r="A4" s="71"/>
      <c r="B4" s="71"/>
      <c r="C4" s="69"/>
      <c r="D4" s="70"/>
      <c r="E4" s="83" t="s">
        <v>190</v>
      </c>
      <c r="F4" s="83" t="s">
        <v>192</v>
      </c>
      <c r="G4" s="83"/>
      <c r="H4" s="83"/>
      <c r="I4" s="76" t="s">
        <v>190</v>
      </c>
      <c r="J4" s="76" t="s">
        <v>192</v>
      </c>
      <c r="K4" s="76"/>
      <c r="L4" s="76"/>
      <c r="M4" s="76" t="s">
        <v>190</v>
      </c>
      <c r="N4" s="76" t="s">
        <v>192</v>
      </c>
      <c r="O4" s="76"/>
      <c r="P4" s="76"/>
      <c r="Q4" s="76" t="s">
        <v>190</v>
      </c>
      <c r="R4" s="76" t="s">
        <v>192</v>
      </c>
      <c r="S4" s="76"/>
      <c r="T4" s="76"/>
    </row>
    <row r="5" spans="1:20" ht="15.6" x14ac:dyDescent="0.3">
      <c r="A5" s="71"/>
      <c r="B5" s="71"/>
      <c r="C5" s="69"/>
      <c r="D5" s="70"/>
      <c r="E5" s="83"/>
      <c r="F5" s="83" t="s">
        <v>189</v>
      </c>
      <c r="G5" s="83" t="s">
        <v>188</v>
      </c>
      <c r="H5" s="83"/>
      <c r="I5" s="76"/>
      <c r="J5" s="76" t="s">
        <v>189</v>
      </c>
      <c r="K5" s="76" t="s">
        <v>188</v>
      </c>
      <c r="L5" s="76"/>
      <c r="M5" s="76"/>
      <c r="N5" s="76" t="s">
        <v>189</v>
      </c>
      <c r="O5" s="76" t="s">
        <v>188</v>
      </c>
      <c r="P5" s="76"/>
      <c r="Q5" s="76"/>
      <c r="R5" s="76" t="s">
        <v>189</v>
      </c>
      <c r="S5" s="76" t="s">
        <v>188</v>
      </c>
      <c r="T5" s="76"/>
    </row>
    <row r="6" spans="1:20" ht="27" customHeight="1" x14ac:dyDescent="0.3">
      <c r="A6" s="71"/>
      <c r="B6" s="71"/>
      <c r="C6" s="69"/>
      <c r="D6" s="70"/>
      <c r="E6" s="83"/>
      <c r="F6" s="83"/>
      <c r="G6" s="83" t="s">
        <v>190</v>
      </c>
      <c r="H6" s="87" t="s">
        <v>191</v>
      </c>
      <c r="I6" s="76"/>
      <c r="J6" s="76"/>
      <c r="K6" s="76" t="s">
        <v>190</v>
      </c>
      <c r="L6" s="77" t="s">
        <v>191</v>
      </c>
      <c r="M6" s="76"/>
      <c r="N6" s="76"/>
      <c r="O6" s="76" t="s">
        <v>190</v>
      </c>
      <c r="P6" s="77" t="s">
        <v>191</v>
      </c>
      <c r="Q6" s="76"/>
      <c r="R6" s="76"/>
      <c r="S6" s="76" t="s">
        <v>190</v>
      </c>
      <c r="T6" s="77" t="s">
        <v>191</v>
      </c>
    </row>
    <row r="7" spans="1:20" ht="60" customHeight="1" x14ac:dyDescent="0.3">
      <c r="A7" s="72"/>
      <c r="B7" s="72"/>
      <c r="C7" s="69"/>
      <c r="D7" s="70"/>
      <c r="E7" s="83"/>
      <c r="F7" s="83"/>
      <c r="G7" s="83"/>
      <c r="H7" s="87" t="s">
        <v>0</v>
      </c>
      <c r="I7" s="76"/>
      <c r="J7" s="76"/>
      <c r="K7" s="76"/>
      <c r="L7" s="77" t="s">
        <v>0</v>
      </c>
      <c r="M7" s="76"/>
      <c r="N7" s="76"/>
      <c r="O7" s="76"/>
      <c r="P7" s="77" t="s">
        <v>0</v>
      </c>
      <c r="Q7" s="76"/>
      <c r="R7" s="76"/>
      <c r="S7" s="76"/>
      <c r="T7" s="77" t="s">
        <v>0</v>
      </c>
    </row>
    <row r="8" spans="1:20" s="82" customFormat="1" ht="18" x14ac:dyDescent="0.35">
      <c r="A8" s="78">
        <v>1</v>
      </c>
      <c r="B8" s="78">
        <v>2</v>
      </c>
      <c r="C8" s="78">
        <v>3</v>
      </c>
      <c r="D8" s="79">
        <v>4</v>
      </c>
      <c r="E8" s="80">
        <v>9</v>
      </c>
      <c r="F8" s="80">
        <v>10</v>
      </c>
      <c r="G8" s="80">
        <v>11</v>
      </c>
      <c r="H8" s="80">
        <v>12</v>
      </c>
      <c r="I8" s="79">
        <v>9</v>
      </c>
      <c r="J8" s="79">
        <v>10</v>
      </c>
      <c r="K8" s="79">
        <v>11</v>
      </c>
      <c r="L8" s="79">
        <v>12</v>
      </c>
      <c r="M8" s="79">
        <v>13</v>
      </c>
      <c r="N8" s="79">
        <v>14</v>
      </c>
      <c r="O8" s="79">
        <v>15</v>
      </c>
      <c r="P8" s="79">
        <v>16</v>
      </c>
      <c r="Q8" s="81">
        <v>17</v>
      </c>
      <c r="R8" s="81">
        <v>18</v>
      </c>
      <c r="S8" s="81">
        <v>19</v>
      </c>
      <c r="T8" s="81">
        <v>20</v>
      </c>
    </row>
    <row r="9" spans="1:20" s="14" customFormat="1" ht="52.2" x14ac:dyDescent="0.3">
      <c r="A9" s="47" t="s">
        <v>70</v>
      </c>
      <c r="B9" s="47"/>
      <c r="C9" s="47"/>
      <c r="D9" s="48" t="s">
        <v>236</v>
      </c>
      <c r="E9" s="27">
        <f t="shared" ref="E9:L9" si="0">E10</f>
        <v>33635146.629999995</v>
      </c>
      <c r="F9" s="27">
        <f t="shared" si="0"/>
        <v>33391294.759999998</v>
      </c>
      <c r="G9" s="27">
        <f t="shared" si="0"/>
        <v>243851.87</v>
      </c>
      <c r="H9" s="27">
        <f t="shared" si="0"/>
        <v>40000</v>
      </c>
      <c r="I9" s="27">
        <f t="shared" si="0"/>
        <v>60560995.050000012</v>
      </c>
      <c r="J9" s="27">
        <f t="shared" si="0"/>
        <v>60460446.95000001</v>
      </c>
      <c r="K9" s="27">
        <f t="shared" si="0"/>
        <v>100548.1</v>
      </c>
      <c r="L9" s="27">
        <f t="shared" si="0"/>
        <v>0</v>
      </c>
      <c r="M9" s="32">
        <f>IF(E9=0,0,I9/E9)</f>
        <v>1.8005271603598185</v>
      </c>
      <c r="N9" s="32">
        <f t="shared" ref="N9:P9" si="1">IF(F9=0,0,J9/F9)</f>
        <v>1.8106649467940552</v>
      </c>
      <c r="O9" s="32">
        <f t="shared" si="1"/>
        <v>0.41233270017572554</v>
      </c>
      <c r="P9" s="32">
        <f t="shared" si="1"/>
        <v>0</v>
      </c>
      <c r="Q9" s="24">
        <f>I9-E9</f>
        <v>26925848.420000017</v>
      </c>
      <c r="R9" s="24">
        <f>J9-F9</f>
        <v>27069152.190000013</v>
      </c>
      <c r="S9" s="24">
        <f t="shared" ref="S9:T9" si="2">K9-G9</f>
        <v>-143303.76999999999</v>
      </c>
      <c r="T9" s="24">
        <f t="shared" si="2"/>
        <v>-40000</v>
      </c>
    </row>
    <row r="10" spans="1:20" s="17" customFormat="1" ht="52.2" x14ac:dyDescent="0.3">
      <c r="A10" s="47" t="s">
        <v>71</v>
      </c>
      <c r="B10" s="47"/>
      <c r="C10" s="47"/>
      <c r="D10" s="48" t="s">
        <v>237</v>
      </c>
      <c r="E10" s="35">
        <f>F10+G10</f>
        <v>33635146.629999995</v>
      </c>
      <c r="F10" s="35">
        <f>F11+F16+F17+F18+F19+F20+F21+F22+F23+F24+F28+F34+F35+F36+F37+F29</f>
        <v>33391294.759999998</v>
      </c>
      <c r="G10" s="35">
        <f t="shared" ref="G10:H10" si="3">G11+G16+G17+G18+G19+G20+G21+G22+G23+G24+G28+G34+G35+G36+G37+G29</f>
        <v>243851.87</v>
      </c>
      <c r="H10" s="35">
        <f t="shared" si="3"/>
        <v>40000</v>
      </c>
      <c r="I10" s="35">
        <f>J10+K10</f>
        <v>60560995.050000012</v>
      </c>
      <c r="J10" s="35">
        <f>J11+J16+J17+J18+J19+J20+J21+J22+J23+J24+J28+J29+J34+J35+J36+J37</f>
        <v>60460446.95000001</v>
      </c>
      <c r="K10" s="35">
        <f t="shared" ref="K10" si="4">K11+K16+K17+K18+K19+K20+K21+K22+K23+K24+K28+K34+K35+K36+K37+K29</f>
        <v>100548.1</v>
      </c>
      <c r="L10" s="35">
        <f t="shared" ref="L10" si="5">L11+L16+L17+L18+L19+L20+L21+L22+L23+L24+L28+L34+L35+L36+L37+L29</f>
        <v>0</v>
      </c>
      <c r="M10" s="32">
        <f t="shared" ref="M10:M81" si="6">IF(E10=0,0,I10/E10)</f>
        <v>1.8005271603598185</v>
      </c>
      <c r="N10" s="32">
        <f t="shared" ref="N10:N81" si="7">IF(F10=0,0,J10/F10)</f>
        <v>1.8106649467940552</v>
      </c>
      <c r="O10" s="32">
        <f t="shared" ref="O10:O81" si="8">IF(G10=0,0,K10/G10)</f>
        <v>0.41233270017572554</v>
      </c>
      <c r="P10" s="32">
        <f t="shared" ref="P10:P81" si="9">IF(H10=0,0,L10/H10)</f>
        <v>0</v>
      </c>
      <c r="Q10" s="24">
        <f t="shared" ref="Q10:Q11" si="10">I10-E10</f>
        <v>26925848.420000017</v>
      </c>
      <c r="R10" s="24">
        <f t="shared" ref="R10:R11" si="11">J10-F10</f>
        <v>27069152.190000013</v>
      </c>
      <c r="S10" s="24">
        <f t="shared" ref="S10:S11" si="12">K10-G10</f>
        <v>-143303.76999999999</v>
      </c>
      <c r="T10" s="24">
        <f t="shared" ref="T10:T11" si="13">L10-H10</f>
        <v>-40000</v>
      </c>
    </row>
    <row r="11" spans="1:20" s="4" customFormat="1" ht="90" x14ac:dyDescent="0.35">
      <c r="A11" s="42" t="s">
        <v>72</v>
      </c>
      <c r="B11" s="42" t="s">
        <v>57</v>
      </c>
      <c r="C11" s="42" t="s">
        <v>3</v>
      </c>
      <c r="D11" s="40" t="s">
        <v>58</v>
      </c>
      <c r="E11" s="36">
        <f>F11+G11</f>
        <v>22753373.599999998</v>
      </c>
      <c r="F11" s="36">
        <f t="shared" ref="F11:H11" si="14">F12+F13+F14+F15</f>
        <v>22622021.729999997</v>
      </c>
      <c r="G11" s="36">
        <f t="shared" si="14"/>
        <v>131351.87</v>
      </c>
      <c r="H11" s="36">
        <f t="shared" si="14"/>
        <v>28000</v>
      </c>
      <c r="I11" s="36">
        <f>J11+K11</f>
        <v>25934034.010000002</v>
      </c>
      <c r="J11" s="36">
        <f>J12+J13+J14+J15</f>
        <v>25909275.91</v>
      </c>
      <c r="K11" s="36">
        <f>K12+K13+K14+K15</f>
        <v>24758.1</v>
      </c>
      <c r="L11" s="36">
        <f>L12+L13+L14+L15+L29</f>
        <v>0</v>
      </c>
      <c r="M11" s="38">
        <f t="shared" si="6"/>
        <v>1.1397885195362856</v>
      </c>
      <c r="N11" s="38">
        <f t="shared" si="7"/>
        <v>1.1453121307739105</v>
      </c>
      <c r="O11" s="38">
        <f t="shared" si="8"/>
        <v>0.18848684834102475</v>
      </c>
      <c r="P11" s="38">
        <f t="shared" si="9"/>
        <v>0</v>
      </c>
      <c r="Q11" s="37">
        <f t="shared" si="10"/>
        <v>3180660.4100000039</v>
      </c>
      <c r="R11" s="37">
        <f t="shared" si="11"/>
        <v>3287254.1800000034</v>
      </c>
      <c r="S11" s="37">
        <f t="shared" si="12"/>
        <v>-106593.76999999999</v>
      </c>
      <c r="T11" s="37">
        <f t="shared" si="13"/>
        <v>-28000</v>
      </c>
    </row>
    <row r="12" spans="1:20" s="8" customFormat="1" ht="54" x14ac:dyDescent="0.35">
      <c r="A12" s="49"/>
      <c r="B12" s="49"/>
      <c r="C12" s="49"/>
      <c r="D12" s="50" t="s">
        <v>237</v>
      </c>
      <c r="E12" s="28">
        <f>F12+G12</f>
        <v>20151941.699999999</v>
      </c>
      <c r="F12" s="28">
        <v>20029036.469999999</v>
      </c>
      <c r="G12" s="28">
        <v>122905.23</v>
      </c>
      <c r="H12" s="28">
        <v>28000</v>
      </c>
      <c r="I12" s="28">
        <f>J12+K12</f>
        <v>23259832.650000002</v>
      </c>
      <c r="J12" s="28">
        <v>23235357.190000001</v>
      </c>
      <c r="K12" s="28">
        <v>24475.46</v>
      </c>
      <c r="L12" s="28"/>
      <c r="M12" s="33">
        <f t="shared" si="6"/>
        <v>1.1542229029969853</v>
      </c>
      <c r="N12" s="33">
        <f t="shared" si="7"/>
        <v>1.160083622834404</v>
      </c>
      <c r="O12" s="33">
        <f t="shared" si="8"/>
        <v>0.19914091532150421</v>
      </c>
      <c r="P12" s="33">
        <f t="shared" si="9"/>
        <v>0</v>
      </c>
      <c r="Q12" s="25">
        <f t="shared" ref="Q12:Q83" si="15">I12-E12</f>
        <v>3107890.950000003</v>
      </c>
      <c r="R12" s="25">
        <f t="shared" ref="R12:R83" si="16">J12-F12</f>
        <v>3206320.7200000025</v>
      </c>
      <c r="S12" s="25">
        <f t="shared" ref="S12:S83" si="17">K12-G12</f>
        <v>-98429.76999999999</v>
      </c>
      <c r="T12" s="25">
        <f t="shared" ref="T12:T83" si="18">L12-H12</f>
        <v>-28000</v>
      </c>
    </row>
    <row r="13" spans="1:20" s="8" customFormat="1" ht="54" x14ac:dyDescent="0.35">
      <c r="A13" s="49"/>
      <c r="B13" s="49"/>
      <c r="C13" s="49"/>
      <c r="D13" s="51" t="s">
        <v>248</v>
      </c>
      <c r="E13" s="28">
        <f t="shared" ref="E13:E37" si="19">F13+G13</f>
        <v>984135.07000000007</v>
      </c>
      <c r="F13" s="28">
        <v>975688.43</v>
      </c>
      <c r="G13" s="28">
        <v>8446.64</v>
      </c>
      <c r="H13" s="28"/>
      <c r="I13" s="28">
        <f t="shared" ref="I13:I71" si="20">J13+K13</f>
        <v>1046632.66</v>
      </c>
      <c r="J13" s="28">
        <v>1046350.02</v>
      </c>
      <c r="K13" s="28">
        <v>282.64</v>
      </c>
      <c r="L13" s="28"/>
      <c r="M13" s="33">
        <f t="shared" si="6"/>
        <v>1.063505093868873</v>
      </c>
      <c r="N13" s="33">
        <f t="shared" si="7"/>
        <v>1.0724222895622531</v>
      </c>
      <c r="O13" s="33">
        <f t="shared" si="8"/>
        <v>3.3461826240966823E-2</v>
      </c>
      <c r="P13" s="33">
        <f t="shared" si="9"/>
        <v>0</v>
      </c>
      <c r="Q13" s="25">
        <f t="shared" si="15"/>
        <v>62497.589999999967</v>
      </c>
      <c r="R13" s="25">
        <f t="shared" si="16"/>
        <v>70661.589999999967</v>
      </c>
      <c r="S13" s="25">
        <f t="shared" si="17"/>
        <v>-8163.9999999999991</v>
      </c>
      <c r="T13" s="25">
        <f t="shared" si="18"/>
        <v>0</v>
      </c>
    </row>
    <row r="14" spans="1:20" s="8" customFormat="1" ht="54" x14ac:dyDescent="0.35">
      <c r="A14" s="49"/>
      <c r="B14" s="49"/>
      <c r="C14" s="49"/>
      <c r="D14" s="51" t="s">
        <v>249</v>
      </c>
      <c r="E14" s="28">
        <f t="shared" si="19"/>
        <v>799927.86</v>
      </c>
      <c r="F14" s="28">
        <v>799927.86</v>
      </c>
      <c r="G14" s="28"/>
      <c r="H14" s="28"/>
      <c r="I14" s="28">
        <f t="shared" si="20"/>
        <v>754317.84</v>
      </c>
      <c r="J14" s="28">
        <v>754317.84</v>
      </c>
      <c r="K14" s="28"/>
      <c r="L14" s="28"/>
      <c r="M14" s="33">
        <f t="shared" si="6"/>
        <v>0.94298233343191717</v>
      </c>
      <c r="N14" s="33">
        <f t="shared" si="7"/>
        <v>0.94298233343191717</v>
      </c>
      <c r="O14" s="33">
        <f t="shared" si="8"/>
        <v>0</v>
      </c>
      <c r="P14" s="33">
        <f t="shared" si="9"/>
        <v>0</v>
      </c>
      <c r="Q14" s="25">
        <f t="shared" si="15"/>
        <v>-45610.020000000019</v>
      </c>
      <c r="R14" s="25">
        <f t="shared" si="16"/>
        <v>-45610.020000000019</v>
      </c>
      <c r="S14" s="25">
        <f t="shared" si="17"/>
        <v>0</v>
      </c>
      <c r="T14" s="25">
        <f t="shared" si="18"/>
        <v>0</v>
      </c>
    </row>
    <row r="15" spans="1:20" s="8" customFormat="1" ht="54" x14ac:dyDescent="0.35">
      <c r="A15" s="49"/>
      <c r="B15" s="49"/>
      <c r="C15" s="49"/>
      <c r="D15" s="51" t="s">
        <v>250</v>
      </c>
      <c r="E15" s="28">
        <f t="shared" si="19"/>
        <v>817368.97</v>
      </c>
      <c r="F15" s="28">
        <v>817368.97</v>
      </c>
      <c r="G15" s="28"/>
      <c r="H15" s="28"/>
      <c r="I15" s="28">
        <f t="shared" si="20"/>
        <v>873250.86</v>
      </c>
      <c r="J15" s="28">
        <v>873250.86</v>
      </c>
      <c r="K15" s="28"/>
      <c r="L15" s="28"/>
      <c r="M15" s="33">
        <f t="shared" si="6"/>
        <v>1.0683680101044208</v>
      </c>
      <c r="N15" s="33">
        <f t="shared" si="7"/>
        <v>1.0683680101044208</v>
      </c>
      <c r="O15" s="33">
        <f t="shared" si="8"/>
        <v>0</v>
      </c>
      <c r="P15" s="33">
        <f t="shared" si="9"/>
        <v>0</v>
      </c>
      <c r="Q15" s="25">
        <f t="shared" si="15"/>
        <v>55881.890000000014</v>
      </c>
      <c r="R15" s="25">
        <f t="shared" si="16"/>
        <v>55881.890000000014</v>
      </c>
      <c r="S15" s="25">
        <f t="shared" si="17"/>
        <v>0</v>
      </c>
      <c r="T15" s="25">
        <f t="shared" si="18"/>
        <v>0</v>
      </c>
    </row>
    <row r="16" spans="1:20" s="8" customFormat="1" ht="64.2" customHeight="1" x14ac:dyDescent="0.35">
      <c r="A16" s="42" t="s">
        <v>273</v>
      </c>
      <c r="B16" s="42" t="s">
        <v>274</v>
      </c>
      <c r="C16" s="42" t="s">
        <v>275</v>
      </c>
      <c r="D16" s="40" t="s">
        <v>276</v>
      </c>
      <c r="E16" s="28">
        <f t="shared" si="19"/>
        <v>3000</v>
      </c>
      <c r="F16" s="28">
        <v>3000</v>
      </c>
      <c r="G16" s="28"/>
      <c r="H16" s="28"/>
      <c r="I16" s="28">
        <f t="shared" si="20"/>
        <v>0</v>
      </c>
      <c r="J16" s="28">
        <v>0</v>
      </c>
      <c r="K16" s="28"/>
      <c r="L16" s="28"/>
      <c r="M16" s="33">
        <f t="shared" si="6"/>
        <v>0</v>
      </c>
      <c r="N16" s="33">
        <f t="shared" si="7"/>
        <v>0</v>
      </c>
      <c r="O16" s="33">
        <f t="shared" si="8"/>
        <v>0</v>
      </c>
      <c r="P16" s="33">
        <f t="shared" si="9"/>
        <v>0</v>
      </c>
      <c r="Q16" s="25">
        <f t="shared" si="15"/>
        <v>-3000</v>
      </c>
      <c r="R16" s="25">
        <f t="shared" si="16"/>
        <v>-3000</v>
      </c>
      <c r="S16" s="25">
        <f t="shared" si="17"/>
        <v>0</v>
      </c>
      <c r="T16" s="25">
        <f t="shared" si="18"/>
        <v>0</v>
      </c>
    </row>
    <row r="17" spans="1:20" s="6" customFormat="1" ht="36" x14ac:dyDescent="0.35">
      <c r="A17" s="42" t="s">
        <v>126</v>
      </c>
      <c r="B17" s="42" t="s">
        <v>10</v>
      </c>
      <c r="C17" s="42" t="s">
        <v>6</v>
      </c>
      <c r="D17" s="40" t="s">
        <v>127</v>
      </c>
      <c r="E17" s="36">
        <f t="shared" si="19"/>
        <v>545667.39</v>
      </c>
      <c r="F17" s="36">
        <v>545667.39</v>
      </c>
      <c r="G17" s="36"/>
      <c r="H17" s="36"/>
      <c r="I17" s="36">
        <f t="shared" si="20"/>
        <v>187769.11</v>
      </c>
      <c r="J17" s="36">
        <v>187769.11</v>
      </c>
      <c r="K17" s="36"/>
      <c r="L17" s="36"/>
      <c r="M17" s="38">
        <f t="shared" si="6"/>
        <v>0.34410909180407495</v>
      </c>
      <c r="N17" s="38">
        <f t="shared" si="7"/>
        <v>0.34410909180407495</v>
      </c>
      <c r="O17" s="38">
        <f t="shared" si="8"/>
        <v>0</v>
      </c>
      <c r="P17" s="38">
        <f t="shared" si="9"/>
        <v>0</v>
      </c>
      <c r="Q17" s="37">
        <f t="shared" si="15"/>
        <v>-357898.28</v>
      </c>
      <c r="R17" s="37">
        <f t="shared" si="16"/>
        <v>-357898.28</v>
      </c>
      <c r="S17" s="37">
        <f t="shared" si="17"/>
        <v>0</v>
      </c>
      <c r="T17" s="37">
        <f t="shared" si="18"/>
        <v>0</v>
      </c>
    </row>
    <row r="18" spans="1:20" s="6" customFormat="1" ht="36" x14ac:dyDescent="0.35">
      <c r="A18" s="42" t="s">
        <v>73</v>
      </c>
      <c r="B18" s="42" t="s">
        <v>32</v>
      </c>
      <c r="C18" s="42" t="s">
        <v>33</v>
      </c>
      <c r="D18" s="40" t="s">
        <v>170</v>
      </c>
      <c r="E18" s="36">
        <f t="shared" si="19"/>
        <v>899703.06</v>
      </c>
      <c r="F18" s="36">
        <v>899703.06</v>
      </c>
      <c r="G18" s="36"/>
      <c r="H18" s="36"/>
      <c r="I18" s="36">
        <f t="shared" si="20"/>
        <v>7973230.2999999998</v>
      </c>
      <c r="J18" s="36">
        <v>7973230.2999999998</v>
      </c>
      <c r="K18" s="36"/>
      <c r="L18" s="36"/>
      <c r="M18" s="38">
        <f t="shared" si="6"/>
        <v>8.8620686696341782</v>
      </c>
      <c r="N18" s="38">
        <f t="shared" si="7"/>
        <v>8.8620686696341782</v>
      </c>
      <c r="O18" s="38">
        <f t="shared" si="8"/>
        <v>0</v>
      </c>
      <c r="P18" s="38">
        <f t="shared" si="9"/>
        <v>0</v>
      </c>
      <c r="Q18" s="37">
        <f t="shared" si="15"/>
        <v>7073527.2400000002</v>
      </c>
      <c r="R18" s="37">
        <f t="shared" si="16"/>
        <v>7073527.2400000002</v>
      </c>
      <c r="S18" s="37">
        <f t="shared" si="17"/>
        <v>0</v>
      </c>
      <c r="T18" s="37">
        <f t="shared" si="18"/>
        <v>0</v>
      </c>
    </row>
    <row r="19" spans="1:20" s="6" customFormat="1" ht="18" x14ac:dyDescent="0.35">
      <c r="A19" s="42" t="s">
        <v>74</v>
      </c>
      <c r="B19" s="42" t="s">
        <v>59</v>
      </c>
      <c r="C19" s="42" t="s">
        <v>34</v>
      </c>
      <c r="D19" s="40" t="s">
        <v>257</v>
      </c>
      <c r="E19" s="36">
        <f t="shared" si="19"/>
        <v>626177.86</v>
      </c>
      <c r="F19" s="36">
        <v>626177.86</v>
      </c>
      <c r="G19" s="36"/>
      <c r="H19" s="36"/>
      <c r="I19" s="36">
        <f t="shared" si="20"/>
        <v>2326206.64</v>
      </c>
      <c r="J19" s="36">
        <v>2326206.64</v>
      </c>
      <c r="K19" s="36"/>
      <c r="L19" s="36"/>
      <c r="M19" s="38">
        <f t="shared" si="6"/>
        <v>3.7149295569153469</v>
      </c>
      <c r="N19" s="38">
        <f t="shared" si="7"/>
        <v>3.7149295569153469</v>
      </c>
      <c r="O19" s="38">
        <f t="shared" si="8"/>
        <v>0</v>
      </c>
      <c r="P19" s="38">
        <f t="shared" si="9"/>
        <v>0</v>
      </c>
      <c r="Q19" s="37">
        <f t="shared" si="15"/>
        <v>1700028.7800000003</v>
      </c>
      <c r="R19" s="37">
        <f t="shared" si="16"/>
        <v>1700028.7800000003</v>
      </c>
      <c r="S19" s="37">
        <f t="shared" si="17"/>
        <v>0</v>
      </c>
      <c r="T19" s="37">
        <f t="shared" si="18"/>
        <v>0</v>
      </c>
    </row>
    <row r="20" spans="1:20" s="6" customFormat="1" ht="54" x14ac:dyDescent="0.35">
      <c r="A20" s="42" t="s">
        <v>258</v>
      </c>
      <c r="B20" s="42">
        <v>2111</v>
      </c>
      <c r="C20" s="42" t="s">
        <v>259</v>
      </c>
      <c r="D20" s="40" t="s">
        <v>260</v>
      </c>
      <c r="E20" s="36"/>
      <c r="F20" s="36"/>
      <c r="G20" s="36"/>
      <c r="H20" s="36"/>
      <c r="I20" s="36">
        <f t="shared" si="20"/>
        <v>480474.24</v>
      </c>
      <c r="J20" s="36">
        <v>480474.24</v>
      </c>
      <c r="K20" s="36"/>
      <c r="L20" s="36"/>
      <c r="M20" s="38">
        <f t="shared" si="6"/>
        <v>0</v>
      </c>
      <c r="N20" s="38">
        <f t="shared" si="7"/>
        <v>0</v>
      </c>
      <c r="O20" s="38">
        <f t="shared" si="8"/>
        <v>0</v>
      </c>
      <c r="P20" s="38">
        <f t="shared" si="9"/>
        <v>0</v>
      </c>
      <c r="Q20" s="37">
        <f t="shared" si="15"/>
        <v>480474.24</v>
      </c>
      <c r="R20" s="37">
        <f t="shared" si="16"/>
        <v>480474.24</v>
      </c>
      <c r="S20" s="37">
        <f t="shared" si="17"/>
        <v>0</v>
      </c>
      <c r="T20" s="37">
        <f t="shared" si="18"/>
        <v>0</v>
      </c>
    </row>
    <row r="21" spans="1:20" s="6" customFormat="1" ht="36" x14ac:dyDescent="0.35">
      <c r="A21" s="42" t="s">
        <v>202</v>
      </c>
      <c r="B21" s="42" t="s">
        <v>203</v>
      </c>
      <c r="C21" s="42" t="s">
        <v>136</v>
      </c>
      <c r="D21" s="40" t="s">
        <v>261</v>
      </c>
      <c r="E21" s="36"/>
      <c r="F21" s="36"/>
      <c r="G21" s="36"/>
      <c r="H21" s="36"/>
      <c r="I21" s="36">
        <f t="shared" si="20"/>
        <v>907871.21</v>
      </c>
      <c r="J21" s="36">
        <f>612236.01+295635.2</f>
        <v>907871.21</v>
      </c>
      <c r="K21" s="36"/>
      <c r="L21" s="36"/>
      <c r="M21" s="38">
        <f t="shared" si="6"/>
        <v>0</v>
      </c>
      <c r="N21" s="38">
        <f t="shared" si="7"/>
        <v>0</v>
      </c>
      <c r="O21" s="38">
        <f t="shared" si="8"/>
        <v>0</v>
      </c>
      <c r="P21" s="38">
        <f t="shared" si="9"/>
        <v>0</v>
      </c>
      <c r="Q21" s="37">
        <f t="shared" si="15"/>
        <v>907871.21</v>
      </c>
      <c r="R21" s="37">
        <f t="shared" si="16"/>
        <v>907871.21</v>
      </c>
      <c r="S21" s="37">
        <f t="shared" si="17"/>
        <v>0</v>
      </c>
      <c r="T21" s="37">
        <f t="shared" si="18"/>
        <v>0</v>
      </c>
    </row>
    <row r="22" spans="1:20" s="3" customFormat="1" ht="36" x14ac:dyDescent="0.35">
      <c r="A22" s="42" t="s">
        <v>172</v>
      </c>
      <c r="B22" s="42" t="s">
        <v>38</v>
      </c>
      <c r="C22" s="42" t="s">
        <v>20</v>
      </c>
      <c r="D22" s="43" t="s">
        <v>48</v>
      </c>
      <c r="E22" s="36">
        <f t="shared" si="19"/>
        <v>19547.490000000002</v>
      </c>
      <c r="F22" s="36">
        <v>19547.490000000002</v>
      </c>
      <c r="G22" s="36"/>
      <c r="H22" s="36"/>
      <c r="I22" s="36">
        <f t="shared" si="20"/>
        <v>2000</v>
      </c>
      <c r="J22" s="36">
        <v>2000</v>
      </c>
      <c r="K22" s="36"/>
      <c r="L22" s="36"/>
      <c r="M22" s="38">
        <f t="shared" si="6"/>
        <v>0.10231492636650535</v>
      </c>
      <c r="N22" s="38">
        <f t="shared" si="7"/>
        <v>0.10231492636650535</v>
      </c>
      <c r="O22" s="38">
        <f t="shared" si="8"/>
        <v>0</v>
      </c>
      <c r="P22" s="38">
        <f t="shared" si="9"/>
        <v>0</v>
      </c>
      <c r="Q22" s="37">
        <f t="shared" si="15"/>
        <v>-17547.490000000002</v>
      </c>
      <c r="R22" s="37">
        <f t="shared" si="16"/>
        <v>-17547.490000000002</v>
      </c>
      <c r="S22" s="37">
        <f t="shared" si="17"/>
        <v>0</v>
      </c>
      <c r="T22" s="37">
        <f t="shared" si="18"/>
        <v>0</v>
      </c>
    </row>
    <row r="23" spans="1:20" s="6" customFormat="1" ht="36" x14ac:dyDescent="0.35">
      <c r="A23" s="42" t="s">
        <v>158</v>
      </c>
      <c r="B23" s="42" t="s">
        <v>156</v>
      </c>
      <c r="C23" s="42" t="s">
        <v>4</v>
      </c>
      <c r="D23" s="40" t="s">
        <v>157</v>
      </c>
      <c r="E23" s="36">
        <f t="shared" si="19"/>
        <v>2356500</v>
      </c>
      <c r="F23" s="36">
        <v>2356500</v>
      </c>
      <c r="G23" s="36"/>
      <c r="H23" s="36"/>
      <c r="I23" s="36">
        <f t="shared" si="20"/>
        <v>1783500</v>
      </c>
      <c r="J23" s="36">
        <v>1783500</v>
      </c>
      <c r="K23" s="36"/>
      <c r="L23" s="36"/>
      <c r="M23" s="38">
        <f t="shared" si="6"/>
        <v>0.75684277530235522</v>
      </c>
      <c r="N23" s="38">
        <f t="shared" si="7"/>
        <v>0.75684277530235522</v>
      </c>
      <c r="O23" s="38">
        <f t="shared" si="8"/>
        <v>0</v>
      </c>
      <c r="P23" s="38">
        <f t="shared" si="9"/>
        <v>0</v>
      </c>
      <c r="Q23" s="37">
        <f t="shared" si="15"/>
        <v>-573000</v>
      </c>
      <c r="R23" s="37">
        <f t="shared" si="16"/>
        <v>-573000</v>
      </c>
      <c r="S23" s="37">
        <f t="shared" si="17"/>
        <v>0</v>
      </c>
      <c r="T23" s="37">
        <f t="shared" si="18"/>
        <v>0</v>
      </c>
    </row>
    <row r="24" spans="1:20" s="6" customFormat="1" ht="36" x14ac:dyDescent="0.35">
      <c r="A24" s="42" t="s">
        <v>75</v>
      </c>
      <c r="B24" s="42" t="s">
        <v>44</v>
      </c>
      <c r="C24" s="42" t="s">
        <v>9</v>
      </c>
      <c r="D24" s="40" t="s">
        <v>61</v>
      </c>
      <c r="E24" s="36">
        <f t="shared" si="19"/>
        <v>1748121.51</v>
      </c>
      <c r="F24" s="36">
        <f t="shared" ref="F24:H24" si="21">F25+F26+F27</f>
        <v>1736121.51</v>
      </c>
      <c r="G24" s="36">
        <f t="shared" si="21"/>
        <v>12000</v>
      </c>
      <c r="H24" s="36">
        <f t="shared" si="21"/>
        <v>12000</v>
      </c>
      <c r="I24" s="36">
        <f t="shared" si="20"/>
        <v>976166.82000000007</v>
      </c>
      <c r="J24" s="36">
        <f t="shared" ref="J24" si="22">J25+J26+J27</f>
        <v>976166.82000000007</v>
      </c>
      <c r="K24" s="36"/>
      <c r="L24" s="36"/>
      <c r="M24" s="38">
        <f t="shared" si="6"/>
        <v>0.55840902043474083</v>
      </c>
      <c r="N24" s="38">
        <f t="shared" si="7"/>
        <v>0.56226872046530896</v>
      </c>
      <c r="O24" s="38">
        <f t="shared" si="8"/>
        <v>0</v>
      </c>
      <c r="P24" s="38">
        <f t="shared" si="9"/>
        <v>0</v>
      </c>
      <c r="Q24" s="37">
        <f t="shared" si="15"/>
        <v>-771954.69</v>
      </c>
      <c r="R24" s="37">
        <f t="shared" si="16"/>
        <v>-759954.69</v>
      </c>
      <c r="S24" s="37">
        <f t="shared" si="17"/>
        <v>-12000</v>
      </c>
      <c r="T24" s="37">
        <f t="shared" si="18"/>
        <v>-12000</v>
      </c>
    </row>
    <row r="25" spans="1:20" s="8" customFormat="1" ht="54" x14ac:dyDescent="0.35">
      <c r="A25" s="49"/>
      <c r="B25" s="49"/>
      <c r="C25" s="49"/>
      <c r="D25" s="51" t="s">
        <v>248</v>
      </c>
      <c r="E25" s="28">
        <f t="shared" si="19"/>
        <v>1256950.05</v>
      </c>
      <c r="F25" s="28">
        <v>1244950.05</v>
      </c>
      <c r="G25" s="28">
        <v>12000</v>
      </c>
      <c r="H25" s="28">
        <v>12000</v>
      </c>
      <c r="I25" s="28">
        <f t="shared" si="20"/>
        <v>500345.58</v>
      </c>
      <c r="J25" s="28">
        <v>500345.58</v>
      </c>
      <c r="K25" s="28"/>
      <c r="L25" s="28"/>
      <c r="M25" s="33">
        <f t="shared" si="6"/>
        <v>0.39806321659321309</v>
      </c>
      <c r="N25" s="33">
        <f t="shared" si="7"/>
        <v>0.40190012442667883</v>
      </c>
      <c r="O25" s="33">
        <f t="shared" si="8"/>
        <v>0</v>
      </c>
      <c r="P25" s="33">
        <f t="shared" si="9"/>
        <v>0</v>
      </c>
      <c r="Q25" s="25">
        <f t="shared" si="15"/>
        <v>-756604.47</v>
      </c>
      <c r="R25" s="25">
        <f t="shared" si="16"/>
        <v>-744604.47</v>
      </c>
      <c r="S25" s="25">
        <f t="shared" si="17"/>
        <v>-12000</v>
      </c>
      <c r="T25" s="25">
        <f t="shared" si="18"/>
        <v>-12000</v>
      </c>
    </row>
    <row r="26" spans="1:20" s="8" customFormat="1" ht="54" x14ac:dyDescent="0.35">
      <c r="A26" s="49"/>
      <c r="B26" s="49"/>
      <c r="C26" s="49"/>
      <c r="D26" s="51" t="s">
        <v>249</v>
      </c>
      <c r="E26" s="28">
        <f t="shared" si="19"/>
        <v>215887.22</v>
      </c>
      <c r="F26" s="28">
        <v>215887.22</v>
      </c>
      <c r="G26" s="28"/>
      <c r="H26" s="28"/>
      <c r="I26" s="28">
        <f t="shared" si="20"/>
        <v>137455.74</v>
      </c>
      <c r="J26" s="28">
        <v>137455.74</v>
      </c>
      <c r="K26" s="28"/>
      <c r="L26" s="28"/>
      <c r="M26" s="33">
        <f t="shared" si="6"/>
        <v>0.63670160744114446</v>
      </c>
      <c r="N26" s="33">
        <f t="shared" si="7"/>
        <v>0.63670160744114446</v>
      </c>
      <c r="O26" s="33">
        <f t="shared" si="8"/>
        <v>0</v>
      </c>
      <c r="P26" s="33">
        <f t="shared" si="9"/>
        <v>0</v>
      </c>
      <c r="Q26" s="25">
        <f t="shared" si="15"/>
        <v>-78431.48000000001</v>
      </c>
      <c r="R26" s="25">
        <f t="shared" si="16"/>
        <v>-78431.48000000001</v>
      </c>
      <c r="S26" s="25">
        <f t="shared" si="17"/>
        <v>0</v>
      </c>
      <c r="T26" s="25">
        <f t="shared" si="18"/>
        <v>0</v>
      </c>
    </row>
    <row r="27" spans="1:20" s="8" customFormat="1" ht="54" x14ac:dyDescent="0.35">
      <c r="A27" s="49"/>
      <c r="B27" s="49"/>
      <c r="C27" s="49"/>
      <c r="D27" s="51" t="s">
        <v>250</v>
      </c>
      <c r="E27" s="28">
        <f t="shared" si="19"/>
        <v>275284.24</v>
      </c>
      <c r="F27" s="28">
        <v>275284.24</v>
      </c>
      <c r="G27" s="28"/>
      <c r="H27" s="28"/>
      <c r="I27" s="28">
        <f t="shared" si="20"/>
        <v>338365.5</v>
      </c>
      <c r="J27" s="28">
        <v>338365.5</v>
      </c>
      <c r="K27" s="28"/>
      <c r="L27" s="28"/>
      <c r="M27" s="33">
        <f t="shared" si="6"/>
        <v>1.2291495510240615</v>
      </c>
      <c r="N27" s="33">
        <f t="shared" si="7"/>
        <v>1.2291495510240615</v>
      </c>
      <c r="O27" s="33">
        <f t="shared" si="8"/>
        <v>0</v>
      </c>
      <c r="P27" s="33">
        <f t="shared" si="9"/>
        <v>0</v>
      </c>
      <c r="Q27" s="25">
        <f t="shared" si="15"/>
        <v>63081.260000000009</v>
      </c>
      <c r="R27" s="25">
        <f t="shared" si="16"/>
        <v>63081.260000000009</v>
      </c>
      <c r="S27" s="25">
        <f t="shared" si="17"/>
        <v>0</v>
      </c>
      <c r="T27" s="25">
        <f t="shared" si="18"/>
        <v>0</v>
      </c>
    </row>
    <row r="28" spans="1:20" s="6" customFormat="1" ht="18" x14ac:dyDescent="0.35">
      <c r="A28" s="42" t="s">
        <v>111</v>
      </c>
      <c r="B28" s="42" t="s">
        <v>110</v>
      </c>
      <c r="C28" s="42" t="s">
        <v>7</v>
      </c>
      <c r="D28" s="43" t="s">
        <v>8</v>
      </c>
      <c r="E28" s="36">
        <f t="shared" si="19"/>
        <v>34072.78</v>
      </c>
      <c r="F28" s="36">
        <v>34072.78</v>
      </c>
      <c r="G28" s="36"/>
      <c r="H28" s="36"/>
      <c r="I28" s="36">
        <f t="shared" si="20"/>
        <v>0</v>
      </c>
      <c r="J28" s="36">
        <v>0</v>
      </c>
      <c r="K28" s="36"/>
      <c r="L28" s="36"/>
      <c r="M28" s="38">
        <f t="shared" si="6"/>
        <v>0</v>
      </c>
      <c r="N28" s="38">
        <f t="shared" si="7"/>
        <v>0</v>
      </c>
      <c r="O28" s="38">
        <f t="shared" si="8"/>
        <v>0</v>
      </c>
      <c r="P28" s="38">
        <f t="shared" si="9"/>
        <v>0</v>
      </c>
      <c r="Q28" s="37">
        <f t="shared" si="15"/>
        <v>-34072.78</v>
      </c>
      <c r="R28" s="37">
        <f t="shared" si="16"/>
        <v>-34072.78</v>
      </c>
      <c r="S28" s="37">
        <f t="shared" si="17"/>
        <v>0</v>
      </c>
      <c r="T28" s="37">
        <f t="shared" si="18"/>
        <v>0</v>
      </c>
    </row>
    <row r="29" spans="1:20" s="6" customFormat="1" ht="54" x14ac:dyDescent="0.35">
      <c r="A29" s="52" t="s">
        <v>305</v>
      </c>
      <c r="B29" s="53">
        <v>8110</v>
      </c>
      <c r="C29" s="52" t="s">
        <v>5</v>
      </c>
      <c r="D29" s="54" t="s">
        <v>304</v>
      </c>
      <c r="E29" s="36">
        <f t="shared" si="19"/>
        <v>0</v>
      </c>
      <c r="F29" s="36">
        <f>F30+F31+F32+F33</f>
        <v>0</v>
      </c>
      <c r="G29" s="36">
        <f>G30+G31+G32+G33</f>
        <v>0</v>
      </c>
      <c r="H29" s="36">
        <f>H30+H31+H32+H33</f>
        <v>0</v>
      </c>
      <c r="I29" s="36">
        <f t="shared" si="20"/>
        <v>6202030.5600000005</v>
      </c>
      <c r="J29" s="36">
        <f>J30+J31+J32+J33</f>
        <v>6202030.5600000005</v>
      </c>
      <c r="K29" s="36">
        <f>K30+K31+K32+K33</f>
        <v>0</v>
      </c>
      <c r="L29" s="36">
        <f>L30+L31+L32+L33</f>
        <v>0</v>
      </c>
      <c r="M29" s="38">
        <f t="shared" si="6"/>
        <v>0</v>
      </c>
      <c r="N29" s="38">
        <f t="shared" si="7"/>
        <v>0</v>
      </c>
      <c r="O29" s="38">
        <f t="shared" si="8"/>
        <v>0</v>
      </c>
      <c r="P29" s="38">
        <f t="shared" si="9"/>
        <v>0</v>
      </c>
      <c r="Q29" s="37">
        <f t="shared" si="15"/>
        <v>6202030.5600000005</v>
      </c>
      <c r="R29" s="37">
        <f t="shared" si="16"/>
        <v>6202030.5600000005</v>
      </c>
      <c r="S29" s="37">
        <f t="shared" si="17"/>
        <v>0</v>
      </c>
      <c r="T29" s="37">
        <f t="shared" si="18"/>
        <v>0</v>
      </c>
    </row>
    <row r="30" spans="1:20" s="6" customFormat="1" ht="54" x14ac:dyDescent="0.35">
      <c r="A30" s="42"/>
      <c r="B30" s="42"/>
      <c r="C30" s="42"/>
      <c r="D30" s="55" t="s">
        <v>306</v>
      </c>
      <c r="E30" s="36"/>
      <c r="F30" s="36"/>
      <c r="G30" s="36"/>
      <c r="H30" s="36"/>
      <c r="I30" s="36"/>
      <c r="J30" s="28">
        <v>5772327.0199999996</v>
      </c>
      <c r="K30" s="36"/>
      <c r="L30" s="36"/>
      <c r="M30" s="38">
        <f t="shared" si="6"/>
        <v>0</v>
      </c>
      <c r="N30" s="38">
        <f t="shared" si="7"/>
        <v>0</v>
      </c>
      <c r="O30" s="38">
        <f t="shared" si="8"/>
        <v>0</v>
      </c>
      <c r="P30" s="38">
        <f t="shared" si="9"/>
        <v>0</v>
      </c>
      <c r="Q30" s="37">
        <f t="shared" si="15"/>
        <v>0</v>
      </c>
      <c r="R30" s="37">
        <f t="shared" si="16"/>
        <v>5772327.0199999996</v>
      </c>
      <c r="S30" s="37">
        <f t="shared" si="17"/>
        <v>0</v>
      </c>
      <c r="T30" s="37">
        <f t="shared" si="18"/>
        <v>0</v>
      </c>
    </row>
    <row r="31" spans="1:20" s="6" customFormat="1" ht="54" x14ac:dyDescent="0.35">
      <c r="A31" s="42"/>
      <c r="B31" s="42"/>
      <c r="C31" s="42"/>
      <c r="D31" s="55" t="s">
        <v>248</v>
      </c>
      <c r="E31" s="36"/>
      <c r="F31" s="36"/>
      <c r="G31" s="36"/>
      <c r="H31" s="36"/>
      <c r="I31" s="36"/>
      <c r="J31" s="28">
        <v>199986.98</v>
      </c>
      <c r="K31" s="36"/>
      <c r="L31" s="36"/>
      <c r="M31" s="38">
        <f t="shared" si="6"/>
        <v>0</v>
      </c>
      <c r="N31" s="38">
        <f t="shared" si="7"/>
        <v>0</v>
      </c>
      <c r="O31" s="38">
        <f t="shared" si="8"/>
        <v>0</v>
      </c>
      <c r="P31" s="38">
        <f t="shared" si="9"/>
        <v>0</v>
      </c>
      <c r="Q31" s="37">
        <f t="shared" si="15"/>
        <v>0</v>
      </c>
      <c r="R31" s="37">
        <f t="shared" si="16"/>
        <v>199986.98</v>
      </c>
      <c r="S31" s="37">
        <f t="shared" si="17"/>
        <v>0</v>
      </c>
      <c r="T31" s="37">
        <f t="shared" si="18"/>
        <v>0</v>
      </c>
    </row>
    <row r="32" spans="1:20" s="6" customFormat="1" ht="54" x14ac:dyDescent="0.35">
      <c r="A32" s="42"/>
      <c r="B32" s="42"/>
      <c r="C32" s="42"/>
      <c r="D32" s="55" t="s">
        <v>249</v>
      </c>
      <c r="E32" s="36"/>
      <c r="F32" s="36"/>
      <c r="G32" s="36"/>
      <c r="H32" s="36"/>
      <c r="I32" s="36"/>
      <c r="J32" s="28">
        <v>79854.66</v>
      </c>
      <c r="K32" s="36"/>
      <c r="L32" s="36"/>
      <c r="M32" s="38">
        <f t="shared" si="6"/>
        <v>0</v>
      </c>
      <c r="N32" s="38">
        <f t="shared" si="7"/>
        <v>0</v>
      </c>
      <c r="O32" s="38">
        <f t="shared" si="8"/>
        <v>0</v>
      </c>
      <c r="P32" s="38">
        <f t="shared" si="9"/>
        <v>0</v>
      </c>
      <c r="Q32" s="37">
        <f t="shared" si="15"/>
        <v>0</v>
      </c>
      <c r="R32" s="37">
        <f t="shared" si="16"/>
        <v>79854.66</v>
      </c>
      <c r="S32" s="37">
        <f t="shared" si="17"/>
        <v>0</v>
      </c>
      <c r="T32" s="37">
        <f t="shared" si="18"/>
        <v>0</v>
      </c>
    </row>
    <row r="33" spans="1:20" s="6" customFormat="1" ht="54" x14ac:dyDescent="0.35">
      <c r="A33" s="42"/>
      <c r="B33" s="42"/>
      <c r="C33" s="42"/>
      <c r="D33" s="55" t="s">
        <v>250</v>
      </c>
      <c r="E33" s="36"/>
      <c r="F33" s="36"/>
      <c r="G33" s="36"/>
      <c r="H33" s="36"/>
      <c r="I33" s="36"/>
      <c r="J33" s="28">
        <v>149861.9</v>
      </c>
      <c r="K33" s="36"/>
      <c r="L33" s="36"/>
      <c r="M33" s="38">
        <f t="shared" si="6"/>
        <v>0</v>
      </c>
      <c r="N33" s="38">
        <f t="shared" si="7"/>
        <v>0</v>
      </c>
      <c r="O33" s="38">
        <f t="shared" si="8"/>
        <v>0</v>
      </c>
      <c r="P33" s="38">
        <f t="shared" si="9"/>
        <v>0</v>
      </c>
      <c r="Q33" s="37">
        <f t="shared" si="15"/>
        <v>0</v>
      </c>
      <c r="R33" s="37">
        <f t="shared" si="16"/>
        <v>149861.9</v>
      </c>
      <c r="S33" s="37">
        <f t="shared" si="17"/>
        <v>0</v>
      </c>
      <c r="T33" s="37">
        <f t="shared" si="18"/>
        <v>0</v>
      </c>
    </row>
    <row r="34" spans="1:20" s="6" customFormat="1" ht="36" x14ac:dyDescent="0.35">
      <c r="A34" s="42" t="s">
        <v>195</v>
      </c>
      <c r="B34" s="42" t="s">
        <v>196</v>
      </c>
      <c r="C34" s="42" t="s">
        <v>5</v>
      </c>
      <c r="D34" s="43" t="s">
        <v>197</v>
      </c>
      <c r="E34" s="36">
        <f t="shared" ref="E34" si="23">F34+G34</f>
        <v>4548482.9400000004</v>
      </c>
      <c r="F34" s="36">
        <v>4548482.9400000004</v>
      </c>
      <c r="G34" s="36"/>
      <c r="H34" s="36"/>
      <c r="I34" s="36">
        <f t="shared" ref="I34:I36" si="24">J34+K34</f>
        <v>7556112.7800000003</v>
      </c>
      <c r="J34" s="36">
        <v>7480322.7800000003</v>
      </c>
      <c r="K34" s="36">
        <v>75790</v>
      </c>
      <c r="L34" s="36"/>
      <c r="M34" s="38">
        <f t="shared" si="6"/>
        <v>1.6612380170870773</v>
      </c>
      <c r="N34" s="38">
        <f t="shared" si="7"/>
        <v>1.6445753185566525</v>
      </c>
      <c r="O34" s="38">
        <f t="shared" si="8"/>
        <v>0</v>
      </c>
      <c r="P34" s="38">
        <f t="shared" si="9"/>
        <v>0</v>
      </c>
      <c r="Q34" s="37">
        <f t="shared" si="15"/>
        <v>3007629.84</v>
      </c>
      <c r="R34" s="37">
        <f t="shared" si="16"/>
        <v>2931839.84</v>
      </c>
      <c r="S34" s="37">
        <f t="shared" si="17"/>
        <v>75790</v>
      </c>
      <c r="T34" s="37">
        <f t="shared" si="18"/>
        <v>0</v>
      </c>
    </row>
    <row r="35" spans="1:20" s="6" customFormat="1" ht="36" x14ac:dyDescent="0.35">
      <c r="A35" s="42" t="s">
        <v>262</v>
      </c>
      <c r="B35" s="42" t="s">
        <v>263</v>
      </c>
      <c r="C35" s="42" t="s">
        <v>255</v>
      </c>
      <c r="D35" s="43" t="s">
        <v>264</v>
      </c>
      <c r="E35" s="36"/>
      <c r="F35" s="36"/>
      <c r="G35" s="36"/>
      <c r="H35" s="36"/>
      <c r="I35" s="36">
        <f t="shared" si="24"/>
        <v>3503616.1</v>
      </c>
      <c r="J35" s="36">
        <v>3503616.1</v>
      </c>
      <c r="K35" s="36"/>
      <c r="L35" s="36"/>
      <c r="M35" s="38">
        <f t="shared" si="6"/>
        <v>0</v>
      </c>
      <c r="N35" s="38">
        <f t="shared" si="7"/>
        <v>0</v>
      </c>
      <c r="O35" s="38">
        <f t="shared" si="8"/>
        <v>0</v>
      </c>
      <c r="P35" s="38">
        <f t="shared" si="9"/>
        <v>0</v>
      </c>
      <c r="Q35" s="37">
        <f t="shared" si="15"/>
        <v>3503616.1</v>
      </c>
      <c r="R35" s="37">
        <f t="shared" si="16"/>
        <v>3503616.1</v>
      </c>
      <c r="S35" s="37">
        <f t="shared" si="17"/>
        <v>0</v>
      </c>
      <c r="T35" s="37">
        <f t="shared" si="18"/>
        <v>0</v>
      </c>
    </row>
    <row r="36" spans="1:20" s="6" customFormat="1" ht="18" x14ac:dyDescent="0.35">
      <c r="A36" s="42" t="s">
        <v>253</v>
      </c>
      <c r="B36" s="42" t="s">
        <v>254</v>
      </c>
      <c r="C36" s="42" t="s">
        <v>255</v>
      </c>
      <c r="D36" s="43" t="s">
        <v>256</v>
      </c>
      <c r="E36" s="36"/>
      <c r="F36" s="36"/>
      <c r="G36" s="36"/>
      <c r="H36" s="36"/>
      <c r="I36" s="36">
        <f t="shared" si="24"/>
        <v>2727983.28</v>
      </c>
      <c r="J36" s="36">
        <v>2727983.28</v>
      </c>
      <c r="K36" s="36"/>
      <c r="L36" s="36"/>
      <c r="M36" s="38">
        <f t="shared" si="6"/>
        <v>0</v>
      </c>
      <c r="N36" s="38">
        <f t="shared" si="7"/>
        <v>0</v>
      </c>
      <c r="O36" s="38">
        <f t="shared" si="8"/>
        <v>0</v>
      </c>
      <c r="P36" s="38">
        <f t="shared" si="9"/>
        <v>0</v>
      </c>
      <c r="Q36" s="37">
        <f t="shared" si="15"/>
        <v>2727983.28</v>
      </c>
      <c r="R36" s="37">
        <f t="shared" si="16"/>
        <v>2727983.28</v>
      </c>
      <c r="S36" s="37">
        <f t="shared" si="17"/>
        <v>0</v>
      </c>
      <c r="T36" s="37">
        <f t="shared" si="18"/>
        <v>0</v>
      </c>
    </row>
    <row r="37" spans="1:20" s="6" customFormat="1" ht="36" x14ac:dyDescent="0.35">
      <c r="A37" s="42" t="s">
        <v>135</v>
      </c>
      <c r="B37" s="42" t="s">
        <v>134</v>
      </c>
      <c r="C37" s="42" t="s">
        <v>46</v>
      </c>
      <c r="D37" s="40" t="s">
        <v>143</v>
      </c>
      <c r="E37" s="36">
        <f t="shared" si="19"/>
        <v>100500</v>
      </c>
      <c r="F37" s="36"/>
      <c r="G37" s="36">
        <v>100500</v>
      </c>
      <c r="H37" s="36"/>
      <c r="I37" s="36">
        <f t="shared" si="20"/>
        <v>0</v>
      </c>
      <c r="J37" s="36"/>
      <c r="K37" s="36"/>
      <c r="L37" s="36"/>
      <c r="M37" s="38">
        <f t="shared" si="6"/>
        <v>0</v>
      </c>
      <c r="N37" s="38">
        <f t="shared" si="7"/>
        <v>0</v>
      </c>
      <c r="O37" s="38">
        <f t="shared" si="8"/>
        <v>0</v>
      </c>
      <c r="P37" s="38">
        <f t="shared" si="9"/>
        <v>0</v>
      </c>
      <c r="Q37" s="37">
        <f t="shared" si="15"/>
        <v>-100500</v>
      </c>
      <c r="R37" s="37">
        <f t="shared" si="16"/>
        <v>0</v>
      </c>
      <c r="S37" s="37">
        <f t="shared" si="17"/>
        <v>-100500</v>
      </c>
      <c r="T37" s="37">
        <f t="shared" si="18"/>
        <v>0</v>
      </c>
    </row>
    <row r="38" spans="1:20" s="7" customFormat="1" ht="56.4" customHeight="1" x14ac:dyDescent="0.3">
      <c r="A38" s="47" t="s">
        <v>62</v>
      </c>
      <c r="B38" s="47"/>
      <c r="C38" s="47"/>
      <c r="D38" s="48" t="s">
        <v>238</v>
      </c>
      <c r="E38" s="35">
        <f t="shared" ref="E38:L38" si="25">E39</f>
        <v>196693258.13999999</v>
      </c>
      <c r="F38" s="35">
        <f t="shared" si="25"/>
        <v>192198879.95999998</v>
      </c>
      <c r="G38" s="35">
        <f t="shared" si="25"/>
        <v>4494378.18</v>
      </c>
      <c r="H38" s="35">
        <f t="shared" si="25"/>
        <v>53801.18</v>
      </c>
      <c r="I38" s="35">
        <f t="shared" si="25"/>
        <v>177107279.87000003</v>
      </c>
      <c r="J38" s="35">
        <f t="shared" si="25"/>
        <v>175720020.87000003</v>
      </c>
      <c r="K38" s="35">
        <f t="shared" si="25"/>
        <v>1387259</v>
      </c>
      <c r="L38" s="35">
        <f t="shared" si="25"/>
        <v>0</v>
      </c>
      <c r="M38" s="32">
        <f t="shared" si="6"/>
        <v>0.90042374377641721</v>
      </c>
      <c r="N38" s="32">
        <f t="shared" si="7"/>
        <v>0.91426141976774533</v>
      </c>
      <c r="O38" s="32">
        <f t="shared" si="8"/>
        <v>0.30866539139347637</v>
      </c>
      <c r="P38" s="32">
        <f t="shared" si="9"/>
        <v>0</v>
      </c>
      <c r="Q38" s="24">
        <f t="shared" si="15"/>
        <v>-19585978.269999951</v>
      </c>
      <c r="R38" s="24">
        <f t="shared" si="16"/>
        <v>-16478859.089999944</v>
      </c>
      <c r="S38" s="24">
        <f t="shared" si="17"/>
        <v>-3107119.1799999997</v>
      </c>
      <c r="T38" s="24">
        <f t="shared" si="18"/>
        <v>-53801.18</v>
      </c>
    </row>
    <row r="39" spans="1:20" s="7" customFormat="1" ht="52.2" x14ac:dyDescent="0.3">
      <c r="A39" s="47" t="s">
        <v>63</v>
      </c>
      <c r="B39" s="47"/>
      <c r="C39" s="47"/>
      <c r="D39" s="48" t="s">
        <v>239</v>
      </c>
      <c r="E39" s="35">
        <f t="shared" ref="E39:E44" si="26">F39+G39</f>
        <v>196693258.13999999</v>
      </c>
      <c r="F39" s="35">
        <f>F40+F42+F43+F44+F45+F46+F47+F48+F49+F50+F51+F52+F53+F55+F57+F58+F54+F56+F41</f>
        <v>192198879.95999998</v>
      </c>
      <c r="G39" s="35">
        <f t="shared" ref="G39:J39" si="27">G40+G42+G43+G44+G45+G46+G47+G48+G49+G50+G51+G52+G53+G55+G57+G58+G54+G56+G41</f>
        <v>4494378.18</v>
      </c>
      <c r="H39" s="35">
        <f t="shared" si="27"/>
        <v>53801.18</v>
      </c>
      <c r="I39" s="35">
        <f t="shared" si="20"/>
        <v>177107279.87000003</v>
      </c>
      <c r="J39" s="35">
        <f t="shared" si="27"/>
        <v>175720020.87000003</v>
      </c>
      <c r="K39" s="35">
        <f t="shared" ref="K39" si="28">K40+K42+K43+K44+K45+K46+K47+K48+K49+K50+K51+K52+K53+K55+K57+K58+K54+K56+K41</f>
        <v>1387259</v>
      </c>
      <c r="L39" s="35">
        <f t="shared" ref="L39" si="29">L40+L42+L43+L44+L45+L46+L47+L48+L49+L50+L51+L52+L53+L55+L57+L58+L54+L56+L41</f>
        <v>0</v>
      </c>
      <c r="M39" s="32">
        <f t="shared" si="6"/>
        <v>0.90042374377641721</v>
      </c>
      <c r="N39" s="32">
        <f t="shared" si="7"/>
        <v>0.91426141976774533</v>
      </c>
      <c r="O39" s="32">
        <f t="shared" si="8"/>
        <v>0.30866539139347637</v>
      </c>
      <c r="P39" s="32">
        <f t="shared" si="9"/>
        <v>0</v>
      </c>
      <c r="Q39" s="24">
        <f t="shared" si="15"/>
        <v>-19585978.269999951</v>
      </c>
      <c r="R39" s="24">
        <f t="shared" si="16"/>
        <v>-16478859.089999944</v>
      </c>
      <c r="S39" s="24">
        <f t="shared" si="17"/>
        <v>-3107119.1799999997</v>
      </c>
      <c r="T39" s="24">
        <f t="shared" si="18"/>
        <v>-53801.18</v>
      </c>
    </row>
    <row r="40" spans="1:20" s="6" customFormat="1" ht="54" x14ac:dyDescent="0.35">
      <c r="A40" s="42" t="s">
        <v>65</v>
      </c>
      <c r="B40" s="42" t="s">
        <v>64</v>
      </c>
      <c r="C40" s="42" t="s">
        <v>3</v>
      </c>
      <c r="D40" s="56" t="s">
        <v>66</v>
      </c>
      <c r="E40" s="36">
        <f t="shared" si="26"/>
        <v>1335646.3600000001</v>
      </c>
      <c r="F40" s="36">
        <v>1335646.3600000001</v>
      </c>
      <c r="G40" s="36"/>
      <c r="H40" s="36"/>
      <c r="I40" s="36">
        <f t="shared" si="20"/>
        <v>1293696.8600000001</v>
      </c>
      <c r="J40" s="36">
        <v>1293696.8600000001</v>
      </c>
      <c r="K40" s="36"/>
      <c r="L40" s="36"/>
      <c r="M40" s="38">
        <f t="shared" si="6"/>
        <v>0.968592360031588</v>
      </c>
      <c r="N40" s="38">
        <f t="shared" si="7"/>
        <v>0.968592360031588</v>
      </c>
      <c r="O40" s="38">
        <f t="shared" si="8"/>
        <v>0</v>
      </c>
      <c r="P40" s="38">
        <f t="shared" si="9"/>
        <v>0</v>
      </c>
      <c r="Q40" s="37">
        <f t="shared" si="15"/>
        <v>-41949.5</v>
      </c>
      <c r="R40" s="37">
        <f t="shared" si="16"/>
        <v>-41949.5</v>
      </c>
      <c r="S40" s="37">
        <f t="shared" si="17"/>
        <v>0</v>
      </c>
      <c r="T40" s="37">
        <f t="shared" si="18"/>
        <v>0</v>
      </c>
    </row>
    <row r="41" spans="1:20" s="6" customFormat="1" ht="36" x14ac:dyDescent="0.35">
      <c r="A41" s="53" t="s">
        <v>307</v>
      </c>
      <c r="B41" s="53" t="s">
        <v>10</v>
      </c>
      <c r="C41" s="53" t="s">
        <v>6</v>
      </c>
      <c r="D41" s="54" t="s">
        <v>118</v>
      </c>
      <c r="E41" s="36">
        <f t="shared" si="26"/>
        <v>0</v>
      </c>
      <c r="F41" s="36"/>
      <c r="G41" s="36"/>
      <c r="H41" s="36"/>
      <c r="I41" s="36">
        <f t="shared" si="20"/>
        <v>14925</v>
      </c>
      <c r="J41" s="36">
        <v>14925</v>
      </c>
      <c r="K41" s="36"/>
      <c r="L41" s="36"/>
      <c r="M41" s="38">
        <f t="shared" si="6"/>
        <v>0</v>
      </c>
      <c r="N41" s="38">
        <f t="shared" si="7"/>
        <v>0</v>
      </c>
      <c r="O41" s="38">
        <f t="shared" si="8"/>
        <v>0</v>
      </c>
      <c r="P41" s="38">
        <f t="shared" si="9"/>
        <v>0</v>
      </c>
      <c r="Q41" s="37">
        <f t="shared" si="15"/>
        <v>14925</v>
      </c>
      <c r="R41" s="37">
        <f t="shared" si="16"/>
        <v>14925</v>
      </c>
      <c r="S41" s="37">
        <f t="shared" si="17"/>
        <v>0</v>
      </c>
      <c r="T41" s="37">
        <f t="shared" si="18"/>
        <v>0</v>
      </c>
    </row>
    <row r="42" spans="1:20" s="6" customFormat="1" ht="18" x14ac:dyDescent="0.35">
      <c r="A42" s="42" t="s">
        <v>67</v>
      </c>
      <c r="B42" s="42" t="s">
        <v>11</v>
      </c>
      <c r="C42" s="42" t="s">
        <v>12</v>
      </c>
      <c r="D42" s="43" t="s">
        <v>68</v>
      </c>
      <c r="E42" s="36">
        <f t="shared" si="26"/>
        <v>59738008.07</v>
      </c>
      <c r="F42" s="36">
        <v>55449908.990000002</v>
      </c>
      <c r="G42" s="37">
        <v>4288099.08</v>
      </c>
      <c r="H42" s="37"/>
      <c r="I42" s="36">
        <f t="shared" si="20"/>
        <v>46340638.560000002</v>
      </c>
      <c r="J42" s="36">
        <v>45017595.219999999</v>
      </c>
      <c r="K42" s="37">
        <f>1280924.34+42119</f>
        <v>1323043.3400000001</v>
      </c>
      <c r="L42" s="37"/>
      <c r="M42" s="38">
        <f t="shared" si="6"/>
        <v>0.77573123137448463</v>
      </c>
      <c r="N42" s="38">
        <f t="shared" si="7"/>
        <v>0.81186057903392772</v>
      </c>
      <c r="O42" s="38">
        <f t="shared" si="8"/>
        <v>0.30853842584252977</v>
      </c>
      <c r="P42" s="38">
        <f t="shared" si="9"/>
        <v>0</v>
      </c>
      <c r="Q42" s="37">
        <f t="shared" si="15"/>
        <v>-13397369.509999998</v>
      </c>
      <c r="R42" s="37">
        <f t="shared" si="16"/>
        <v>-10432313.770000003</v>
      </c>
      <c r="S42" s="37">
        <f t="shared" si="17"/>
        <v>-2965055.74</v>
      </c>
      <c r="T42" s="37">
        <f t="shared" si="18"/>
        <v>0</v>
      </c>
    </row>
    <row r="43" spans="1:20" s="6" customFormat="1" ht="36" x14ac:dyDescent="0.35">
      <c r="A43" s="42" t="s">
        <v>209</v>
      </c>
      <c r="B43" s="42" t="s">
        <v>211</v>
      </c>
      <c r="C43" s="42" t="s">
        <v>14</v>
      </c>
      <c r="D43" s="56" t="s">
        <v>213</v>
      </c>
      <c r="E43" s="36">
        <f t="shared" si="26"/>
        <v>24533018.129999999</v>
      </c>
      <c r="F43" s="36">
        <v>24431980.91</v>
      </c>
      <c r="G43" s="37">
        <v>101037.22</v>
      </c>
      <c r="H43" s="37">
        <v>0</v>
      </c>
      <c r="I43" s="36">
        <f t="shared" si="20"/>
        <v>24944346.77</v>
      </c>
      <c r="J43" s="36">
        <v>24892261.109999999</v>
      </c>
      <c r="K43" s="37">
        <f>10147.66+41938</f>
        <v>52085.66</v>
      </c>
      <c r="L43" s="37">
        <v>0</v>
      </c>
      <c r="M43" s="38">
        <f t="shared" si="6"/>
        <v>1.0167663284566284</v>
      </c>
      <c r="N43" s="38">
        <f t="shared" si="7"/>
        <v>1.0188392501490375</v>
      </c>
      <c r="O43" s="38">
        <f t="shared" si="8"/>
        <v>0.51550963100528702</v>
      </c>
      <c r="P43" s="38">
        <f t="shared" si="9"/>
        <v>0</v>
      </c>
      <c r="Q43" s="37">
        <f t="shared" si="15"/>
        <v>411328.6400000006</v>
      </c>
      <c r="R43" s="37">
        <f t="shared" si="16"/>
        <v>460280.19999999925</v>
      </c>
      <c r="S43" s="37">
        <f t="shared" si="17"/>
        <v>-48951.56</v>
      </c>
      <c r="T43" s="37">
        <f t="shared" si="18"/>
        <v>0</v>
      </c>
    </row>
    <row r="44" spans="1:20" s="6" customFormat="1" ht="90" x14ac:dyDescent="0.35">
      <c r="A44" s="42" t="s">
        <v>210</v>
      </c>
      <c r="B44" s="42" t="s">
        <v>212</v>
      </c>
      <c r="C44" s="42" t="s">
        <v>16</v>
      </c>
      <c r="D44" s="56" t="s">
        <v>214</v>
      </c>
      <c r="E44" s="36">
        <f t="shared" si="26"/>
        <v>1195243.51</v>
      </c>
      <c r="F44" s="36">
        <v>1187252.51</v>
      </c>
      <c r="G44" s="37">
        <f>7991</f>
        <v>7991</v>
      </c>
      <c r="H44" s="37"/>
      <c r="I44" s="36">
        <f t="shared" si="20"/>
        <v>1202223.8500000001</v>
      </c>
      <c r="J44" s="36">
        <v>1191355.8500000001</v>
      </c>
      <c r="K44" s="37">
        <v>10868</v>
      </c>
      <c r="L44" s="37"/>
      <c r="M44" s="38">
        <f t="shared" si="6"/>
        <v>1.0058400986423262</v>
      </c>
      <c r="N44" s="38">
        <f t="shared" si="7"/>
        <v>1.0034561645188689</v>
      </c>
      <c r="O44" s="38">
        <f t="shared" si="8"/>
        <v>1.3600300337880116</v>
      </c>
      <c r="P44" s="38">
        <f t="shared" si="9"/>
        <v>0</v>
      </c>
      <c r="Q44" s="37">
        <f t="shared" si="15"/>
        <v>6980.3400000000838</v>
      </c>
      <c r="R44" s="37">
        <f t="shared" si="16"/>
        <v>4103.3400000000838</v>
      </c>
      <c r="S44" s="37">
        <f t="shared" si="17"/>
        <v>2877</v>
      </c>
      <c r="T44" s="37">
        <f t="shared" si="18"/>
        <v>0</v>
      </c>
    </row>
    <row r="45" spans="1:20" s="6" customFormat="1" ht="36" x14ac:dyDescent="0.35">
      <c r="A45" s="42" t="s">
        <v>218</v>
      </c>
      <c r="B45" s="42" t="s">
        <v>219</v>
      </c>
      <c r="C45" s="42" t="s">
        <v>14</v>
      </c>
      <c r="D45" s="56" t="s">
        <v>235</v>
      </c>
      <c r="E45" s="36">
        <f t="shared" ref="E45:E47" si="30">F45+G45</f>
        <v>79304497.620000005</v>
      </c>
      <c r="F45" s="36">
        <v>79304497.620000005</v>
      </c>
      <c r="G45" s="37"/>
      <c r="H45" s="37"/>
      <c r="I45" s="36">
        <f t="shared" si="20"/>
        <v>75840177.420000002</v>
      </c>
      <c r="J45" s="36">
        <v>75840177.420000002</v>
      </c>
      <c r="K45" s="37"/>
      <c r="L45" s="37"/>
      <c r="M45" s="38">
        <f t="shared" si="6"/>
        <v>0.95631622034099706</v>
      </c>
      <c r="N45" s="38">
        <f t="shared" si="7"/>
        <v>0.95631622034099706</v>
      </c>
      <c r="O45" s="38">
        <f t="shared" si="8"/>
        <v>0</v>
      </c>
      <c r="P45" s="38">
        <f t="shared" si="9"/>
        <v>0</v>
      </c>
      <c r="Q45" s="37">
        <f t="shared" si="15"/>
        <v>-3464320.200000003</v>
      </c>
      <c r="R45" s="37">
        <f t="shared" si="16"/>
        <v>-3464320.200000003</v>
      </c>
      <c r="S45" s="37">
        <f t="shared" si="17"/>
        <v>0</v>
      </c>
      <c r="T45" s="37">
        <f t="shared" si="18"/>
        <v>0</v>
      </c>
    </row>
    <row r="46" spans="1:20" s="6" customFormat="1" ht="90" x14ac:dyDescent="0.35">
      <c r="A46" s="42" t="s">
        <v>220</v>
      </c>
      <c r="B46" s="42" t="s">
        <v>221</v>
      </c>
      <c r="C46" s="42" t="s">
        <v>16</v>
      </c>
      <c r="D46" s="56" t="s">
        <v>214</v>
      </c>
      <c r="E46" s="36">
        <f t="shared" si="30"/>
        <v>6645290.4500000002</v>
      </c>
      <c r="F46" s="36">
        <v>6645290.4500000002</v>
      </c>
      <c r="G46" s="37"/>
      <c r="H46" s="37"/>
      <c r="I46" s="36">
        <f t="shared" si="20"/>
        <v>6336319.7699999996</v>
      </c>
      <c r="J46" s="36">
        <v>6336319.7699999996</v>
      </c>
      <c r="K46" s="37"/>
      <c r="L46" s="37"/>
      <c r="M46" s="38">
        <f t="shared" si="6"/>
        <v>0.95350531593393328</v>
      </c>
      <c r="N46" s="38">
        <f t="shared" si="7"/>
        <v>0.95350531593393328</v>
      </c>
      <c r="O46" s="38">
        <f t="shared" si="8"/>
        <v>0</v>
      </c>
      <c r="P46" s="38">
        <f t="shared" si="9"/>
        <v>0</v>
      </c>
      <c r="Q46" s="37">
        <f t="shared" si="15"/>
        <v>-308970.68000000063</v>
      </c>
      <c r="R46" s="37">
        <f t="shared" si="16"/>
        <v>-308970.68000000063</v>
      </c>
      <c r="S46" s="37">
        <f t="shared" si="17"/>
        <v>0</v>
      </c>
      <c r="T46" s="37">
        <f t="shared" si="18"/>
        <v>0</v>
      </c>
    </row>
    <row r="47" spans="1:20" s="6" customFormat="1" ht="36" x14ac:dyDescent="0.35">
      <c r="A47" s="42" t="s">
        <v>268</v>
      </c>
      <c r="B47" s="42">
        <v>1061</v>
      </c>
      <c r="C47" s="42" t="s">
        <v>14</v>
      </c>
      <c r="D47" s="56" t="s">
        <v>269</v>
      </c>
      <c r="E47" s="36">
        <f t="shared" si="30"/>
        <v>4500000</v>
      </c>
      <c r="F47" s="36">
        <v>4500000</v>
      </c>
      <c r="G47" s="37"/>
      <c r="H47" s="37"/>
      <c r="I47" s="36">
        <f t="shared" si="20"/>
        <v>89392.87</v>
      </c>
      <c r="J47" s="36">
        <v>89392.87</v>
      </c>
      <c r="K47" s="37"/>
      <c r="L47" s="37"/>
      <c r="M47" s="38">
        <f t="shared" si="6"/>
        <v>1.9865082222222222E-2</v>
      </c>
      <c r="N47" s="38">
        <f t="shared" si="7"/>
        <v>1.9865082222222222E-2</v>
      </c>
      <c r="O47" s="38">
        <f t="shared" si="8"/>
        <v>0</v>
      </c>
      <c r="P47" s="38">
        <f t="shared" si="9"/>
        <v>0</v>
      </c>
      <c r="Q47" s="37">
        <f t="shared" si="15"/>
        <v>-4410607.13</v>
      </c>
      <c r="R47" s="37">
        <f t="shared" si="16"/>
        <v>-4410607.13</v>
      </c>
      <c r="S47" s="37">
        <f t="shared" si="17"/>
        <v>0</v>
      </c>
      <c r="T47" s="37">
        <f t="shared" si="18"/>
        <v>0</v>
      </c>
    </row>
    <row r="48" spans="1:20" s="6" customFormat="1" ht="54" x14ac:dyDescent="0.35">
      <c r="A48" s="42" t="s">
        <v>69</v>
      </c>
      <c r="B48" s="42" t="s">
        <v>36</v>
      </c>
      <c r="C48" s="42" t="s">
        <v>17</v>
      </c>
      <c r="D48" s="56" t="s">
        <v>18</v>
      </c>
      <c r="E48" s="36">
        <f t="shared" ref="E48:E58" si="31">F48+G48</f>
        <v>8893912.4900000002</v>
      </c>
      <c r="F48" s="36">
        <v>8806040.9100000001</v>
      </c>
      <c r="G48" s="37">
        <v>87871.58</v>
      </c>
      <c r="H48" s="37">
        <v>53801.18</v>
      </c>
      <c r="I48" s="36">
        <f t="shared" si="20"/>
        <v>8442763.1799999997</v>
      </c>
      <c r="J48" s="36">
        <v>8442079.1799999997</v>
      </c>
      <c r="K48" s="37">
        <v>684</v>
      </c>
      <c r="L48" s="37"/>
      <c r="M48" s="38">
        <f t="shared" si="6"/>
        <v>0.94927437047449514</v>
      </c>
      <c r="N48" s="38">
        <f t="shared" si="7"/>
        <v>0.95866908481123547</v>
      </c>
      <c r="O48" s="38">
        <f t="shared" si="8"/>
        <v>7.7840867320241652E-3</v>
      </c>
      <c r="P48" s="38">
        <f t="shared" si="9"/>
        <v>0</v>
      </c>
      <c r="Q48" s="37">
        <f t="shared" si="15"/>
        <v>-451149.31000000052</v>
      </c>
      <c r="R48" s="37">
        <f t="shared" si="16"/>
        <v>-363961.73000000045</v>
      </c>
      <c r="S48" s="37">
        <f t="shared" si="17"/>
        <v>-87187.58</v>
      </c>
      <c r="T48" s="37">
        <f t="shared" si="18"/>
        <v>-53801.18</v>
      </c>
    </row>
    <row r="49" spans="1:20" s="6" customFormat="1" ht="36" x14ac:dyDescent="0.35">
      <c r="A49" s="42" t="s">
        <v>222</v>
      </c>
      <c r="B49" s="42" t="s">
        <v>223</v>
      </c>
      <c r="C49" s="42" t="s">
        <v>19</v>
      </c>
      <c r="D49" s="56" t="s">
        <v>224</v>
      </c>
      <c r="E49" s="36">
        <f t="shared" si="31"/>
        <v>1385270.39</v>
      </c>
      <c r="F49" s="36">
        <v>1385270.39</v>
      </c>
      <c r="G49" s="37"/>
      <c r="H49" s="37"/>
      <c r="I49" s="36">
        <f t="shared" si="20"/>
        <v>1534018.6</v>
      </c>
      <c r="J49" s="36">
        <v>1533440.6</v>
      </c>
      <c r="K49" s="37">
        <v>578</v>
      </c>
      <c r="L49" s="37"/>
      <c r="M49" s="38">
        <f t="shared" si="6"/>
        <v>1.1073784663801269</v>
      </c>
      <c r="N49" s="38">
        <f t="shared" si="7"/>
        <v>1.1069612193183456</v>
      </c>
      <c r="O49" s="38">
        <f t="shared" si="8"/>
        <v>0</v>
      </c>
      <c r="P49" s="38">
        <f t="shared" si="9"/>
        <v>0</v>
      </c>
      <c r="Q49" s="37">
        <f t="shared" si="15"/>
        <v>148748.2100000002</v>
      </c>
      <c r="R49" s="37">
        <f t="shared" si="16"/>
        <v>148170.2100000002</v>
      </c>
      <c r="S49" s="37">
        <f t="shared" si="17"/>
        <v>578</v>
      </c>
      <c r="T49" s="37">
        <f t="shared" si="18"/>
        <v>0</v>
      </c>
    </row>
    <row r="50" spans="1:20" s="6" customFormat="1" ht="36" x14ac:dyDescent="0.35">
      <c r="A50" s="42" t="s">
        <v>225</v>
      </c>
      <c r="B50" s="42" t="s">
        <v>226</v>
      </c>
      <c r="C50" s="42" t="s">
        <v>19</v>
      </c>
      <c r="D50" s="56" t="s">
        <v>162</v>
      </c>
      <c r="E50" s="36">
        <f t="shared" si="31"/>
        <v>3903958.16</v>
      </c>
      <c r="F50" s="36">
        <v>3903958.16</v>
      </c>
      <c r="G50" s="37"/>
      <c r="H50" s="37"/>
      <c r="I50" s="36">
        <f t="shared" si="20"/>
        <v>5324255.01</v>
      </c>
      <c r="J50" s="36">
        <v>5324255.01</v>
      </c>
      <c r="K50" s="37">
        <v>0</v>
      </c>
      <c r="L50" s="37"/>
      <c r="M50" s="38">
        <f t="shared" si="6"/>
        <v>1.3638094446176132</v>
      </c>
      <c r="N50" s="38">
        <f t="shared" si="7"/>
        <v>1.3638094446176132</v>
      </c>
      <c r="O50" s="38">
        <f t="shared" si="8"/>
        <v>0</v>
      </c>
      <c r="P50" s="38">
        <f t="shared" si="9"/>
        <v>0</v>
      </c>
      <c r="Q50" s="37">
        <f t="shared" si="15"/>
        <v>1420296.8499999996</v>
      </c>
      <c r="R50" s="37">
        <f t="shared" si="16"/>
        <v>1420296.8499999996</v>
      </c>
      <c r="S50" s="37">
        <f t="shared" si="17"/>
        <v>0</v>
      </c>
      <c r="T50" s="37">
        <f t="shared" si="18"/>
        <v>0</v>
      </c>
    </row>
    <row r="51" spans="1:20" s="6" customFormat="1" ht="18" x14ac:dyDescent="0.35">
      <c r="A51" s="42" t="s">
        <v>227</v>
      </c>
      <c r="B51" s="42" t="s">
        <v>228</v>
      </c>
      <c r="C51" s="42" t="s">
        <v>19</v>
      </c>
      <c r="D51" s="56" t="s">
        <v>163</v>
      </c>
      <c r="E51" s="36">
        <f t="shared" si="31"/>
        <v>7250.87</v>
      </c>
      <c r="F51" s="36">
        <v>7250.87</v>
      </c>
      <c r="G51" s="37"/>
      <c r="H51" s="37"/>
      <c r="I51" s="36">
        <f t="shared" si="20"/>
        <v>12683.58</v>
      </c>
      <c r="J51" s="36">
        <v>12683.58</v>
      </c>
      <c r="K51" s="37"/>
      <c r="L51" s="37"/>
      <c r="M51" s="38">
        <f t="shared" si="6"/>
        <v>1.7492494004167776</v>
      </c>
      <c r="N51" s="38">
        <f t="shared" si="7"/>
        <v>1.7492494004167776</v>
      </c>
      <c r="O51" s="38">
        <f t="shared" si="8"/>
        <v>0</v>
      </c>
      <c r="P51" s="38">
        <f t="shared" si="9"/>
        <v>0</v>
      </c>
      <c r="Q51" s="37">
        <f t="shared" si="15"/>
        <v>5432.71</v>
      </c>
      <c r="R51" s="37">
        <f t="shared" si="16"/>
        <v>5432.71</v>
      </c>
      <c r="S51" s="37">
        <f t="shared" si="17"/>
        <v>0</v>
      </c>
      <c r="T51" s="37">
        <f t="shared" si="18"/>
        <v>0</v>
      </c>
    </row>
    <row r="52" spans="1:20" s="6" customFormat="1" ht="54" x14ac:dyDescent="0.35">
      <c r="A52" s="42" t="s">
        <v>229</v>
      </c>
      <c r="B52" s="42" t="s">
        <v>230</v>
      </c>
      <c r="C52" s="42" t="s">
        <v>19</v>
      </c>
      <c r="D52" s="56" t="s">
        <v>231</v>
      </c>
      <c r="E52" s="36">
        <f t="shared" si="31"/>
        <v>160127.75</v>
      </c>
      <c r="F52" s="36">
        <v>160127.75</v>
      </c>
      <c r="G52" s="37"/>
      <c r="H52" s="37"/>
      <c r="I52" s="36">
        <f t="shared" si="20"/>
        <v>118270</v>
      </c>
      <c r="J52" s="36">
        <v>118270</v>
      </c>
      <c r="K52" s="37"/>
      <c r="L52" s="37"/>
      <c r="M52" s="38">
        <f t="shared" si="6"/>
        <v>0.73859777583835406</v>
      </c>
      <c r="N52" s="38">
        <f t="shared" si="7"/>
        <v>0.73859777583835406</v>
      </c>
      <c r="O52" s="38">
        <f t="shared" si="8"/>
        <v>0</v>
      </c>
      <c r="P52" s="38">
        <f t="shared" si="9"/>
        <v>0</v>
      </c>
      <c r="Q52" s="37">
        <f t="shared" si="15"/>
        <v>-41857.75</v>
      </c>
      <c r="R52" s="37">
        <f t="shared" si="16"/>
        <v>-41857.75</v>
      </c>
      <c r="S52" s="37">
        <f t="shared" si="17"/>
        <v>0</v>
      </c>
      <c r="T52" s="37">
        <f t="shared" si="18"/>
        <v>0</v>
      </c>
    </row>
    <row r="53" spans="1:20" s="6" customFormat="1" ht="54" x14ac:dyDescent="0.35">
      <c r="A53" s="42" t="s">
        <v>232</v>
      </c>
      <c r="B53" s="42" t="s">
        <v>233</v>
      </c>
      <c r="C53" s="42" t="s">
        <v>19</v>
      </c>
      <c r="D53" s="56" t="s">
        <v>234</v>
      </c>
      <c r="E53" s="36">
        <f t="shared" si="31"/>
        <v>530427.36</v>
      </c>
      <c r="F53" s="36">
        <v>530427.36</v>
      </c>
      <c r="G53" s="37"/>
      <c r="H53" s="37"/>
      <c r="I53" s="36">
        <f t="shared" si="20"/>
        <v>881573.56</v>
      </c>
      <c r="J53" s="36">
        <v>881573.56</v>
      </c>
      <c r="K53" s="37"/>
      <c r="L53" s="37"/>
      <c r="M53" s="38">
        <f t="shared" si="6"/>
        <v>1.6620061981719798</v>
      </c>
      <c r="N53" s="38">
        <f t="shared" si="7"/>
        <v>1.6620061981719798</v>
      </c>
      <c r="O53" s="38">
        <f t="shared" si="8"/>
        <v>0</v>
      </c>
      <c r="P53" s="38">
        <f t="shared" si="9"/>
        <v>0</v>
      </c>
      <c r="Q53" s="37">
        <f t="shared" si="15"/>
        <v>351146.20000000007</v>
      </c>
      <c r="R53" s="37">
        <f t="shared" si="16"/>
        <v>351146.20000000007</v>
      </c>
      <c r="S53" s="37">
        <f t="shared" si="17"/>
        <v>0</v>
      </c>
      <c r="T53" s="37">
        <f t="shared" si="18"/>
        <v>0</v>
      </c>
    </row>
    <row r="54" spans="1:20" s="6" customFormat="1" ht="72" x14ac:dyDescent="0.35">
      <c r="A54" s="39" t="s">
        <v>277</v>
      </c>
      <c r="B54" s="39" t="s">
        <v>278</v>
      </c>
      <c r="C54" s="39" t="s">
        <v>19</v>
      </c>
      <c r="D54" s="40" t="s">
        <v>279</v>
      </c>
      <c r="E54" s="36">
        <f t="shared" si="31"/>
        <v>2879.54</v>
      </c>
      <c r="F54" s="36">
        <v>2879.54</v>
      </c>
      <c r="G54" s="37"/>
      <c r="H54" s="37"/>
      <c r="I54" s="36">
        <f t="shared" si="20"/>
        <v>31878.74</v>
      </c>
      <c r="J54" s="36">
        <v>31878.74</v>
      </c>
      <c r="K54" s="37"/>
      <c r="L54" s="37"/>
      <c r="M54" s="38">
        <f t="shared" si="6"/>
        <v>11.070775193260035</v>
      </c>
      <c r="N54" s="38">
        <f t="shared" si="7"/>
        <v>11.070775193260035</v>
      </c>
      <c r="O54" s="38">
        <f t="shared" si="8"/>
        <v>0</v>
      </c>
      <c r="P54" s="38">
        <f t="shared" si="9"/>
        <v>0</v>
      </c>
      <c r="Q54" s="37">
        <f t="shared" si="15"/>
        <v>28999.200000000001</v>
      </c>
      <c r="R54" s="37">
        <f t="shared" si="16"/>
        <v>28999.200000000001</v>
      </c>
      <c r="S54" s="37">
        <f t="shared" si="17"/>
        <v>0</v>
      </c>
      <c r="T54" s="37">
        <f t="shared" si="18"/>
        <v>0</v>
      </c>
    </row>
    <row r="55" spans="1:20" s="6" customFormat="1" ht="90" x14ac:dyDescent="0.35">
      <c r="A55" s="42" t="s">
        <v>265</v>
      </c>
      <c r="B55" s="42" t="s">
        <v>266</v>
      </c>
      <c r="C55" s="42" t="s">
        <v>19</v>
      </c>
      <c r="D55" s="56" t="s">
        <v>267</v>
      </c>
      <c r="E55" s="36">
        <f t="shared" si="31"/>
        <v>25430</v>
      </c>
      <c r="F55" s="36">
        <v>25430</v>
      </c>
      <c r="G55" s="37"/>
      <c r="H55" s="37"/>
      <c r="I55" s="36">
        <f t="shared" si="20"/>
        <v>202865.05</v>
      </c>
      <c r="J55" s="36">
        <v>202865.05</v>
      </c>
      <c r="K55" s="37"/>
      <c r="L55" s="37"/>
      <c r="M55" s="38">
        <f t="shared" si="6"/>
        <v>7.9773908769170268</v>
      </c>
      <c r="N55" s="38">
        <f t="shared" si="7"/>
        <v>7.9773908769170268</v>
      </c>
      <c r="O55" s="38">
        <f t="shared" si="8"/>
        <v>0</v>
      </c>
      <c r="P55" s="38">
        <f t="shared" si="9"/>
        <v>0</v>
      </c>
      <c r="Q55" s="37">
        <f t="shared" si="15"/>
        <v>177435.05</v>
      </c>
      <c r="R55" s="37">
        <f t="shared" si="16"/>
        <v>177435.05</v>
      </c>
      <c r="S55" s="37">
        <f t="shared" si="17"/>
        <v>0</v>
      </c>
      <c r="T55" s="37">
        <f t="shared" si="18"/>
        <v>0</v>
      </c>
    </row>
    <row r="56" spans="1:20" s="6" customFormat="1" ht="90" x14ac:dyDescent="0.35">
      <c r="A56" s="39" t="s">
        <v>280</v>
      </c>
      <c r="B56" s="39" t="s">
        <v>281</v>
      </c>
      <c r="C56" s="39" t="s">
        <v>20</v>
      </c>
      <c r="D56" s="41" t="s">
        <v>282</v>
      </c>
      <c r="E56" s="36">
        <f t="shared" si="31"/>
        <v>604055.19999999995</v>
      </c>
      <c r="F56" s="36">
        <v>604055.19999999995</v>
      </c>
      <c r="G56" s="37"/>
      <c r="H56" s="37"/>
      <c r="I56" s="36">
        <f t="shared" si="20"/>
        <v>0</v>
      </c>
      <c r="J56" s="36"/>
      <c r="K56" s="37"/>
      <c r="L56" s="37"/>
      <c r="M56" s="38">
        <f t="shared" si="6"/>
        <v>0</v>
      </c>
      <c r="N56" s="38">
        <f t="shared" si="7"/>
        <v>0</v>
      </c>
      <c r="O56" s="38">
        <f t="shared" si="8"/>
        <v>0</v>
      </c>
      <c r="P56" s="38">
        <f t="shared" si="9"/>
        <v>0</v>
      </c>
      <c r="Q56" s="37">
        <f t="shared" si="15"/>
        <v>-604055.19999999995</v>
      </c>
      <c r="R56" s="37">
        <f t="shared" si="16"/>
        <v>-604055.19999999995</v>
      </c>
      <c r="S56" s="37">
        <f t="shared" si="17"/>
        <v>0</v>
      </c>
      <c r="T56" s="37">
        <f t="shared" si="18"/>
        <v>0</v>
      </c>
    </row>
    <row r="57" spans="1:20" s="6" customFormat="1" ht="36" x14ac:dyDescent="0.35">
      <c r="A57" s="42" t="s">
        <v>159</v>
      </c>
      <c r="B57" s="42" t="s">
        <v>156</v>
      </c>
      <c r="C57" s="42" t="s">
        <v>4</v>
      </c>
      <c r="D57" s="56" t="s">
        <v>157</v>
      </c>
      <c r="E57" s="36">
        <f t="shared" si="31"/>
        <v>196856.88999999998</v>
      </c>
      <c r="F57" s="36">
        <v>187477.59</v>
      </c>
      <c r="G57" s="36">
        <v>9379.2999999999993</v>
      </c>
      <c r="H57" s="36"/>
      <c r="I57" s="36">
        <f t="shared" si="20"/>
        <v>934766.59</v>
      </c>
      <c r="J57" s="36">
        <v>934766.59</v>
      </c>
      <c r="K57" s="36"/>
      <c r="L57" s="36"/>
      <c r="M57" s="38">
        <f t="shared" si="6"/>
        <v>4.7484575724019615</v>
      </c>
      <c r="N57" s="38">
        <f t="shared" si="7"/>
        <v>4.9860177421738783</v>
      </c>
      <c r="O57" s="38">
        <f t="shared" si="8"/>
        <v>0</v>
      </c>
      <c r="P57" s="38">
        <f t="shared" si="9"/>
        <v>0</v>
      </c>
      <c r="Q57" s="37">
        <f t="shared" si="15"/>
        <v>737909.7</v>
      </c>
      <c r="R57" s="37">
        <f t="shared" si="16"/>
        <v>747289</v>
      </c>
      <c r="S57" s="37">
        <f t="shared" si="17"/>
        <v>-9379.2999999999993</v>
      </c>
      <c r="T57" s="37">
        <f t="shared" si="18"/>
        <v>0</v>
      </c>
    </row>
    <row r="58" spans="1:20" s="6" customFormat="1" ht="54" x14ac:dyDescent="0.35">
      <c r="A58" s="42" t="s">
        <v>76</v>
      </c>
      <c r="B58" s="42" t="s">
        <v>52</v>
      </c>
      <c r="C58" s="42" t="s">
        <v>21</v>
      </c>
      <c r="D58" s="43" t="s">
        <v>22</v>
      </c>
      <c r="E58" s="36">
        <f t="shared" si="31"/>
        <v>3731385.35</v>
      </c>
      <c r="F58" s="36">
        <v>3731385.35</v>
      </c>
      <c r="G58" s="37"/>
      <c r="H58" s="37"/>
      <c r="I58" s="36">
        <f t="shared" si="20"/>
        <v>3562484.46</v>
      </c>
      <c r="J58" s="36">
        <v>3562484.46</v>
      </c>
      <c r="K58" s="37"/>
      <c r="L58" s="37"/>
      <c r="M58" s="38">
        <f t="shared" si="6"/>
        <v>0.95473507178774764</v>
      </c>
      <c r="N58" s="38">
        <f t="shared" si="7"/>
        <v>0.95473507178774764</v>
      </c>
      <c r="O58" s="38">
        <f t="shared" si="8"/>
        <v>0</v>
      </c>
      <c r="P58" s="38">
        <f t="shared" si="9"/>
        <v>0</v>
      </c>
      <c r="Q58" s="37">
        <f t="shared" si="15"/>
        <v>-168900.89000000013</v>
      </c>
      <c r="R58" s="37">
        <f t="shared" si="16"/>
        <v>-168900.89000000013</v>
      </c>
      <c r="S58" s="37">
        <f t="shared" si="17"/>
        <v>0</v>
      </c>
      <c r="T58" s="37">
        <f t="shared" si="18"/>
        <v>0</v>
      </c>
    </row>
    <row r="59" spans="1:20" s="6" customFormat="1" ht="52.2" x14ac:dyDescent="0.3">
      <c r="A59" s="57" t="s">
        <v>198</v>
      </c>
      <c r="B59" s="57"/>
      <c r="C59" s="57"/>
      <c r="D59" s="46" t="s">
        <v>240</v>
      </c>
      <c r="E59" s="35">
        <f>E60</f>
        <v>10238956.369999999</v>
      </c>
      <c r="F59" s="35">
        <f t="shared" ref="F59:L59" si="32">F60</f>
        <v>9365074.5800000001</v>
      </c>
      <c r="G59" s="35">
        <f t="shared" si="32"/>
        <v>873881.79</v>
      </c>
      <c r="H59" s="35">
        <f t="shared" si="32"/>
        <v>873881.79</v>
      </c>
      <c r="I59" s="35">
        <f t="shared" si="32"/>
        <v>0</v>
      </c>
      <c r="J59" s="35">
        <f t="shared" si="32"/>
        <v>0</v>
      </c>
      <c r="K59" s="35">
        <f t="shared" si="32"/>
        <v>0</v>
      </c>
      <c r="L59" s="35">
        <f t="shared" si="32"/>
        <v>0</v>
      </c>
      <c r="M59" s="32">
        <f t="shared" si="6"/>
        <v>0</v>
      </c>
      <c r="N59" s="32">
        <f t="shared" si="7"/>
        <v>0</v>
      </c>
      <c r="O59" s="32">
        <f t="shared" si="8"/>
        <v>0</v>
      </c>
      <c r="P59" s="32">
        <f t="shared" si="9"/>
        <v>0</v>
      </c>
      <c r="Q59" s="24">
        <f t="shared" si="15"/>
        <v>-10238956.369999999</v>
      </c>
      <c r="R59" s="24">
        <f t="shared" si="16"/>
        <v>-9365074.5800000001</v>
      </c>
      <c r="S59" s="24">
        <f t="shared" si="17"/>
        <v>-873881.79</v>
      </c>
      <c r="T59" s="24">
        <f t="shared" si="18"/>
        <v>-873881.79</v>
      </c>
    </row>
    <row r="60" spans="1:20" s="6" customFormat="1" ht="52.2" x14ac:dyDescent="0.3">
      <c r="A60" s="57" t="s">
        <v>199</v>
      </c>
      <c r="B60" s="57"/>
      <c r="C60" s="57"/>
      <c r="D60" s="46" t="s">
        <v>241</v>
      </c>
      <c r="E60" s="35">
        <f t="shared" ref="E60:L60" si="33">SUM(E61:E65)</f>
        <v>10238956.369999999</v>
      </c>
      <c r="F60" s="35">
        <f t="shared" si="33"/>
        <v>9365074.5800000001</v>
      </c>
      <c r="G60" s="35">
        <f t="shared" si="33"/>
        <v>873881.79</v>
      </c>
      <c r="H60" s="35">
        <f t="shared" si="33"/>
        <v>873881.79</v>
      </c>
      <c r="I60" s="35">
        <f t="shared" si="33"/>
        <v>0</v>
      </c>
      <c r="J60" s="35">
        <f t="shared" si="33"/>
        <v>0</v>
      </c>
      <c r="K60" s="35">
        <f t="shared" si="33"/>
        <v>0</v>
      </c>
      <c r="L60" s="35">
        <f t="shared" si="33"/>
        <v>0</v>
      </c>
      <c r="M60" s="32">
        <f t="shared" si="6"/>
        <v>0</v>
      </c>
      <c r="N60" s="32">
        <f t="shared" si="7"/>
        <v>0</v>
      </c>
      <c r="O60" s="32">
        <f t="shared" si="8"/>
        <v>0</v>
      </c>
      <c r="P60" s="32">
        <f t="shared" si="9"/>
        <v>0</v>
      </c>
      <c r="Q60" s="24">
        <f t="shared" si="15"/>
        <v>-10238956.369999999</v>
      </c>
      <c r="R60" s="24">
        <f t="shared" si="16"/>
        <v>-9365074.5800000001</v>
      </c>
      <c r="S60" s="24">
        <f t="shared" si="17"/>
        <v>-873881.79</v>
      </c>
      <c r="T60" s="24">
        <f t="shared" si="18"/>
        <v>-873881.79</v>
      </c>
    </row>
    <row r="61" spans="1:20" s="6" customFormat="1" ht="54" x14ac:dyDescent="0.35">
      <c r="A61" s="42" t="s">
        <v>200</v>
      </c>
      <c r="B61" s="42" t="s">
        <v>64</v>
      </c>
      <c r="C61" s="42" t="s">
        <v>3</v>
      </c>
      <c r="D61" s="58" t="s">
        <v>66</v>
      </c>
      <c r="E61" s="36">
        <f>F61+G61</f>
        <v>608888.87</v>
      </c>
      <c r="F61" s="36">
        <v>608888.87</v>
      </c>
      <c r="G61" s="36"/>
      <c r="H61" s="36"/>
      <c r="I61" s="36">
        <f>J61+K61</f>
        <v>0</v>
      </c>
      <c r="J61" s="36"/>
      <c r="K61" s="36"/>
      <c r="L61" s="36"/>
      <c r="M61" s="38">
        <f t="shared" si="6"/>
        <v>0</v>
      </c>
      <c r="N61" s="38">
        <f t="shared" si="7"/>
        <v>0</v>
      </c>
      <c r="O61" s="38">
        <f t="shared" si="8"/>
        <v>0</v>
      </c>
      <c r="P61" s="38">
        <f t="shared" si="9"/>
        <v>0</v>
      </c>
      <c r="Q61" s="37">
        <f t="shared" si="15"/>
        <v>-608888.87</v>
      </c>
      <c r="R61" s="37">
        <f t="shared" si="16"/>
        <v>-608888.87</v>
      </c>
      <c r="S61" s="37">
        <f t="shared" si="17"/>
        <v>0</v>
      </c>
      <c r="T61" s="37">
        <f t="shared" si="18"/>
        <v>0</v>
      </c>
    </row>
    <row r="62" spans="1:20" s="6" customFormat="1" ht="36" x14ac:dyDescent="0.35">
      <c r="A62" s="42" t="s">
        <v>201</v>
      </c>
      <c r="B62" s="42" t="s">
        <v>32</v>
      </c>
      <c r="C62" s="42" t="s">
        <v>33</v>
      </c>
      <c r="D62" s="59" t="s">
        <v>170</v>
      </c>
      <c r="E62" s="36">
        <f t="shared" ref="E62:E65" si="34">F62+G62</f>
        <v>7359866.0899999999</v>
      </c>
      <c r="F62" s="36">
        <v>6561300.0899999999</v>
      </c>
      <c r="G62" s="36">
        <v>798566</v>
      </c>
      <c r="H62" s="36">
        <f>G62</f>
        <v>798566</v>
      </c>
      <c r="I62" s="36">
        <f t="shared" ref="I62:I65" si="35">J62+K62</f>
        <v>0</v>
      </c>
      <c r="J62" s="36"/>
      <c r="K62" s="36"/>
      <c r="L62" s="36"/>
      <c r="M62" s="38">
        <f t="shared" si="6"/>
        <v>0</v>
      </c>
      <c r="N62" s="38">
        <f t="shared" si="7"/>
        <v>0</v>
      </c>
      <c r="O62" s="38">
        <f t="shared" si="8"/>
        <v>0</v>
      </c>
      <c r="P62" s="38">
        <f t="shared" si="9"/>
        <v>0</v>
      </c>
      <c r="Q62" s="37">
        <f t="shared" si="15"/>
        <v>-7359866.0899999999</v>
      </c>
      <c r="R62" s="37">
        <f t="shared" si="16"/>
        <v>-6561300.0899999999</v>
      </c>
      <c r="S62" s="37">
        <f t="shared" si="17"/>
        <v>-798566</v>
      </c>
      <c r="T62" s="37">
        <f t="shared" si="18"/>
        <v>-798566</v>
      </c>
    </row>
    <row r="63" spans="1:20" s="6" customFormat="1" ht="18" x14ac:dyDescent="0.35">
      <c r="A63" s="42" t="s">
        <v>283</v>
      </c>
      <c r="B63" s="42" t="s">
        <v>59</v>
      </c>
      <c r="C63" s="42" t="s">
        <v>34</v>
      </c>
      <c r="D63" s="59" t="s">
        <v>60</v>
      </c>
      <c r="E63" s="36">
        <f t="shared" si="34"/>
        <v>2086685.62</v>
      </c>
      <c r="F63" s="36">
        <v>2086685.62</v>
      </c>
      <c r="G63" s="36"/>
      <c r="H63" s="36"/>
      <c r="I63" s="36">
        <f t="shared" si="35"/>
        <v>0</v>
      </c>
      <c r="J63" s="36"/>
      <c r="K63" s="36"/>
      <c r="L63" s="36"/>
      <c r="M63" s="38">
        <f t="shared" si="6"/>
        <v>0</v>
      </c>
      <c r="N63" s="38">
        <f t="shared" si="7"/>
        <v>0</v>
      </c>
      <c r="O63" s="38">
        <f t="shared" si="8"/>
        <v>0</v>
      </c>
      <c r="P63" s="38">
        <f t="shared" si="9"/>
        <v>0</v>
      </c>
      <c r="Q63" s="37">
        <f t="shared" si="15"/>
        <v>-2086685.62</v>
      </c>
      <c r="R63" s="37">
        <f t="shared" si="16"/>
        <v>-2086685.62</v>
      </c>
      <c r="S63" s="37">
        <f t="shared" si="17"/>
        <v>0</v>
      </c>
      <c r="T63" s="37">
        <f t="shared" si="18"/>
        <v>0</v>
      </c>
    </row>
    <row r="64" spans="1:20" s="6" customFormat="1" ht="36" x14ac:dyDescent="0.35">
      <c r="A64" s="42" t="s">
        <v>284</v>
      </c>
      <c r="B64" s="42" t="s">
        <v>203</v>
      </c>
      <c r="C64" s="42" t="s">
        <v>136</v>
      </c>
      <c r="D64" s="59" t="s">
        <v>204</v>
      </c>
      <c r="E64" s="36">
        <f t="shared" si="34"/>
        <v>108200</v>
      </c>
      <c r="F64" s="36">
        <v>108200</v>
      </c>
      <c r="G64" s="36"/>
      <c r="H64" s="36"/>
      <c r="I64" s="36">
        <f t="shared" si="35"/>
        <v>0</v>
      </c>
      <c r="J64" s="36"/>
      <c r="K64" s="36"/>
      <c r="L64" s="36"/>
      <c r="M64" s="38">
        <f t="shared" si="6"/>
        <v>0</v>
      </c>
      <c r="N64" s="38">
        <f t="shared" si="7"/>
        <v>0</v>
      </c>
      <c r="O64" s="38">
        <f t="shared" si="8"/>
        <v>0</v>
      </c>
      <c r="P64" s="38">
        <f t="shared" si="9"/>
        <v>0</v>
      </c>
      <c r="Q64" s="37">
        <f t="shared" si="15"/>
        <v>-108200</v>
      </c>
      <c r="R64" s="37">
        <f t="shared" si="16"/>
        <v>-108200</v>
      </c>
      <c r="S64" s="37">
        <f t="shared" si="17"/>
        <v>0</v>
      </c>
      <c r="T64" s="37">
        <f t="shared" si="18"/>
        <v>0</v>
      </c>
    </row>
    <row r="65" spans="1:20" s="6" customFormat="1" ht="72" x14ac:dyDescent="0.35">
      <c r="A65" s="42" t="s">
        <v>285</v>
      </c>
      <c r="B65" s="42" t="s">
        <v>286</v>
      </c>
      <c r="C65" s="42" t="s">
        <v>23</v>
      </c>
      <c r="D65" s="43" t="s">
        <v>287</v>
      </c>
      <c r="E65" s="36">
        <f t="shared" si="34"/>
        <v>75315.789999999994</v>
      </c>
      <c r="F65" s="36"/>
      <c r="G65" s="36">
        <v>75315.789999999994</v>
      </c>
      <c r="H65" s="36">
        <f>G65</f>
        <v>75315.789999999994</v>
      </c>
      <c r="I65" s="36">
        <f t="shared" si="35"/>
        <v>0</v>
      </c>
      <c r="J65" s="36"/>
      <c r="K65" s="36"/>
      <c r="L65" s="36"/>
      <c r="M65" s="38">
        <f t="shared" si="6"/>
        <v>0</v>
      </c>
      <c r="N65" s="38">
        <f t="shared" si="7"/>
        <v>0</v>
      </c>
      <c r="O65" s="38">
        <f t="shared" si="8"/>
        <v>0</v>
      </c>
      <c r="P65" s="38">
        <f t="shared" si="9"/>
        <v>0</v>
      </c>
      <c r="Q65" s="37">
        <f t="shared" si="15"/>
        <v>-75315.789999999994</v>
      </c>
      <c r="R65" s="37">
        <f t="shared" si="16"/>
        <v>0</v>
      </c>
      <c r="S65" s="37">
        <f t="shared" si="17"/>
        <v>-75315.789999999994</v>
      </c>
      <c r="T65" s="37">
        <f t="shared" si="18"/>
        <v>-75315.789999999994</v>
      </c>
    </row>
    <row r="66" spans="1:20" s="7" customFormat="1" ht="52.2" x14ac:dyDescent="0.3">
      <c r="A66" s="47" t="s">
        <v>77</v>
      </c>
      <c r="B66" s="47"/>
      <c r="C66" s="47"/>
      <c r="D66" s="48" t="s">
        <v>242</v>
      </c>
      <c r="E66" s="35">
        <f t="shared" ref="E66:L66" si="36">E67</f>
        <v>28641691.379999999</v>
      </c>
      <c r="F66" s="35">
        <f t="shared" si="36"/>
        <v>28627308.919999998</v>
      </c>
      <c r="G66" s="35">
        <f t="shared" si="36"/>
        <v>14382.46</v>
      </c>
      <c r="H66" s="35">
        <f t="shared" si="36"/>
        <v>0</v>
      </c>
      <c r="I66" s="35">
        <f t="shared" si="36"/>
        <v>30155215.200000003</v>
      </c>
      <c r="J66" s="35">
        <f t="shared" si="36"/>
        <v>30155215.200000003</v>
      </c>
      <c r="K66" s="35">
        <f t="shared" si="36"/>
        <v>0</v>
      </c>
      <c r="L66" s="35">
        <f t="shared" si="36"/>
        <v>0</v>
      </c>
      <c r="M66" s="32">
        <f t="shared" si="6"/>
        <v>1.0528433813464269</v>
      </c>
      <c r="N66" s="32">
        <f t="shared" si="7"/>
        <v>1.0533723335389222</v>
      </c>
      <c r="O66" s="32">
        <f t="shared" si="8"/>
        <v>0</v>
      </c>
      <c r="P66" s="32">
        <f t="shared" si="9"/>
        <v>0</v>
      </c>
      <c r="Q66" s="24">
        <f t="shared" si="15"/>
        <v>1513523.820000004</v>
      </c>
      <c r="R66" s="24">
        <f t="shared" si="16"/>
        <v>1527906.2800000049</v>
      </c>
      <c r="S66" s="24">
        <f t="shared" si="17"/>
        <v>-14382.46</v>
      </c>
      <c r="T66" s="24">
        <f t="shared" si="18"/>
        <v>0</v>
      </c>
    </row>
    <row r="67" spans="1:20" s="7" customFormat="1" ht="52.2" x14ac:dyDescent="0.3">
      <c r="A67" s="47" t="s">
        <v>78</v>
      </c>
      <c r="B67" s="47"/>
      <c r="C67" s="47"/>
      <c r="D67" s="48" t="s">
        <v>242</v>
      </c>
      <c r="E67" s="35">
        <f t="shared" ref="E67:E77" si="37">F67+G67</f>
        <v>28641691.379999999</v>
      </c>
      <c r="F67" s="35">
        <f>F68+F69+F70+F71+F73+F74+F75+F77+F78+F79+F80+F81+F72+F76</f>
        <v>28627308.919999998</v>
      </c>
      <c r="G67" s="35">
        <f>G68+G69+G70+G71+G73+G74+G75+G77+G78+G79+G80+G81+G72+G76</f>
        <v>14382.46</v>
      </c>
      <c r="H67" s="35">
        <f>H68+H69+H70+H71+H73+H74+H75+H77+H78+H79+H80+H81+H72+H76</f>
        <v>0</v>
      </c>
      <c r="I67" s="35">
        <f t="shared" si="20"/>
        <v>30155215.200000003</v>
      </c>
      <c r="J67" s="35">
        <f>J68+J69+J70+J71+J73+J74+J75+J77+J78+J79+J80+J81+J72+J76</f>
        <v>30155215.200000003</v>
      </c>
      <c r="K67" s="35">
        <f>K68+K69+K70+K71+K73+K74+K75+K77+K78+K79+K80+K81+K72+K76</f>
        <v>0</v>
      </c>
      <c r="L67" s="35">
        <f>L68+L69+L70+L71+L73+L74+L75+L77+L78+L79+L80+L81+L72+L76</f>
        <v>0</v>
      </c>
      <c r="M67" s="32">
        <f t="shared" si="6"/>
        <v>1.0528433813464269</v>
      </c>
      <c r="N67" s="32">
        <f t="shared" si="7"/>
        <v>1.0533723335389222</v>
      </c>
      <c r="O67" s="32">
        <f t="shared" si="8"/>
        <v>0</v>
      </c>
      <c r="P67" s="32">
        <f t="shared" si="9"/>
        <v>0</v>
      </c>
      <c r="Q67" s="24">
        <f t="shared" si="15"/>
        <v>1513523.820000004</v>
      </c>
      <c r="R67" s="24">
        <f t="shared" si="16"/>
        <v>1527906.2800000049</v>
      </c>
      <c r="S67" s="24">
        <f t="shared" si="17"/>
        <v>-14382.46</v>
      </c>
      <c r="T67" s="24">
        <f t="shared" si="18"/>
        <v>0</v>
      </c>
    </row>
    <row r="68" spans="1:20" s="6" customFormat="1" ht="54" x14ac:dyDescent="0.35">
      <c r="A68" s="42" t="s">
        <v>79</v>
      </c>
      <c r="B68" s="42" t="s">
        <v>64</v>
      </c>
      <c r="C68" s="42" t="s">
        <v>3</v>
      </c>
      <c r="D68" s="40" t="s">
        <v>66</v>
      </c>
      <c r="E68" s="36">
        <f t="shared" si="37"/>
        <v>6126245.6500000004</v>
      </c>
      <c r="F68" s="36">
        <v>6126245.6500000004</v>
      </c>
      <c r="G68" s="36"/>
      <c r="H68" s="36"/>
      <c r="I68" s="36">
        <f t="shared" si="20"/>
        <v>6212513.75</v>
      </c>
      <c r="J68" s="36">
        <v>6212513.75</v>
      </c>
      <c r="K68" s="36"/>
      <c r="L68" s="36"/>
      <c r="M68" s="38">
        <f t="shared" si="6"/>
        <v>1.0140817239347886</v>
      </c>
      <c r="N68" s="38">
        <f t="shared" si="7"/>
        <v>1.0140817239347886</v>
      </c>
      <c r="O68" s="38">
        <f t="shared" si="8"/>
        <v>0</v>
      </c>
      <c r="P68" s="38">
        <f t="shared" si="9"/>
        <v>0</v>
      </c>
      <c r="Q68" s="37">
        <f t="shared" si="15"/>
        <v>86268.099999999627</v>
      </c>
      <c r="R68" s="37">
        <f t="shared" si="16"/>
        <v>86268.099999999627</v>
      </c>
      <c r="S68" s="37">
        <f t="shared" si="17"/>
        <v>0</v>
      </c>
      <c r="T68" s="37">
        <f t="shared" si="18"/>
        <v>0</v>
      </c>
    </row>
    <row r="69" spans="1:20" s="4" customFormat="1" ht="36" x14ac:dyDescent="0.35">
      <c r="A69" s="42" t="s">
        <v>171</v>
      </c>
      <c r="B69" s="42" t="s">
        <v>10</v>
      </c>
      <c r="C69" s="42" t="s">
        <v>6</v>
      </c>
      <c r="D69" s="65" t="s">
        <v>118</v>
      </c>
      <c r="E69" s="36">
        <f t="shared" si="37"/>
        <v>21414.2</v>
      </c>
      <c r="F69" s="36">
        <v>21414.2</v>
      </c>
      <c r="G69" s="36"/>
      <c r="H69" s="36"/>
      <c r="I69" s="36">
        <f t="shared" si="20"/>
        <v>82504.800000000003</v>
      </c>
      <c r="J69" s="36">
        <v>82504.800000000003</v>
      </c>
      <c r="K69" s="36"/>
      <c r="L69" s="36"/>
      <c r="M69" s="38">
        <f t="shared" si="6"/>
        <v>3.8528079498650429</v>
      </c>
      <c r="N69" s="38">
        <f t="shared" si="7"/>
        <v>3.8528079498650429</v>
      </c>
      <c r="O69" s="38">
        <f t="shared" si="8"/>
        <v>0</v>
      </c>
      <c r="P69" s="38">
        <f t="shared" si="9"/>
        <v>0</v>
      </c>
      <c r="Q69" s="37">
        <f t="shared" si="15"/>
        <v>61090.600000000006</v>
      </c>
      <c r="R69" s="37">
        <f t="shared" si="16"/>
        <v>61090.600000000006</v>
      </c>
      <c r="S69" s="37">
        <f t="shared" si="17"/>
        <v>0</v>
      </c>
      <c r="T69" s="37">
        <f t="shared" si="18"/>
        <v>0</v>
      </c>
    </row>
    <row r="70" spans="1:20" s="15" customFormat="1" ht="36" x14ac:dyDescent="0.35">
      <c r="A70" s="42" t="s">
        <v>123</v>
      </c>
      <c r="B70" s="42" t="s">
        <v>35</v>
      </c>
      <c r="C70" s="42" t="s">
        <v>15</v>
      </c>
      <c r="D70" s="43" t="s">
        <v>122</v>
      </c>
      <c r="E70" s="36">
        <f t="shared" si="37"/>
        <v>56633.9</v>
      </c>
      <c r="F70" s="36">
        <v>56633.9</v>
      </c>
      <c r="G70" s="36"/>
      <c r="H70" s="36"/>
      <c r="I70" s="36">
        <f t="shared" si="20"/>
        <v>24656.3</v>
      </c>
      <c r="J70" s="36">
        <v>24656.3</v>
      </c>
      <c r="K70" s="36"/>
      <c r="L70" s="36"/>
      <c r="M70" s="38">
        <f t="shared" si="6"/>
        <v>0.4353629186759167</v>
      </c>
      <c r="N70" s="38">
        <f t="shared" si="7"/>
        <v>0.4353629186759167</v>
      </c>
      <c r="O70" s="38">
        <f t="shared" si="8"/>
        <v>0</v>
      </c>
      <c r="P70" s="38">
        <f t="shared" si="9"/>
        <v>0</v>
      </c>
      <c r="Q70" s="37">
        <f t="shared" si="15"/>
        <v>-31977.600000000002</v>
      </c>
      <c r="R70" s="37">
        <f t="shared" si="16"/>
        <v>-31977.600000000002</v>
      </c>
      <c r="S70" s="37">
        <f t="shared" si="17"/>
        <v>0</v>
      </c>
      <c r="T70" s="37">
        <f t="shared" si="18"/>
        <v>0</v>
      </c>
    </row>
    <row r="71" spans="1:20" s="15" customFormat="1" ht="36" x14ac:dyDescent="0.35">
      <c r="A71" s="42" t="s">
        <v>124</v>
      </c>
      <c r="B71" s="42" t="s">
        <v>125</v>
      </c>
      <c r="C71" s="42" t="s">
        <v>36</v>
      </c>
      <c r="D71" s="43" t="s">
        <v>37</v>
      </c>
      <c r="E71" s="36">
        <f t="shared" si="37"/>
        <v>221.46</v>
      </c>
      <c r="F71" s="36">
        <v>221.46</v>
      </c>
      <c r="G71" s="36"/>
      <c r="H71" s="36"/>
      <c r="I71" s="36">
        <f t="shared" si="20"/>
        <v>0</v>
      </c>
      <c r="J71" s="36">
        <v>0</v>
      </c>
      <c r="K71" s="36"/>
      <c r="L71" s="36"/>
      <c r="M71" s="38">
        <f t="shared" si="6"/>
        <v>0</v>
      </c>
      <c r="N71" s="38">
        <f t="shared" si="7"/>
        <v>0</v>
      </c>
      <c r="O71" s="38">
        <f t="shared" si="8"/>
        <v>0</v>
      </c>
      <c r="P71" s="38">
        <f t="shared" si="9"/>
        <v>0</v>
      </c>
      <c r="Q71" s="37">
        <f t="shared" si="15"/>
        <v>-221.46</v>
      </c>
      <c r="R71" s="37">
        <f t="shared" si="16"/>
        <v>-221.46</v>
      </c>
      <c r="S71" s="37">
        <f t="shared" si="17"/>
        <v>0</v>
      </c>
      <c r="T71" s="37">
        <f t="shared" si="18"/>
        <v>0</v>
      </c>
    </row>
    <row r="72" spans="1:20" s="4" customFormat="1" ht="54" x14ac:dyDescent="0.35">
      <c r="A72" s="42" t="s">
        <v>180</v>
      </c>
      <c r="B72" s="42" t="s">
        <v>178</v>
      </c>
      <c r="C72" s="42" t="s">
        <v>36</v>
      </c>
      <c r="D72" s="60" t="s">
        <v>179</v>
      </c>
      <c r="E72" s="36">
        <f t="shared" si="37"/>
        <v>78960</v>
      </c>
      <c r="F72" s="36">
        <v>78960</v>
      </c>
      <c r="G72" s="36"/>
      <c r="H72" s="36"/>
      <c r="I72" s="36">
        <f t="shared" ref="I72:I122" si="38">J72+K72</f>
        <v>27394.03</v>
      </c>
      <c r="J72" s="36">
        <v>27394.03</v>
      </c>
      <c r="K72" s="36"/>
      <c r="L72" s="36"/>
      <c r="M72" s="38">
        <f t="shared" si="6"/>
        <v>0.34693553698074975</v>
      </c>
      <c r="N72" s="38">
        <f t="shared" si="7"/>
        <v>0.34693553698074975</v>
      </c>
      <c r="O72" s="38">
        <f t="shared" si="8"/>
        <v>0</v>
      </c>
      <c r="P72" s="38">
        <f t="shared" si="9"/>
        <v>0</v>
      </c>
      <c r="Q72" s="37">
        <f t="shared" si="15"/>
        <v>-51565.97</v>
      </c>
      <c r="R72" s="37">
        <f t="shared" si="16"/>
        <v>-51565.97</v>
      </c>
      <c r="S72" s="37">
        <f t="shared" si="17"/>
        <v>0</v>
      </c>
      <c r="T72" s="37">
        <f t="shared" si="18"/>
        <v>0</v>
      </c>
    </row>
    <row r="73" spans="1:20" s="6" customFormat="1" ht="36" x14ac:dyDescent="0.35">
      <c r="A73" s="42" t="s">
        <v>181</v>
      </c>
      <c r="B73" s="42" t="s">
        <v>182</v>
      </c>
      <c r="C73" s="42" t="s">
        <v>15</v>
      </c>
      <c r="D73" s="43" t="s">
        <v>183</v>
      </c>
      <c r="E73" s="36">
        <f t="shared" si="37"/>
        <v>26289</v>
      </c>
      <c r="F73" s="37">
        <v>26289</v>
      </c>
      <c r="G73" s="37"/>
      <c r="H73" s="37"/>
      <c r="I73" s="36">
        <f t="shared" si="38"/>
        <v>84393</v>
      </c>
      <c r="J73" s="37">
        <v>84393</v>
      </c>
      <c r="K73" s="37"/>
      <c r="L73" s="37"/>
      <c r="M73" s="38">
        <f t="shared" si="6"/>
        <v>3.2102019856213624</v>
      </c>
      <c r="N73" s="38">
        <f t="shared" si="7"/>
        <v>3.2102019856213624</v>
      </c>
      <c r="O73" s="38">
        <f t="shared" si="8"/>
        <v>0</v>
      </c>
      <c r="P73" s="38">
        <f t="shared" si="9"/>
        <v>0</v>
      </c>
      <c r="Q73" s="37">
        <f t="shared" si="15"/>
        <v>58104</v>
      </c>
      <c r="R73" s="37">
        <f t="shared" si="16"/>
        <v>58104</v>
      </c>
      <c r="S73" s="37">
        <f t="shared" si="17"/>
        <v>0</v>
      </c>
      <c r="T73" s="37">
        <f t="shared" si="18"/>
        <v>0</v>
      </c>
    </row>
    <row r="74" spans="1:20" s="4" customFormat="1" ht="72" x14ac:dyDescent="0.35">
      <c r="A74" s="42" t="s">
        <v>129</v>
      </c>
      <c r="B74" s="42" t="s">
        <v>128</v>
      </c>
      <c r="C74" s="42" t="s">
        <v>13</v>
      </c>
      <c r="D74" s="43" t="s">
        <v>146</v>
      </c>
      <c r="E74" s="36">
        <f t="shared" si="37"/>
        <v>5156793.88</v>
      </c>
      <c r="F74" s="36">
        <v>5142411.42</v>
      </c>
      <c r="G74" s="36">
        <v>14382.46</v>
      </c>
      <c r="H74" s="36"/>
      <c r="I74" s="36">
        <f t="shared" si="38"/>
        <v>5928094.8700000001</v>
      </c>
      <c r="J74" s="36">
        <v>5928094.8700000001</v>
      </c>
      <c r="K74" s="36">
        <v>0</v>
      </c>
      <c r="L74" s="36"/>
      <c r="M74" s="38">
        <f t="shared" si="6"/>
        <v>1.1495698699518315</v>
      </c>
      <c r="N74" s="38">
        <f t="shared" si="7"/>
        <v>1.1527850235677954</v>
      </c>
      <c r="O74" s="38">
        <f t="shared" si="8"/>
        <v>0</v>
      </c>
      <c r="P74" s="38">
        <f t="shared" si="9"/>
        <v>0</v>
      </c>
      <c r="Q74" s="37">
        <f t="shared" si="15"/>
        <v>771300.99000000022</v>
      </c>
      <c r="R74" s="37">
        <f t="shared" si="16"/>
        <v>785683.45000000019</v>
      </c>
      <c r="S74" s="37">
        <f t="shared" si="17"/>
        <v>-14382.46</v>
      </c>
      <c r="T74" s="37">
        <f t="shared" si="18"/>
        <v>0</v>
      </c>
    </row>
    <row r="75" spans="1:20" s="15" customFormat="1" ht="54" x14ac:dyDescent="0.35">
      <c r="A75" s="42" t="s">
        <v>81</v>
      </c>
      <c r="B75" s="42" t="s">
        <v>80</v>
      </c>
      <c r="C75" s="42" t="s">
        <v>20</v>
      </c>
      <c r="D75" s="43" t="s">
        <v>82</v>
      </c>
      <c r="E75" s="36">
        <f t="shared" si="37"/>
        <v>2551531.61</v>
      </c>
      <c r="F75" s="36">
        <v>2551531.61</v>
      </c>
      <c r="G75" s="36"/>
      <c r="H75" s="36"/>
      <c r="I75" s="36">
        <f t="shared" si="38"/>
        <v>2503821.6800000002</v>
      </c>
      <c r="J75" s="36">
        <v>2503821.6800000002</v>
      </c>
      <c r="K75" s="36"/>
      <c r="L75" s="36"/>
      <c r="M75" s="38">
        <f t="shared" si="6"/>
        <v>0.98130145446248274</v>
      </c>
      <c r="N75" s="38">
        <f t="shared" si="7"/>
        <v>0.98130145446248274</v>
      </c>
      <c r="O75" s="38">
        <f t="shared" si="8"/>
        <v>0</v>
      </c>
      <c r="P75" s="38">
        <f t="shared" si="9"/>
        <v>0</v>
      </c>
      <c r="Q75" s="37">
        <f t="shared" si="15"/>
        <v>-47709.929999999702</v>
      </c>
      <c r="R75" s="37">
        <f t="shared" si="16"/>
        <v>-47709.929999999702</v>
      </c>
      <c r="S75" s="37">
        <f t="shared" si="17"/>
        <v>0</v>
      </c>
      <c r="T75" s="37">
        <f t="shared" si="18"/>
        <v>0</v>
      </c>
    </row>
    <row r="76" spans="1:20" s="15" customFormat="1" ht="27" customHeight="1" x14ac:dyDescent="0.35">
      <c r="A76" s="53" t="s">
        <v>308</v>
      </c>
      <c r="B76" s="53" t="s">
        <v>95</v>
      </c>
      <c r="C76" s="53" t="s">
        <v>20</v>
      </c>
      <c r="D76" s="54" t="s">
        <v>309</v>
      </c>
      <c r="E76" s="36">
        <f t="shared" si="37"/>
        <v>0</v>
      </c>
      <c r="F76" s="36"/>
      <c r="G76" s="36"/>
      <c r="H76" s="36"/>
      <c r="I76" s="36">
        <f t="shared" si="38"/>
        <v>5000</v>
      </c>
      <c r="J76" s="36">
        <v>5000</v>
      </c>
      <c r="K76" s="36"/>
      <c r="L76" s="36"/>
      <c r="M76" s="38">
        <f t="shared" si="6"/>
        <v>0</v>
      </c>
      <c r="N76" s="38">
        <f t="shared" si="7"/>
        <v>0</v>
      </c>
      <c r="O76" s="38">
        <f t="shared" si="8"/>
        <v>0</v>
      </c>
      <c r="P76" s="38">
        <f t="shared" si="9"/>
        <v>0</v>
      </c>
      <c r="Q76" s="37">
        <f t="shared" si="15"/>
        <v>5000</v>
      </c>
      <c r="R76" s="37">
        <f t="shared" si="16"/>
        <v>5000</v>
      </c>
      <c r="S76" s="37">
        <f t="shared" si="17"/>
        <v>0</v>
      </c>
      <c r="T76" s="37">
        <f t="shared" si="18"/>
        <v>0</v>
      </c>
    </row>
    <row r="77" spans="1:20" s="4" customFormat="1" ht="126" x14ac:dyDescent="0.35">
      <c r="A77" s="42" t="s">
        <v>147</v>
      </c>
      <c r="B77" s="42" t="s">
        <v>148</v>
      </c>
      <c r="C77" s="42" t="s">
        <v>11</v>
      </c>
      <c r="D77" s="43" t="s">
        <v>149</v>
      </c>
      <c r="E77" s="36">
        <f t="shared" si="37"/>
        <v>423030.6</v>
      </c>
      <c r="F77" s="36">
        <v>423030.6</v>
      </c>
      <c r="G77" s="36"/>
      <c r="H77" s="36"/>
      <c r="I77" s="36">
        <f t="shared" si="38"/>
        <v>591312.32999999996</v>
      </c>
      <c r="J77" s="36">
        <v>591312.32999999996</v>
      </c>
      <c r="K77" s="36"/>
      <c r="L77" s="36"/>
      <c r="M77" s="38">
        <f t="shared" si="6"/>
        <v>1.397800371887991</v>
      </c>
      <c r="N77" s="38">
        <f t="shared" si="7"/>
        <v>1.397800371887991</v>
      </c>
      <c r="O77" s="38">
        <f t="shared" si="8"/>
        <v>0</v>
      </c>
      <c r="P77" s="38">
        <f t="shared" si="9"/>
        <v>0</v>
      </c>
      <c r="Q77" s="37">
        <f t="shared" si="15"/>
        <v>168281.72999999998</v>
      </c>
      <c r="R77" s="37">
        <f t="shared" si="16"/>
        <v>168281.72999999998</v>
      </c>
      <c r="S77" s="37">
        <f t="shared" si="17"/>
        <v>0</v>
      </c>
      <c r="T77" s="37">
        <f t="shared" si="18"/>
        <v>0</v>
      </c>
    </row>
    <row r="78" spans="1:20" s="4" customFormat="1" ht="72" x14ac:dyDescent="0.35">
      <c r="A78" s="42" t="s">
        <v>184</v>
      </c>
      <c r="B78" s="42" t="s">
        <v>185</v>
      </c>
      <c r="C78" s="42" t="s">
        <v>11</v>
      </c>
      <c r="D78" s="43" t="s">
        <v>186</v>
      </c>
      <c r="E78" s="36">
        <f t="shared" ref="E78:E81" si="39">F78+G78</f>
        <v>13305.54</v>
      </c>
      <c r="F78" s="36">
        <v>13305.54</v>
      </c>
      <c r="G78" s="36"/>
      <c r="H78" s="36"/>
      <c r="I78" s="36">
        <f t="shared" si="38"/>
        <v>12895.88</v>
      </c>
      <c r="J78" s="36">
        <v>12895.88</v>
      </c>
      <c r="K78" s="36"/>
      <c r="L78" s="36"/>
      <c r="M78" s="38">
        <f t="shared" si="6"/>
        <v>0.96921132099862151</v>
      </c>
      <c r="N78" s="38">
        <f t="shared" si="7"/>
        <v>0.96921132099862151</v>
      </c>
      <c r="O78" s="38">
        <f t="shared" si="8"/>
        <v>0</v>
      </c>
      <c r="P78" s="38">
        <f t="shared" si="9"/>
        <v>0</v>
      </c>
      <c r="Q78" s="37">
        <f t="shared" si="15"/>
        <v>-409.66000000000167</v>
      </c>
      <c r="R78" s="37">
        <f t="shared" si="16"/>
        <v>-409.66000000000167</v>
      </c>
      <c r="S78" s="37">
        <f t="shared" si="17"/>
        <v>0</v>
      </c>
      <c r="T78" s="37">
        <f t="shared" si="18"/>
        <v>0</v>
      </c>
    </row>
    <row r="79" spans="1:20" s="4" customFormat="1" ht="108" x14ac:dyDescent="0.35">
      <c r="A79" s="42" t="s">
        <v>150</v>
      </c>
      <c r="B79" s="42" t="s">
        <v>151</v>
      </c>
      <c r="C79" s="42" t="s">
        <v>31</v>
      </c>
      <c r="D79" s="43" t="s">
        <v>152</v>
      </c>
      <c r="E79" s="36">
        <f t="shared" si="39"/>
        <v>587797.68999999994</v>
      </c>
      <c r="F79" s="36">
        <v>587797.68999999994</v>
      </c>
      <c r="G79" s="36"/>
      <c r="H79" s="36"/>
      <c r="I79" s="36">
        <f t="shared" si="38"/>
        <v>644885.26</v>
      </c>
      <c r="J79" s="36">
        <v>644885.26</v>
      </c>
      <c r="K79" s="36"/>
      <c r="L79" s="36"/>
      <c r="M79" s="38">
        <f t="shared" si="6"/>
        <v>1.0971211200234559</v>
      </c>
      <c r="N79" s="38">
        <f t="shared" si="7"/>
        <v>1.0971211200234559</v>
      </c>
      <c r="O79" s="38">
        <f t="shared" si="8"/>
        <v>0</v>
      </c>
      <c r="P79" s="38">
        <f t="shared" si="9"/>
        <v>0</v>
      </c>
      <c r="Q79" s="37">
        <f t="shared" si="15"/>
        <v>57087.570000000065</v>
      </c>
      <c r="R79" s="37">
        <f t="shared" si="16"/>
        <v>57087.570000000065</v>
      </c>
      <c r="S79" s="37">
        <f t="shared" si="17"/>
        <v>0</v>
      </c>
      <c r="T79" s="37">
        <f t="shared" si="18"/>
        <v>0</v>
      </c>
    </row>
    <row r="80" spans="1:20" s="4" customFormat="1" ht="72" x14ac:dyDescent="0.35">
      <c r="A80" s="42" t="s">
        <v>153</v>
      </c>
      <c r="B80" s="42" t="s">
        <v>154</v>
      </c>
      <c r="C80" s="42" t="s">
        <v>15</v>
      </c>
      <c r="D80" s="43" t="s">
        <v>155</v>
      </c>
      <c r="E80" s="36">
        <f t="shared" si="39"/>
        <v>22181.95</v>
      </c>
      <c r="F80" s="36">
        <v>22181.95</v>
      </c>
      <c r="G80" s="36"/>
      <c r="H80" s="36"/>
      <c r="I80" s="36">
        <f t="shared" si="38"/>
        <v>20937.830000000002</v>
      </c>
      <c r="J80" s="36">
        <v>20937.830000000002</v>
      </c>
      <c r="K80" s="36"/>
      <c r="L80" s="36"/>
      <c r="M80" s="38">
        <f t="shared" si="6"/>
        <v>0.94391295625497307</v>
      </c>
      <c r="N80" s="38">
        <f t="shared" si="7"/>
        <v>0.94391295625497307</v>
      </c>
      <c r="O80" s="38">
        <f t="shared" si="8"/>
        <v>0</v>
      </c>
      <c r="P80" s="38">
        <f t="shared" si="9"/>
        <v>0</v>
      </c>
      <c r="Q80" s="37">
        <f t="shared" si="15"/>
        <v>-1244.119999999999</v>
      </c>
      <c r="R80" s="37">
        <f t="shared" si="16"/>
        <v>-1244.119999999999</v>
      </c>
      <c r="S80" s="37">
        <f t="shared" si="17"/>
        <v>0</v>
      </c>
      <c r="T80" s="37">
        <f t="shared" si="18"/>
        <v>0</v>
      </c>
    </row>
    <row r="81" spans="1:20" s="4" customFormat="1" ht="36" x14ac:dyDescent="0.35">
      <c r="A81" s="42" t="s">
        <v>160</v>
      </c>
      <c r="B81" s="42" t="s">
        <v>156</v>
      </c>
      <c r="C81" s="42" t="s">
        <v>4</v>
      </c>
      <c r="D81" s="43" t="s">
        <v>157</v>
      </c>
      <c r="E81" s="36">
        <f t="shared" si="39"/>
        <v>13577285.9</v>
      </c>
      <c r="F81" s="36">
        <v>13577285.9</v>
      </c>
      <c r="G81" s="36"/>
      <c r="H81" s="36"/>
      <c r="I81" s="36">
        <f t="shared" si="38"/>
        <v>14016805.470000001</v>
      </c>
      <c r="J81" s="36">
        <f>13064067.91+952737.56</f>
        <v>14016805.470000001</v>
      </c>
      <c r="K81" s="36"/>
      <c r="L81" s="36"/>
      <c r="M81" s="38">
        <f t="shared" si="6"/>
        <v>1.0323716811472607</v>
      </c>
      <c r="N81" s="38">
        <f t="shared" si="7"/>
        <v>1.0323716811472607</v>
      </c>
      <c r="O81" s="38">
        <f t="shared" si="8"/>
        <v>0</v>
      </c>
      <c r="P81" s="38">
        <f t="shared" si="9"/>
        <v>0</v>
      </c>
      <c r="Q81" s="37">
        <f t="shared" si="15"/>
        <v>439519.5700000003</v>
      </c>
      <c r="R81" s="37">
        <f t="shared" si="16"/>
        <v>439519.5700000003</v>
      </c>
      <c r="S81" s="37">
        <f t="shared" si="17"/>
        <v>0</v>
      </c>
      <c r="T81" s="37">
        <f t="shared" si="18"/>
        <v>0</v>
      </c>
    </row>
    <row r="82" spans="1:20" s="14" customFormat="1" ht="54" customHeight="1" x14ac:dyDescent="0.3">
      <c r="A82" s="47" t="s">
        <v>83</v>
      </c>
      <c r="B82" s="47"/>
      <c r="C82" s="47"/>
      <c r="D82" s="48" t="s">
        <v>243</v>
      </c>
      <c r="E82" s="35">
        <f t="shared" ref="E82:K82" si="40">E83</f>
        <v>22960787.840000004</v>
      </c>
      <c r="F82" s="35">
        <f t="shared" si="40"/>
        <v>22044679.650000002</v>
      </c>
      <c r="G82" s="35">
        <f t="shared" si="40"/>
        <v>916108.19</v>
      </c>
      <c r="H82" s="35">
        <f t="shared" si="40"/>
        <v>497296.31</v>
      </c>
      <c r="I82" s="35">
        <f t="shared" si="40"/>
        <v>21168186.25</v>
      </c>
      <c r="J82" s="35">
        <f t="shared" si="40"/>
        <v>21024072.920000002</v>
      </c>
      <c r="K82" s="35">
        <f t="shared" si="40"/>
        <v>144113.33000000002</v>
      </c>
      <c r="L82" s="35"/>
      <c r="M82" s="32">
        <f t="shared" ref="M82:M136" si="41">IF(E82=0,0,I82/E82)</f>
        <v>0.92192769679805542</v>
      </c>
      <c r="N82" s="32">
        <f t="shared" ref="N82:N136" si="42">IF(F82=0,0,J82/F82)</f>
        <v>0.95370280964822274</v>
      </c>
      <c r="O82" s="32">
        <f t="shared" ref="O82:O136" si="43">IF(G82=0,0,K82/G82)</f>
        <v>0.15731038273983777</v>
      </c>
      <c r="P82" s="32">
        <f t="shared" ref="P82:P136" si="44">IF(H82=0,0,L82/H82)</f>
        <v>0</v>
      </c>
      <c r="Q82" s="24">
        <f t="shared" si="15"/>
        <v>-1792601.5900000036</v>
      </c>
      <c r="R82" s="24">
        <f t="shared" si="16"/>
        <v>-1020606.7300000004</v>
      </c>
      <c r="S82" s="24">
        <f t="shared" si="17"/>
        <v>-771994.85999999987</v>
      </c>
      <c r="T82" s="24">
        <f t="shared" si="18"/>
        <v>-497296.31</v>
      </c>
    </row>
    <row r="83" spans="1:20" s="17" customFormat="1" ht="54" customHeight="1" x14ac:dyDescent="0.3">
      <c r="A83" s="47" t="s">
        <v>84</v>
      </c>
      <c r="B83" s="47"/>
      <c r="C83" s="47"/>
      <c r="D83" s="48" t="s">
        <v>243</v>
      </c>
      <c r="E83" s="35">
        <f t="shared" ref="E83:E91" si="45">F83+G83</f>
        <v>22960787.840000004</v>
      </c>
      <c r="F83" s="35">
        <f>F84+F86+F87+F88+F89+F90+F91+F85</f>
        <v>22044679.650000002</v>
      </c>
      <c r="G83" s="35">
        <f>G84+G86+G87+G88+G89+G90+G91+G85</f>
        <v>916108.19</v>
      </c>
      <c r="H83" s="35">
        <f>H84+H86+H87+H88+H89+H90+H91+H85</f>
        <v>497296.31</v>
      </c>
      <c r="I83" s="35">
        <f t="shared" si="38"/>
        <v>21168186.25</v>
      </c>
      <c r="J83" s="35">
        <f>J84+J86+J87+J88+J89+J90+J91+J85</f>
        <v>21024072.920000002</v>
      </c>
      <c r="K83" s="35">
        <f>K84+K86+K87+K88+K89+K90+K91+K85</f>
        <v>144113.33000000002</v>
      </c>
      <c r="L83" s="35">
        <f>L84+L86+L87+L88+L89+L90+L91+L85</f>
        <v>0</v>
      </c>
      <c r="M83" s="32">
        <f t="shared" si="41"/>
        <v>0.92192769679805542</v>
      </c>
      <c r="N83" s="32">
        <f t="shared" si="42"/>
        <v>0.95370280964822274</v>
      </c>
      <c r="O83" s="32">
        <f t="shared" si="43"/>
        <v>0.15731038273983777</v>
      </c>
      <c r="P83" s="32">
        <f t="shared" si="44"/>
        <v>0</v>
      </c>
      <c r="Q83" s="24">
        <f t="shared" si="15"/>
        <v>-1792601.5900000036</v>
      </c>
      <c r="R83" s="24">
        <f t="shared" si="16"/>
        <v>-1020606.7300000004</v>
      </c>
      <c r="S83" s="24">
        <f t="shared" si="17"/>
        <v>-771994.85999999987</v>
      </c>
      <c r="T83" s="24">
        <f t="shared" si="18"/>
        <v>-497296.31</v>
      </c>
    </row>
    <row r="84" spans="1:20" s="4" customFormat="1" ht="54" x14ac:dyDescent="0.35">
      <c r="A84" s="42" t="s">
        <v>85</v>
      </c>
      <c r="B84" s="42" t="s">
        <v>64</v>
      </c>
      <c r="C84" s="42" t="s">
        <v>3</v>
      </c>
      <c r="D84" s="40" t="s">
        <v>66</v>
      </c>
      <c r="E84" s="36">
        <f t="shared" si="45"/>
        <v>374177.02</v>
      </c>
      <c r="F84" s="36">
        <v>374177.02</v>
      </c>
      <c r="G84" s="36"/>
      <c r="H84" s="36"/>
      <c r="I84" s="36">
        <f t="shared" si="38"/>
        <v>325492.71999999997</v>
      </c>
      <c r="J84" s="36">
        <v>325492.71999999997</v>
      </c>
      <c r="K84" s="36"/>
      <c r="L84" s="36"/>
      <c r="M84" s="38">
        <f t="shared" si="41"/>
        <v>0.86988965810888108</v>
      </c>
      <c r="N84" s="38">
        <f t="shared" si="42"/>
        <v>0.86988965810888108</v>
      </c>
      <c r="O84" s="38">
        <f t="shared" si="43"/>
        <v>0</v>
      </c>
      <c r="P84" s="38">
        <f t="shared" si="44"/>
        <v>0</v>
      </c>
      <c r="Q84" s="37">
        <f t="shared" ref="Q84:Q136" si="46">I84-E84</f>
        <v>-48684.300000000047</v>
      </c>
      <c r="R84" s="37">
        <f t="shared" ref="R84:R136" si="47">J84-F84</f>
        <v>-48684.300000000047</v>
      </c>
      <c r="S84" s="37">
        <f t="shared" ref="S84:S136" si="48">K84-G84</f>
        <v>0</v>
      </c>
      <c r="T84" s="37">
        <f t="shared" ref="T84:T136" si="49">L84-H84</f>
        <v>0</v>
      </c>
    </row>
    <row r="85" spans="1:20" s="34" customFormat="1" ht="36" x14ac:dyDescent="0.35">
      <c r="A85" s="53" t="s">
        <v>310</v>
      </c>
      <c r="B85" s="53" t="s">
        <v>10</v>
      </c>
      <c r="C85" s="53" t="s">
        <v>6</v>
      </c>
      <c r="D85" s="54" t="s">
        <v>118</v>
      </c>
      <c r="E85" s="36">
        <f t="shared" si="45"/>
        <v>0</v>
      </c>
      <c r="F85" s="36"/>
      <c r="G85" s="36"/>
      <c r="H85" s="36"/>
      <c r="I85" s="36">
        <f t="shared" si="38"/>
        <v>74625</v>
      </c>
      <c r="J85" s="36">
        <v>74625</v>
      </c>
      <c r="K85" s="36"/>
      <c r="L85" s="36"/>
      <c r="M85" s="38">
        <f t="shared" si="41"/>
        <v>0</v>
      </c>
      <c r="N85" s="38">
        <f t="shared" si="42"/>
        <v>0</v>
      </c>
      <c r="O85" s="38">
        <f t="shared" si="43"/>
        <v>0</v>
      </c>
      <c r="P85" s="38">
        <f t="shared" si="44"/>
        <v>0</v>
      </c>
      <c r="Q85" s="37">
        <f t="shared" si="46"/>
        <v>74625</v>
      </c>
      <c r="R85" s="37">
        <f t="shared" si="47"/>
        <v>74625</v>
      </c>
      <c r="S85" s="37">
        <f t="shared" si="48"/>
        <v>0</v>
      </c>
      <c r="T85" s="37">
        <f t="shared" si="49"/>
        <v>0</v>
      </c>
    </row>
    <row r="86" spans="1:20" s="4" customFormat="1" ht="36" x14ac:dyDescent="0.35">
      <c r="A86" s="42" t="s">
        <v>216</v>
      </c>
      <c r="B86" s="42" t="s">
        <v>217</v>
      </c>
      <c r="C86" s="42" t="s">
        <v>17</v>
      </c>
      <c r="D86" s="40" t="s">
        <v>215</v>
      </c>
      <c r="E86" s="36">
        <f t="shared" si="45"/>
        <v>12051149.83</v>
      </c>
      <c r="F86" s="36">
        <v>11781963.439999999</v>
      </c>
      <c r="G86" s="37">
        <v>269186.39</v>
      </c>
      <c r="H86" s="37"/>
      <c r="I86" s="36">
        <f t="shared" si="38"/>
        <v>10815597.140000001</v>
      </c>
      <c r="J86" s="36">
        <v>10730086.84</v>
      </c>
      <c r="K86" s="37">
        <v>85510.3</v>
      </c>
      <c r="L86" s="37"/>
      <c r="M86" s="38">
        <f t="shared" si="41"/>
        <v>0.89747429021882807</v>
      </c>
      <c r="N86" s="38">
        <f t="shared" si="42"/>
        <v>0.91072145102497448</v>
      </c>
      <c r="O86" s="38">
        <f t="shared" si="43"/>
        <v>0.31766204821870825</v>
      </c>
      <c r="P86" s="38">
        <f t="shared" si="44"/>
        <v>0</v>
      </c>
      <c r="Q86" s="37">
        <f t="shared" si="46"/>
        <v>-1235552.6899999995</v>
      </c>
      <c r="R86" s="37">
        <f t="shared" si="47"/>
        <v>-1051876.5999999996</v>
      </c>
      <c r="S86" s="37">
        <f t="shared" si="48"/>
        <v>-183676.09000000003</v>
      </c>
      <c r="T86" s="37">
        <f t="shared" si="49"/>
        <v>0</v>
      </c>
    </row>
    <row r="87" spans="1:20" s="4" customFormat="1" ht="18" x14ac:dyDescent="0.35">
      <c r="A87" s="42" t="s">
        <v>87</v>
      </c>
      <c r="B87" s="42" t="s">
        <v>86</v>
      </c>
      <c r="C87" s="42" t="s">
        <v>40</v>
      </c>
      <c r="D87" s="43" t="s">
        <v>88</v>
      </c>
      <c r="E87" s="36">
        <f t="shared" si="45"/>
        <v>3245745.16</v>
      </c>
      <c r="F87" s="36">
        <v>3208701.23</v>
      </c>
      <c r="G87" s="37">
        <v>37043.93</v>
      </c>
      <c r="H87" s="37"/>
      <c r="I87" s="36">
        <f t="shared" si="38"/>
        <v>3413338.63</v>
      </c>
      <c r="J87" s="36">
        <v>3387972.63</v>
      </c>
      <c r="K87" s="37">
        <v>25366</v>
      </c>
      <c r="L87" s="37"/>
      <c r="M87" s="38">
        <f t="shared" si="41"/>
        <v>1.051634820892716</v>
      </c>
      <c r="N87" s="38">
        <f t="shared" si="42"/>
        <v>1.0558703933927809</v>
      </c>
      <c r="O87" s="38">
        <f t="shared" si="43"/>
        <v>0.68475456032877724</v>
      </c>
      <c r="P87" s="38">
        <f t="shared" si="44"/>
        <v>0</v>
      </c>
      <c r="Q87" s="37">
        <f t="shared" si="46"/>
        <v>167593.46999999974</v>
      </c>
      <c r="R87" s="37">
        <f t="shared" si="47"/>
        <v>179271.39999999991</v>
      </c>
      <c r="S87" s="37">
        <f t="shared" si="48"/>
        <v>-11677.93</v>
      </c>
      <c r="T87" s="37">
        <f t="shared" si="49"/>
        <v>0</v>
      </c>
    </row>
    <row r="88" spans="1:20" s="4" customFormat="1" ht="18" x14ac:dyDescent="0.35">
      <c r="A88" s="42" t="s">
        <v>90</v>
      </c>
      <c r="B88" s="42" t="s">
        <v>89</v>
      </c>
      <c r="C88" s="42" t="s">
        <v>40</v>
      </c>
      <c r="D88" s="43" t="s">
        <v>91</v>
      </c>
      <c r="E88" s="36">
        <f t="shared" si="45"/>
        <v>1081332.48</v>
      </c>
      <c r="F88" s="36">
        <v>1064200.44</v>
      </c>
      <c r="G88" s="37">
        <v>17132.04</v>
      </c>
      <c r="H88" s="37"/>
      <c r="I88" s="36">
        <f t="shared" si="38"/>
        <v>1082210.77</v>
      </c>
      <c r="J88" s="36">
        <v>1074787.24</v>
      </c>
      <c r="K88" s="37">
        <v>7423.53</v>
      </c>
      <c r="L88" s="37"/>
      <c r="M88" s="38">
        <f t="shared" si="41"/>
        <v>1.0008122293709332</v>
      </c>
      <c r="N88" s="38">
        <f t="shared" si="42"/>
        <v>1.0099481259376288</v>
      </c>
      <c r="O88" s="38">
        <f t="shared" si="43"/>
        <v>0.43331267029495607</v>
      </c>
      <c r="P88" s="38">
        <f t="shared" si="44"/>
        <v>0</v>
      </c>
      <c r="Q88" s="37">
        <f t="shared" si="46"/>
        <v>878.29000000003725</v>
      </c>
      <c r="R88" s="37">
        <f t="shared" si="47"/>
        <v>10586.800000000047</v>
      </c>
      <c r="S88" s="37">
        <f t="shared" si="48"/>
        <v>-9708.510000000002</v>
      </c>
      <c r="T88" s="37">
        <f t="shared" si="49"/>
        <v>0</v>
      </c>
    </row>
    <row r="89" spans="1:20" s="4" customFormat="1" ht="54" x14ac:dyDescent="0.35">
      <c r="A89" s="42" t="s">
        <v>92</v>
      </c>
      <c r="B89" s="42" t="s">
        <v>39</v>
      </c>
      <c r="C89" s="42" t="s">
        <v>41</v>
      </c>
      <c r="D89" s="43" t="s">
        <v>93</v>
      </c>
      <c r="E89" s="36">
        <f t="shared" si="45"/>
        <v>4777104.18</v>
      </c>
      <c r="F89" s="36">
        <v>4184358.35</v>
      </c>
      <c r="G89" s="37">
        <v>592745.82999999996</v>
      </c>
      <c r="H89" s="37">
        <v>497296.31</v>
      </c>
      <c r="I89" s="36">
        <f t="shared" si="38"/>
        <v>4494274.1900000004</v>
      </c>
      <c r="J89" s="36">
        <v>4468460.6900000004</v>
      </c>
      <c r="K89" s="37">
        <v>25813.5</v>
      </c>
      <c r="L89" s="37"/>
      <c r="M89" s="38">
        <f t="shared" si="41"/>
        <v>0.94079467825212904</v>
      </c>
      <c r="N89" s="38">
        <f t="shared" si="42"/>
        <v>1.0678962737500721</v>
      </c>
      <c r="O89" s="38">
        <f t="shared" si="43"/>
        <v>4.3549019990575054E-2</v>
      </c>
      <c r="P89" s="38">
        <f t="shared" si="44"/>
        <v>0</v>
      </c>
      <c r="Q89" s="37">
        <f t="shared" si="46"/>
        <v>-282829.98999999929</v>
      </c>
      <c r="R89" s="37">
        <f t="shared" si="47"/>
        <v>284102.34000000032</v>
      </c>
      <c r="S89" s="37">
        <f t="shared" si="48"/>
        <v>-566932.32999999996</v>
      </c>
      <c r="T89" s="37">
        <f t="shared" si="49"/>
        <v>-497296.31</v>
      </c>
    </row>
    <row r="90" spans="1:20" s="4" customFormat="1" ht="36" x14ac:dyDescent="0.35">
      <c r="A90" s="42" t="s">
        <v>161</v>
      </c>
      <c r="B90" s="42" t="s">
        <v>140</v>
      </c>
      <c r="C90" s="42" t="s">
        <v>42</v>
      </c>
      <c r="D90" s="43" t="s">
        <v>141</v>
      </c>
      <c r="E90" s="36">
        <f t="shared" si="45"/>
        <v>882281.57</v>
      </c>
      <c r="F90" s="36">
        <v>882281.57</v>
      </c>
      <c r="G90" s="37"/>
      <c r="H90" s="37"/>
      <c r="I90" s="36">
        <f t="shared" si="38"/>
        <v>939746.8</v>
      </c>
      <c r="J90" s="36">
        <v>939746.8</v>
      </c>
      <c r="K90" s="37"/>
      <c r="L90" s="37"/>
      <c r="M90" s="38">
        <f t="shared" si="41"/>
        <v>1.0651325290632561</v>
      </c>
      <c r="N90" s="38">
        <f t="shared" si="42"/>
        <v>1.0651325290632561</v>
      </c>
      <c r="O90" s="38">
        <f t="shared" si="43"/>
        <v>0</v>
      </c>
      <c r="P90" s="38">
        <f t="shared" si="44"/>
        <v>0</v>
      </c>
      <c r="Q90" s="37">
        <f t="shared" si="46"/>
        <v>57465.230000000098</v>
      </c>
      <c r="R90" s="37">
        <f t="shared" si="47"/>
        <v>57465.230000000098</v>
      </c>
      <c r="S90" s="37">
        <f t="shared" si="48"/>
        <v>0</v>
      </c>
      <c r="T90" s="37">
        <f t="shared" si="49"/>
        <v>0</v>
      </c>
    </row>
    <row r="91" spans="1:20" s="4" customFormat="1" ht="18" x14ac:dyDescent="0.35">
      <c r="A91" s="42" t="s">
        <v>138</v>
      </c>
      <c r="B91" s="42" t="s">
        <v>139</v>
      </c>
      <c r="C91" s="42" t="s">
        <v>42</v>
      </c>
      <c r="D91" s="43" t="s">
        <v>142</v>
      </c>
      <c r="E91" s="36">
        <f t="shared" si="45"/>
        <v>548997.6</v>
      </c>
      <c r="F91" s="36">
        <v>548997.6</v>
      </c>
      <c r="G91" s="37"/>
      <c r="H91" s="37"/>
      <c r="I91" s="36">
        <f t="shared" si="38"/>
        <v>22901</v>
      </c>
      <c r="J91" s="36">
        <v>22901</v>
      </c>
      <c r="K91" s="37"/>
      <c r="L91" s="37"/>
      <c r="M91" s="38">
        <f t="shared" si="41"/>
        <v>4.1714207858103571E-2</v>
      </c>
      <c r="N91" s="38">
        <f t="shared" si="42"/>
        <v>4.1714207858103571E-2</v>
      </c>
      <c r="O91" s="38">
        <f t="shared" si="43"/>
        <v>0</v>
      </c>
      <c r="P91" s="38">
        <f t="shared" si="44"/>
        <v>0</v>
      </c>
      <c r="Q91" s="37">
        <f t="shared" si="46"/>
        <v>-526096.6</v>
      </c>
      <c r="R91" s="37">
        <f t="shared" si="47"/>
        <v>-526096.6</v>
      </c>
      <c r="S91" s="37">
        <f t="shared" si="48"/>
        <v>0</v>
      </c>
      <c r="T91" s="37">
        <f t="shared" si="49"/>
        <v>0</v>
      </c>
    </row>
    <row r="92" spans="1:20" s="17" customFormat="1" ht="52.2" x14ac:dyDescent="0.3">
      <c r="A92" s="47" t="s">
        <v>24</v>
      </c>
      <c r="B92" s="47"/>
      <c r="C92" s="47"/>
      <c r="D92" s="48" t="s">
        <v>314</v>
      </c>
      <c r="E92" s="35">
        <f t="shared" ref="E92:L92" si="50">E93</f>
        <v>2992159.59</v>
      </c>
      <c r="F92" s="35">
        <f t="shared" si="50"/>
        <v>2975160.59</v>
      </c>
      <c r="G92" s="35">
        <f t="shared" si="50"/>
        <v>16999</v>
      </c>
      <c r="H92" s="35">
        <f t="shared" si="50"/>
        <v>16999</v>
      </c>
      <c r="I92" s="35">
        <f t="shared" si="50"/>
        <v>1350971.23</v>
      </c>
      <c r="J92" s="35">
        <f t="shared" si="50"/>
        <v>1350971.23</v>
      </c>
      <c r="K92" s="35">
        <f t="shared" si="50"/>
        <v>0</v>
      </c>
      <c r="L92" s="35">
        <f t="shared" si="50"/>
        <v>0</v>
      </c>
      <c r="M92" s="32">
        <f t="shared" si="41"/>
        <v>0.45150373479911882</v>
      </c>
      <c r="N92" s="32">
        <f t="shared" si="42"/>
        <v>0.45408346512145753</v>
      </c>
      <c r="O92" s="32">
        <f t="shared" si="43"/>
        <v>0</v>
      </c>
      <c r="P92" s="32">
        <f t="shared" si="44"/>
        <v>0</v>
      </c>
      <c r="Q92" s="24">
        <f t="shared" si="46"/>
        <v>-1641188.3599999999</v>
      </c>
      <c r="R92" s="24">
        <f t="shared" si="47"/>
        <v>-1624189.3599999999</v>
      </c>
      <c r="S92" s="24">
        <f t="shared" si="48"/>
        <v>-16999</v>
      </c>
      <c r="T92" s="24">
        <f t="shared" si="49"/>
        <v>-16999</v>
      </c>
    </row>
    <row r="93" spans="1:20" s="17" customFormat="1" ht="52.2" x14ac:dyDescent="0.3">
      <c r="A93" s="47" t="s">
        <v>25</v>
      </c>
      <c r="B93" s="47"/>
      <c r="C93" s="47"/>
      <c r="D93" s="48" t="s">
        <v>315</v>
      </c>
      <c r="E93" s="35">
        <f t="shared" ref="E93:E102" si="51">F93+G93</f>
        <v>2992159.59</v>
      </c>
      <c r="F93" s="35">
        <f>F94+F96+F97+F99+F100+F101+F102+F98+F95</f>
        <v>2975160.59</v>
      </c>
      <c r="G93" s="35">
        <f>G94+G96+G97+G99+G100+G101+G102+G98+G95</f>
        <v>16999</v>
      </c>
      <c r="H93" s="35">
        <v>16999</v>
      </c>
      <c r="I93" s="35">
        <f t="shared" si="38"/>
        <v>1350971.23</v>
      </c>
      <c r="J93" s="35">
        <f>J94+J96+J97+J99+J100+J101+J102+J98+J95</f>
        <v>1350971.23</v>
      </c>
      <c r="K93" s="35">
        <f>K94+K96+K97+K99+K100+K101+K102+K98+K95</f>
        <v>0</v>
      </c>
      <c r="L93" s="35">
        <f>L94+L96+L97+L99+L100+L101+L102+L98+L95</f>
        <v>0</v>
      </c>
      <c r="M93" s="32">
        <f t="shared" si="41"/>
        <v>0.45150373479911882</v>
      </c>
      <c r="N93" s="32">
        <f t="shared" si="42"/>
        <v>0.45408346512145753</v>
      </c>
      <c r="O93" s="32">
        <f t="shared" si="43"/>
        <v>0</v>
      </c>
      <c r="P93" s="32">
        <f t="shared" si="44"/>
        <v>0</v>
      </c>
      <c r="Q93" s="24">
        <f t="shared" si="46"/>
        <v>-1641188.3599999999</v>
      </c>
      <c r="R93" s="24">
        <f t="shared" si="47"/>
        <v>-1624189.3599999999</v>
      </c>
      <c r="S93" s="24">
        <f t="shared" si="48"/>
        <v>-16999</v>
      </c>
      <c r="T93" s="24">
        <f t="shared" si="49"/>
        <v>-16999</v>
      </c>
    </row>
    <row r="94" spans="1:20" s="4" customFormat="1" ht="54" x14ac:dyDescent="0.35">
      <c r="A94" s="42" t="s">
        <v>94</v>
      </c>
      <c r="B94" s="42" t="s">
        <v>64</v>
      </c>
      <c r="C94" s="42" t="s">
        <v>3</v>
      </c>
      <c r="D94" s="40" t="s">
        <v>66</v>
      </c>
      <c r="E94" s="36">
        <f t="shared" si="51"/>
        <v>898790.11</v>
      </c>
      <c r="F94" s="37">
        <v>881791.11</v>
      </c>
      <c r="G94" s="36">
        <v>16999</v>
      </c>
      <c r="H94" s="36">
        <v>16999</v>
      </c>
      <c r="I94" s="36">
        <f t="shared" si="38"/>
        <v>758035.13</v>
      </c>
      <c r="J94" s="37">
        <v>758035.13</v>
      </c>
      <c r="K94" s="36"/>
      <c r="L94" s="36"/>
      <c r="M94" s="38">
        <f t="shared" si="41"/>
        <v>0.84339505026373729</v>
      </c>
      <c r="N94" s="38">
        <f t="shared" si="42"/>
        <v>0.85965385838376163</v>
      </c>
      <c r="O94" s="38">
        <f t="shared" si="43"/>
        <v>0</v>
      </c>
      <c r="P94" s="38">
        <f t="shared" si="44"/>
        <v>0</v>
      </c>
      <c r="Q94" s="37">
        <f t="shared" si="46"/>
        <v>-140754.97999999998</v>
      </c>
      <c r="R94" s="37">
        <f t="shared" si="47"/>
        <v>-123755.97999999998</v>
      </c>
      <c r="S94" s="37">
        <f t="shared" si="48"/>
        <v>-16999</v>
      </c>
      <c r="T94" s="37">
        <f t="shared" si="49"/>
        <v>-16999</v>
      </c>
    </row>
    <row r="95" spans="1:20" s="34" customFormat="1" ht="36" x14ac:dyDescent="0.35">
      <c r="A95" s="53" t="s">
        <v>311</v>
      </c>
      <c r="B95" s="53" t="s">
        <v>10</v>
      </c>
      <c r="C95" s="53" t="s">
        <v>6</v>
      </c>
      <c r="D95" s="54" t="s">
        <v>118</v>
      </c>
      <c r="E95" s="36">
        <f t="shared" si="51"/>
        <v>0</v>
      </c>
      <c r="F95" s="37"/>
      <c r="G95" s="36"/>
      <c r="H95" s="36"/>
      <c r="I95" s="36">
        <f t="shared" si="38"/>
        <v>69650</v>
      </c>
      <c r="J95" s="37">
        <v>69650</v>
      </c>
      <c r="K95" s="36"/>
      <c r="L95" s="36"/>
      <c r="M95" s="38">
        <f t="shared" si="41"/>
        <v>0</v>
      </c>
      <c r="N95" s="38">
        <f t="shared" si="42"/>
        <v>0</v>
      </c>
      <c r="O95" s="38">
        <f t="shared" si="43"/>
        <v>0</v>
      </c>
      <c r="P95" s="38">
        <f t="shared" si="44"/>
        <v>0</v>
      </c>
      <c r="Q95" s="37">
        <f t="shared" si="46"/>
        <v>69650</v>
      </c>
      <c r="R95" s="37">
        <f t="shared" si="47"/>
        <v>69650</v>
      </c>
      <c r="S95" s="37">
        <f t="shared" si="48"/>
        <v>0</v>
      </c>
      <c r="T95" s="37">
        <f t="shared" si="49"/>
        <v>0</v>
      </c>
    </row>
    <row r="96" spans="1:20" s="4" customFormat="1" ht="18" x14ac:dyDescent="0.35">
      <c r="A96" s="42" t="s">
        <v>96</v>
      </c>
      <c r="B96" s="42" t="s">
        <v>95</v>
      </c>
      <c r="C96" s="42" t="s">
        <v>20</v>
      </c>
      <c r="D96" s="43" t="s">
        <v>26</v>
      </c>
      <c r="E96" s="36">
        <f t="shared" si="51"/>
        <v>63509.77</v>
      </c>
      <c r="F96" s="37">
        <v>63509.77</v>
      </c>
      <c r="G96" s="36"/>
      <c r="H96" s="36"/>
      <c r="I96" s="36">
        <f t="shared" si="38"/>
        <v>0</v>
      </c>
      <c r="J96" s="37"/>
      <c r="K96" s="36"/>
      <c r="L96" s="36"/>
      <c r="M96" s="38">
        <f t="shared" si="41"/>
        <v>0</v>
      </c>
      <c r="N96" s="38">
        <f t="shared" si="42"/>
        <v>0</v>
      </c>
      <c r="O96" s="38">
        <f t="shared" si="43"/>
        <v>0</v>
      </c>
      <c r="P96" s="38">
        <f t="shared" si="44"/>
        <v>0</v>
      </c>
      <c r="Q96" s="37">
        <f t="shared" si="46"/>
        <v>-63509.77</v>
      </c>
      <c r="R96" s="37">
        <f t="shared" si="47"/>
        <v>-63509.77</v>
      </c>
      <c r="S96" s="37">
        <f t="shared" si="48"/>
        <v>0</v>
      </c>
      <c r="T96" s="37">
        <f t="shared" si="49"/>
        <v>0</v>
      </c>
    </row>
    <row r="97" spans="1:20" s="4" customFormat="1" ht="36" x14ac:dyDescent="0.35">
      <c r="A97" s="42" t="s">
        <v>98</v>
      </c>
      <c r="B97" s="42" t="s">
        <v>97</v>
      </c>
      <c r="C97" s="42" t="s">
        <v>20</v>
      </c>
      <c r="D97" s="43" t="s">
        <v>53</v>
      </c>
      <c r="E97" s="36">
        <f t="shared" si="51"/>
        <v>140181.82</v>
      </c>
      <c r="F97" s="36">
        <v>140181.82</v>
      </c>
      <c r="G97" s="36"/>
      <c r="H97" s="36"/>
      <c r="I97" s="36">
        <f t="shared" si="38"/>
        <v>72000</v>
      </c>
      <c r="J97" s="36">
        <v>72000</v>
      </c>
      <c r="K97" s="36"/>
      <c r="L97" s="36"/>
      <c r="M97" s="38">
        <f t="shared" si="41"/>
        <v>0.51361867038108078</v>
      </c>
      <c r="N97" s="38">
        <f t="shared" si="42"/>
        <v>0.51361867038108078</v>
      </c>
      <c r="O97" s="38">
        <f t="shared" si="43"/>
        <v>0</v>
      </c>
      <c r="P97" s="38">
        <f t="shared" si="44"/>
        <v>0</v>
      </c>
      <c r="Q97" s="37">
        <f t="shared" si="46"/>
        <v>-68181.820000000007</v>
      </c>
      <c r="R97" s="37">
        <f t="shared" si="47"/>
        <v>-68181.820000000007</v>
      </c>
      <c r="S97" s="37">
        <f t="shared" si="48"/>
        <v>0</v>
      </c>
      <c r="T97" s="37">
        <f t="shared" si="49"/>
        <v>0</v>
      </c>
    </row>
    <row r="98" spans="1:20" s="4" customFormat="1" ht="90" x14ac:dyDescent="0.35">
      <c r="A98" s="42" t="s">
        <v>288</v>
      </c>
      <c r="B98" s="42" t="s">
        <v>281</v>
      </c>
      <c r="C98" s="42" t="s">
        <v>20</v>
      </c>
      <c r="D98" s="43" t="s">
        <v>282</v>
      </c>
      <c r="E98" s="36">
        <f t="shared" si="51"/>
        <v>798399</v>
      </c>
      <c r="F98" s="36">
        <v>798399</v>
      </c>
      <c r="G98" s="36"/>
      <c r="H98" s="36"/>
      <c r="I98" s="36">
        <f t="shared" si="38"/>
        <v>0</v>
      </c>
      <c r="J98" s="36"/>
      <c r="K98" s="36"/>
      <c r="L98" s="36"/>
      <c r="M98" s="38">
        <f t="shared" si="41"/>
        <v>0</v>
      </c>
      <c r="N98" s="38">
        <f t="shared" si="42"/>
        <v>0</v>
      </c>
      <c r="O98" s="38">
        <f t="shared" si="43"/>
        <v>0</v>
      </c>
      <c r="P98" s="38">
        <f t="shared" si="44"/>
        <v>0</v>
      </c>
      <c r="Q98" s="37">
        <f t="shared" si="46"/>
        <v>-798399</v>
      </c>
      <c r="R98" s="37">
        <f t="shared" si="47"/>
        <v>-798399</v>
      </c>
      <c r="S98" s="37">
        <f t="shared" si="48"/>
        <v>0</v>
      </c>
      <c r="T98" s="37">
        <f t="shared" si="49"/>
        <v>0</v>
      </c>
    </row>
    <row r="99" spans="1:20" s="4" customFormat="1" ht="36" x14ac:dyDescent="0.35">
      <c r="A99" s="42" t="s">
        <v>177</v>
      </c>
      <c r="B99" s="42" t="s">
        <v>156</v>
      </c>
      <c r="C99" s="42" t="s">
        <v>4</v>
      </c>
      <c r="D99" s="43" t="s">
        <v>157</v>
      </c>
      <c r="E99" s="36">
        <f t="shared" si="51"/>
        <v>26978</v>
      </c>
      <c r="F99" s="36">
        <v>26978</v>
      </c>
      <c r="G99" s="36"/>
      <c r="H99" s="36"/>
      <c r="I99" s="36">
        <f t="shared" si="38"/>
        <v>0</v>
      </c>
      <c r="J99" s="36"/>
      <c r="K99" s="36"/>
      <c r="L99" s="36"/>
      <c r="M99" s="38">
        <f t="shared" si="41"/>
        <v>0</v>
      </c>
      <c r="N99" s="38">
        <f t="shared" si="42"/>
        <v>0</v>
      </c>
      <c r="O99" s="38">
        <f t="shared" si="43"/>
        <v>0</v>
      </c>
      <c r="P99" s="38">
        <f t="shared" si="44"/>
        <v>0</v>
      </c>
      <c r="Q99" s="37">
        <f t="shared" si="46"/>
        <v>-26978</v>
      </c>
      <c r="R99" s="37">
        <f t="shared" si="47"/>
        <v>-26978</v>
      </c>
      <c r="S99" s="37">
        <f t="shared" si="48"/>
        <v>0</v>
      </c>
      <c r="T99" s="37">
        <f t="shared" si="49"/>
        <v>0</v>
      </c>
    </row>
    <row r="100" spans="1:20" s="4" customFormat="1" ht="54" x14ac:dyDescent="0.35">
      <c r="A100" s="42" t="s">
        <v>28</v>
      </c>
      <c r="B100" s="42" t="s">
        <v>27</v>
      </c>
      <c r="C100" s="42" t="s">
        <v>21</v>
      </c>
      <c r="D100" s="43" t="s">
        <v>47</v>
      </c>
      <c r="E100" s="36">
        <f t="shared" si="51"/>
        <v>303592.7</v>
      </c>
      <c r="F100" s="36">
        <v>303592.7</v>
      </c>
      <c r="G100" s="36"/>
      <c r="H100" s="36"/>
      <c r="I100" s="36">
        <f t="shared" si="38"/>
        <v>5000</v>
      </c>
      <c r="J100" s="36">
        <v>5000</v>
      </c>
      <c r="K100" s="36"/>
      <c r="L100" s="36"/>
      <c r="M100" s="38">
        <f t="shared" si="41"/>
        <v>1.6469434212350954E-2</v>
      </c>
      <c r="N100" s="38">
        <f t="shared" si="42"/>
        <v>1.6469434212350954E-2</v>
      </c>
      <c r="O100" s="38">
        <f t="shared" si="43"/>
        <v>0</v>
      </c>
      <c r="P100" s="38">
        <f t="shared" si="44"/>
        <v>0</v>
      </c>
      <c r="Q100" s="37">
        <f t="shared" si="46"/>
        <v>-298592.7</v>
      </c>
      <c r="R100" s="37">
        <f t="shared" si="47"/>
        <v>-298592.7</v>
      </c>
      <c r="S100" s="37">
        <f t="shared" si="48"/>
        <v>0</v>
      </c>
      <c r="T100" s="37">
        <f t="shared" si="49"/>
        <v>0</v>
      </c>
    </row>
    <row r="101" spans="1:20" s="4" customFormat="1" ht="54" x14ac:dyDescent="0.35">
      <c r="A101" s="42" t="s">
        <v>49</v>
      </c>
      <c r="B101" s="42" t="s">
        <v>50</v>
      </c>
      <c r="C101" s="42" t="s">
        <v>21</v>
      </c>
      <c r="D101" s="43" t="s">
        <v>51</v>
      </c>
      <c r="E101" s="36">
        <f t="shared" si="51"/>
        <v>109790.19</v>
      </c>
      <c r="F101" s="36">
        <v>109790.19</v>
      </c>
      <c r="G101" s="36"/>
      <c r="H101" s="36"/>
      <c r="I101" s="36">
        <f t="shared" si="38"/>
        <v>5000</v>
      </c>
      <c r="J101" s="36">
        <v>5000</v>
      </c>
      <c r="K101" s="36"/>
      <c r="L101" s="36"/>
      <c r="M101" s="38">
        <f t="shared" si="41"/>
        <v>4.5541409482941962E-2</v>
      </c>
      <c r="N101" s="38">
        <f t="shared" si="42"/>
        <v>4.5541409482941962E-2</v>
      </c>
      <c r="O101" s="38">
        <f t="shared" si="43"/>
        <v>0</v>
      </c>
      <c r="P101" s="38">
        <f t="shared" si="44"/>
        <v>0</v>
      </c>
      <c r="Q101" s="37">
        <f t="shared" si="46"/>
        <v>-104790.19</v>
      </c>
      <c r="R101" s="37">
        <f t="shared" si="47"/>
        <v>-104790.19</v>
      </c>
      <c r="S101" s="37">
        <f t="shared" si="48"/>
        <v>0</v>
      </c>
      <c r="T101" s="37">
        <f t="shared" si="49"/>
        <v>0</v>
      </c>
    </row>
    <row r="102" spans="1:20" s="4" customFormat="1" ht="72" x14ac:dyDescent="0.35">
      <c r="A102" s="42" t="s">
        <v>54</v>
      </c>
      <c r="B102" s="42" t="s">
        <v>55</v>
      </c>
      <c r="C102" s="42" t="s">
        <v>21</v>
      </c>
      <c r="D102" s="40" t="s">
        <v>56</v>
      </c>
      <c r="E102" s="36">
        <f t="shared" si="51"/>
        <v>650918</v>
      </c>
      <c r="F102" s="36">
        <v>650918</v>
      </c>
      <c r="G102" s="36"/>
      <c r="H102" s="36"/>
      <c r="I102" s="36">
        <f t="shared" si="38"/>
        <v>441286.1</v>
      </c>
      <c r="J102" s="36">
        <v>441286.1</v>
      </c>
      <c r="K102" s="36"/>
      <c r="L102" s="36"/>
      <c r="M102" s="38">
        <f t="shared" si="41"/>
        <v>0.67794422646170482</v>
      </c>
      <c r="N102" s="38">
        <f t="shared" si="42"/>
        <v>0.67794422646170482</v>
      </c>
      <c r="O102" s="38">
        <f t="shared" si="43"/>
        <v>0</v>
      </c>
      <c r="P102" s="38">
        <f t="shared" si="44"/>
        <v>0</v>
      </c>
      <c r="Q102" s="37">
        <f t="shared" si="46"/>
        <v>-209631.90000000002</v>
      </c>
      <c r="R102" s="37">
        <f t="shared" si="47"/>
        <v>-209631.90000000002</v>
      </c>
      <c r="S102" s="37">
        <f t="shared" si="48"/>
        <v>0</v>
      </c>
      <c r="T102" s="37">
        <f t="shared" si="49"/>
        <v>0</v>
      </c>
    </row>
    <row r="103" spans="1:20" s="14" customFormat="1" ht="69.599999999999994" x14ac:dyDescent="0.3">
      <c r="A103" s="47" t="s">
        <v>99</v>
      </c>
      <c r="B103" s="47"/>
      <c r="C103" s="47"/>
      <c r="D103" s="48" t="s">
        <v>252</v>
      </c>
      <c r="E103" s="35">
        <f t="shared" ref="E103:L103" si="52">E104</f>
        <v>33817068.390000008</v>
      </c>
      <c r="F103" s="35">
        <f t="shared" si="52"/>
        <v>33054531.810000006</v>
      </c>
      <c r="G103" s="35">
        <f t="shared" si="52"/>
        <v>762536.58000000007</v>
      </c>
      <c r="H103" s="35">
        <f t="shared" si="52"/>
        <v>573541.58000000007</v>
      </c>
      <c r="I103" s="35">
        <f t="shared" si="52"/>
        <v>67479721.75</v>
      </c>
      <c r="J103" s="35">
        <f t="shared" si="52"/>
        <v>67479721.75</v>
      </c>
      <c r="K103" s="35">
        <f t="shared" si="52"/>
        <v>0</v>
      </c>
      <c r="L103" s="35">
        <f t="shared" si="52"/>
        <v>0</v>
      </c>
      <c r="M103" s="32">
        <f t="shared" si="41"/>
        <v>1.9954338138297736</v>
      </c>
      <c r="N103" s="32">
        <f t="shared" si="42"/>
        <v>2.0414665722049441</v>
      </c>
      <c r="O103" s="32">
        <f t="shared" si="43"/>
        <v>0</v>
      </c>
      <c r="P103" s="32">
        <f t="shared" si="44"/>
        <v>0</v>
      </c>
      <c r="Q103" s="24">
        <f t="shared" si="46"/>
        <v>33662653.359999992</v>
      </c>
      <c r="R103" s="24">
        <f t="shared" si="47"/>
        <v>34425189.939999998</v>
      </c>
      <c r="S103" s="24">
        <f t="shared" si="48"/>
        <v>-762536.58000000007</v>
      </c>
      <c r="T103" s="24">
        <f t="shared" si="49"/>
        <v>-573541.58000000007</v>
      </c>
    </row>
    <row r="104" spans="1:20" s="17" customFormat="1" ht="69.599999999999994" x14ac:dyDescent="0.3">
      <c r="A104" s="47" t="s">
        <v>100</v>
      </c>
      <c r="B104" s="47"/>
      <c r="C104" s="47"/>
      <c r="D104" s="48" t="s">
        <v>252</v>
      </c>
      <c r="E104" s="35">
        <f t="shared" ref="E104:E116" si="53">F104+G104</f>
        <v>33817068.390000008</v>
      </c>
      <c r="F104" s="35">
        <f>F105+F106+F107+F108+F109+F110+F111+F112+F113+F114+F115+F116+F117</f>
        <v>33054531.810000006</v>
      </c>
      <c r="G104" s="35">
        <f t="shared" ref="G104:J104" si="54">G105+G106+G107+G108+G109+G110+G111+G112+G113+G114+G115+G116+G117</f>
        <v>762536.58000000007</v>
      </c>
      <c r="H104" s="35">
        <f t="shared" si="54"/>
        <v>573541.58000000007</v>
      </c>
      <c r="I104" s="35">
        <f t="shared" ref="I104" si="55">J104+K104</f>
        <v>67479721.75</v>
      </c>
      <c r="J104" s="35">
        <f t="shared" si="54"/>
        <v>67479721.75</v>
      </c>
      <c r="K104" s="35">
        <f t="shared" ref="K104" si="56">K105+K106+K107+K108+K109+K110+K111+K112+K113+K114+K115+K116+K117</f>
        <v>0</v>
      </c>
      <c r="L104" s="35">
        <f t="shared" ref="L104" si="57">L105+L106+L107+L108+L109+L110+L111+L112+L113+L114+L115+L116+L117</f>
        <v>0</v>
      </c>
      <c r="M104" s="32">
        <f t="shared" si="41"/>
        <v>1.9954338138297736</v>
      </c>
      <c r="N104" s="32">
        <f t="shared" si="42"/>
        <v>2.0414665722049441</v>
      </c>
      <c r="O104" s="32">
        <f t="shared" si="43"/>
        <v>0</v>
      </c>
      <c r="P104" s="32">
        <f t="shared" si="44"/>
        <v>0</v>
      </c>
      <c r="Q104" s="24">
        <f t="shared" si="46"/>
        <v>33662653.359999992</v>
      </c>
      <c r="R104" s="24">
        <f t="shared" si="47"/>
        <v>34425189.939999998</v>
      </c>
      <c r="S104" s="24">
        <f t="shared" si="48"/>
        <v>-762536.58000000007</v>
      </c>
      <c r="T104" s="24">
        <f t="shared" si="49"/>
        <v>-573541.58000000007</v>
      </c>
    </row>
    <row r="105" spans="1:20" s="4" customFormat="1" ht="54" x14ac:dyDescent="0.35">
      <c r="A105" s="42" t="s">
        <v>101</v>
      </c>
      <c r="B105" s="42" t="s">
        <v>64</v>
      </c>
      <c r="C105" s="42" t="s">
        <v>3</v>
      </c>
      <c r="D105" s="40" t="s">
        <v>66</v>
      </c>
      <c r="E105" s="36">
        <f t="shared" si="53"/>
        <v>1329036.1000000001</v>
      </c>
      <c r="F105" s="36">
        <v>1273419.1000000001</v>
      </c>
      <c r="G105" s="36">
        <v>55617</v>
      </c>
      <c r="H105" s="36">
        <f>G105</f>
        <v>55617</v>
      </c>
      <c r="I105" s="36">
        <f t="shared" si="38"/>
        <v>1686800.82</v>
      </c>
      <c r="J105" s="36">
        <v>1686800.82</v>
      </c>
      <c r="K105" s="36"/>
      <c r="L105" s="36"/>
      <c r="M105" s="38">
        <f t="shared" si="41"/>
        <v>1.2691911227994483</v>
      </c>
      <c r="N105" s="38">
        <f t="shared" si="42"/>
        <v>1.3246234644980588</v>
      </c>
      <c r="O105" s="38">
        <f t="shared" si="43"/>
        <v>0</v>
      </c>
      <c r="P105" s="38">
        <f t="shared" si="44"/>
        <v>0</v>
      </c>
      <c r="Q105" s="37">
        <f t="shared" si="46"/>
        <v>357764.72</v>
      </c>
      <c r="R105" s="37">
        <f t="shared" si="47"/>
        <v>413381.72</v>
      </c>
      <c r="S105" s="37">
        <f t="shared" si="48"/>
        <v>-55617</v>
      </c>
      <c r="T105" s="37">
        <f t="shared" si="49"/>
        <v>-55617</v>
      </c>
    </row>
    <row r="106" spans="1:20" s="4" customFormat="1" ht="54" x14ac:dyDescent="0.35">
      <c r="A106" s="42" t="s">
        <v>289</v>
      </c>
      <c r="B106" s="42" t="s">
        <v>274</v>
      </c>
      <c r="C106" s="42" t="s">
        <v>275</v>
      </c>
      <c r="D106" s="40" t="s">
        <v>290</v>
      </c>
      <c r="E106" s="36">
        <f t="shared" si="53"/>
        <v>3000</v>
      </c>
      <c r="F106" s="36">
        <v>3000</v>
      </c>
      <c r="G106" s="36"/>
      <c r="H106" s="36"/>
      <c r="I106" s="36">
        <f t="shared" si="38"/>
        <v>0</v>
      </c>
      <c r="J106" s="36"/>
      <c r="K106" s="36"/>
      <c r="L106" s="36"/>
      <c r="M106" s="38">
        <f t="shared" si="41"/>
        <v>0</v>
      </c>
      <c r="N106" s="38">
        <f t="shared" si="42"/>
        <v>0</v>
      </c>
      <c r="O106" s="38">
        <f t="shared" si="43"/>
        <v>0</v>
      </c>
      <c r="P106" s="38">
        <f t="shared" si="44"/>
        <v>0</v>
      </c>
      <c r="Q106" s="37">
        <f t="shared" si="46"/>
        <v>-3000</v>
      </c>
      <c r="R106" s="37">
        <f t="shared" si="47"/>
        <v>-3000</v>
      </c>
      <c r="S106" s="37">
        <f t="shared" si="48"/>
        <v>0</v>
      </c>
      <c r="T106" s="37">
        <f t="shared" si="49"/>
        <v>0</v>
      </c>
    </row>
    <row r="107" spans="1:20" s="34" customFormat="1" ht="36" x14ac:dyDescent="0.35">
      <c r="A107" s="53" t="s">
        <v>312</v>
      </c>
      <c r="B107" s="53" t="s">
        <v>10</v>
      </c>
      <c r="C107" s="53" t="s">
        <v>6</v>
      </c>
      <c r="D107" s="54" t="s">
        <v>118</v>
      </c>
      <c r="E107" s="36">
        <f t="shared" si="53"/>
        <v>0</v>
      </c>
      <c r="F107" s="36"/>
      <c r="G107" s="36"/>
      <c r="H107" s="36"/>
      <c r="I107" s="36">
        <f t="shared" si="38"/>
        <v>29850</v>
      </c>
      <c r="J107" s="36">
        <v>29850</v>
      </c>
      <c r="K107" s="36"/>
      <c r="L107" s="36"/>
      <c r="M107" s="38">
        <f t="shared" si="41"/>
        <v>0</v>
      </c>
      <c r="N107" s="38">
        <f t="shared" si="42"/>
        <v>0</v>
      </c>
      <c r="O107" s="38">
        <f t="shared" si="43"/>
        <v>0</v>
      </c>
      <c r="P107" s="38">
        <f t="shared" si="44"/>
        <v>0</v>
      </c>
      <c r="Q107" s="37">
        <f t="shared" si="46"/>
        <v>29850</v>
      </c>
      <c r="R107" s="37">
        <f t="shared" si="47"/>
        <v>29850</v>
      </c>
      <c r="S107" s="37">
        <f t="shared" si="48"/>
        <v>0</v>
      </c>
      <c r="T107" s="37">
        <f t="shared" si="49"/>
        <v>0</v>
      </c>
    </row>
    <row r="108" spans="1:20" s="4" customFormat="1" ht="36" x14ac:dyDescent="0.35">
      <c r="A108" s="42" t="s">
        <v>115</v>
      </c>
      <c r="B108" s="42" t="s">
        <v>114</v>
      </c>
      <c r="C108" s="42" t="s">
        <v>43</v>
      </c>
      <c r="D108" s="43" t="s">
        <v>116</v>
      </c>
      <c r="E108" s="36">
        <f t="shared" si="53"/>
        <v>334690.01</v>
      </c>
      <c r="F108" s="36">
        <v>62000</v>
      </c>
      <c r="G108" s="36">
        <v>272690.01</v>
      </c>
      <c r="H108" s="36">
        <f>G108</f>
        <v>272690.01</v>
      </c>
      <c r="I108" s="36">
        <f t="shared" si="38"/>
        <v>198270.42</v>
      </c>
      <c r="J108" s="36">
        <v>198270.42</v>
      </c>
      <c r="K108" s="36"/>
      <c r="L108" s="36"/>
      <c r="M108" s="38">
        <f t="shared" si="41"/>
        <v>0.59240017352176122</v>
      </c>
      <c r="N108" s="38">
        <f t="shared" si="42"/>
        <v>3.1979100000000003</v>
      </c>
      <c r="O108" s="38">
        <f t="shared" si="43"/>
        <v>0</v>
      </c>
      <c r="P108" s="38">
        <f t="shared" si="44"/>
        <v>0</v>
      </c>
      <c r="Q108" s="37">
        <f t="shared" si="46"/>
        <v>-136419.59</v>
      </c>
      <c r="R108" s="37">
        <f t="shared" si="47"/>
        <v>136270.42000000001</v>
      </c>
      <c r="S108" s="37">
        <f t="shared" si="48"/>
        <v>-272690.01</v>
      </c>
      <c r="T108" s="37">
        <f t="shared" si="49"/>
        <v>-272690.01</v>
      </c>
    </row>
    <row r="109" spans="1:20" s="4" customFormat="1" ht="54" x14ac:dyDescent="0.35">
      <c r="A109" s="42" t="s">
        <v>132</v>
      </c>
      <c r="B109" s="42" t="s">
        <v>131</v>
      </c>
      <c r="C109" s="42" t="s">
        <v>9</v>
      </c>
      <c r="D109" s="43" t="s">
        <v>133</v>
      </c>
      <c r="E109" s="36"/>
      <c r="F109" s="36"/>
      <c r="G109" s="36"/>
      <c r="H109" s="36"/>
      <c r="I109" s="36">
        <f t="shared" si="38"/>
        <v>21700000</v>
      </c>
      <c r="J109" s="36">
        <v>21700000</v>
      </c>
      <c r="K109" s="36"/>
      <c r="L109" s="36"/>
      <c r="M109" s="38">
        <f t="shared" si="41"/>
        <v>0</v>
      </c>
      <c r="N109" s="38">
        <f t="shared" si="42"/>
        <v>0</v>
      </c>
      <c r="O109" s="38">
        <f t="shared" si="43"/>
        <v>0</v>
      </c>
      <c r="P109" s="38">
        <f t="shared" si="44"/>
        <v>0</v>
      </c>
      <c r="Q109" s="37">
        <f t="shared" si="46"/>
        <v>21700000</v>
      </c>
      <c r="R109" s="37">
        <f t="shared" si="47"/>
        <v>21700000</v>
      </c>
      <c r="S109" s="37">
        <f t="shared" si="48"/>
        <v>0</v>
      </c>
      <c r="T109" s="37">
        <f t="shared" si="49"/>
        <v>0</v>
      </c>
    </row>
    <row r="110" spans="1:20" s="4" customFormat="1" ht="36" x14ac:dyDescent="0.35">
      <c r="A110" s="42">
        <v>1216013</v>
      </c>
      <c r="B110" s="42">
        <v>6013</v>
      </c>
      <c r="C110" s="42" t="s">
        <v>9</v>
      </c>
      <c r="D110" s="43" t="s">
        <v>117</v>
      </c>
      <c r="E110" s="36"/>
      <c r="F110" s="36"/>
      <c r="G110" s="36"/>
      <c r="H110" s="36"/>
      <c r="I110" s="36">
        <f t="shared" si="38"/>
        <v>3975300</v>
      </c>
      <c r="J110" s="36">
        <v>3975300</v>
      </c>
      <c r="K110" s="36"/>
      <c r="L110" s="36"/>
      <c r="M110" s="38">
        <f t="shared" si="41"/>
        <v>0</v>
      </c>
      <c r="N110" s="38">
        <f t="shared" si="42"/>
        <v>0</v>
      </c>
      <c r="O110" s="38">
        <f t="shared" si="43"/>
        <v>0</v>
      </c>
      <c r="P110" s="38">
        <f t="shared" si="44"/>
        <v>0</v>
      </c>
      <c r="Q110" s="37">
        <f t="shared" si="46"/>
        <v>3975300</v>
      </c>
      <c r="R110" s="37">
        <f t="shared" si="47"/>
        <v>3975300</v>
      </c>
      <c r="S110" s="37">
        <f t="shared" si="48"/>
        <v>0</v>
      </c>
      <c r="T110" s="37">
        <f t="shared" si="49"/>
        <v>0</v>
      </c>
    </row>
    <row r="111" spans="1:20" s="4" customFormat="1" ht="54" x14ac:dyDescent="0.35">
      <c r="A111" s="42" t="s">
        <v>164</v>
      </c>
      <c r="B111" s="42" t="s">
        <v>165</v>
      </c>
      <c r="C111" s="42" t="s">
        <v>9</v>
      </c>
      <c r="D111" s="43" t="s">
        <v>166</v>
      </c>
      <c r="E111" s="36">
        <f t="shared" si="53"/>
        <v>125787.61</v>
      </c>
      <c r="F111" s="36">
        <v>125787.61</v>
      </c>
      <c r="G111" s="36"/>
      <c r="H111" s="36"/>
      <c r="I111" s="36">
        <f t="shared" si="38"/>
        <v>198767.44</v>
      </c>
      <c r="J111" s="36">
        <v>198767.44</v>
      </c>
      <c r="K111" s="36"/>
      <c r="L111" s="36"/>
      <c r="M111" s="38">
        <f t="shared" si="41"/>
        <v>1.5801829766858597</v>
      </c>
      <c r="N111" s="38">
        <f t="shared" si="42"/>
        <v>1.5801829766858597</v>
      </c>
      <c r="O111" s="38">
        <f t="shared" si="43"/>
        <v>0</v>
      </c>
      <c r="P111" s="38">
        <f t="shared" si="44"/>
        <v>0</v>
      </c>
      <c r="Q111" s="37">
        <f t="shared" si="46"/>
        <v>72979.83</v>
      </c>
      <c r="R111" s="37">
        <f t="shared" si="47"/>
        <v>72979.83</v>
      </c>
      <c r="S111" s="37">
        <f t="shared" si="48"/>
        <v>0</v>
      </c>
      <c r="T111" s="37">
        <f t="shared" si="49"/>
        <v>0</v>
      </c>
    </row>
    <row r="112" spans="1:20" s="4" customFormat="1" ht="36" x14ac:dyDescent="0.35">
      <c r="A112" s="42" t="s">
        <v>102</v>
      </c>
      <c r="B112" s="42" t="s">
        <v>44</v>
      </c>
      <c r="C112" s="42" t="s">
        <v>9</v>
      </c>
      <c r="D112" s="40" t="s">
        <v>61</v>
      </c>
      <c r="E112" s="36">
        <f t="shared" si="53"/>
        <v>23619957.260000002</v>
      </c>
      <c r="F112" s="36">
        <v>23374722.690000001</v>
      </c>
      <c r="G112" s="36">
        <v>245234.57</v>
      </c>
      <c r="H112" s="36">
        <f>G112</f>
        <v>245234.57</v>
      </c>
      <c r="I112" s="36">
        <f t="shared" si="38"/>
        <v>21544480.740000002</v>
      </c>
      <c r="J112" s="36">
        <f>10303421.06+5432316.41+5808743.27</f>
        <v>21544480.740000002</v>
      </c>
      <c r="K112" s="36"/>
      <c r="L112" s="36"/>
      <c r="M112" s="38">
        <f t="shared" si="41"/>
        <v>0.91213038630197762</v>
      </c>
      <c r="N112" s="38">
        <f t="shared" si="42"/>
        <v>0.92169995022944162</v>
      </c>
      <c r="O112" s="38">
        <f t="shared" si="43"/>
        <v>0</v>
      </c>
      <c r="P112" s="38">
        <f t="shared" si="44"/>
        <v>0</v>
      </c>
      <c r="Q112" s="37">
        <f t="shared" si="46"/>
        <v>-2075476.5199999996</v>
      </c>
      <c r="R112" s="37">
        <f t="shared" si="47"/>
        <v>-1830241.9499999993</v>
      </c>
      <c r="S112" s="37">
        <f t="shared" si="48"/>
        <v>-245234.57</v>
      </c>
      <c r="T112" s="37">
        <f t="shared" si="49"/>
        <v>-245234.57</v>
      </c>
    </row>
    <row r="113" spans="1:20" s="4" customFormat="1" ht="54" x14ac:dyDescent="0.35">
      <c r="A113" s="42" t="s">
        <v>130</v>
      </c>
      <c r="B113" s="42" t="s">
        <v>112</v>
      </c>
      <c r="C113" s="42" t="s">
        <v>45</v>
      </c>
      <c r="D113" s="43" t="s">
        <v>113</v>
      </c>
      <c r="E113" s="36">
        <f t="shared" si="53"/>
        <v>8031018.4000000004</v>
      </c>
      <c r="F113" s="36">
        <v>8031018.4000000004</v>
      </c>
      <c r="G113" s="36"/>
      <c r="H113" s="36"/>
      <c r="I113" s="36">
        <f t="shared" si="38"/>
        <v>8061868</v>
      </c>
      <c r="J113" s="36">
        <v>8061868</v>
      </c>
      <c r="K113" s="36"/>
      <c r="L113" s="36"/>
      <c r="M113" s="38">
        <f t="shared" si="41"/>
        <v>1.0038413061038436</v>
      </c>
      <c r="N113" s="38">
        <f t="shared" si="42"/>
        <v>1.0038413061038436</v>
      </c>
      <c r="O113" s="38">
        <f t="shared" si="43"/>
        <v>0</v>
      </c>
      <c r="P113" s="38">
        <f t="shared" si="44"/>
        <v>0</v>
      </c>
      <c r="Q113" s="37">
        <f t="shared" si="46"/>
        <v>30849.599999999627</v>
      </c>
      <c r="R113" s="37">
        <f t="shared" si="47"/>
        <v>30849.599999999627</v>
      </c>
      <c r="S113" s="37">
        <f t="shared" si="48"/>
        <v>0</v>
      </c>
      <c r="T113" s="37">
        <f t="shared" si="49"/>
        <v>0</v>
      </c>
    </row>
    <row r="114" spans="1:20" s="4" customFormat="1" ht="36" x14ac:dyDescent="0.35">
      <c r="A114" s="42">
        <v>1217693</v>
      </c>
      <c r="B114" s="42" t="s">
        <v>144</v>
      </c>
      <c r="C114" s="42" t="s">
        <v>23</v>
      </c>
      <c r="D114" s="61" t="s">
        <v>270</v>
      </c>
      <c r="E114" s="36">
        <f t="shared" si="53"/>
        <v>0</v>
      </c>
      <c r="F114" s="36"/>
      <c r="G114" s="36"/>
      <c r="H114" s="36"/>
      <c r="I114" s="36">
        <f t="shared" si="38"/>
        <v>9560000</v>
      </c>
      <c r="J114" s="36">
        <f>6885500+2674500</f>
        <v>9560000</v>
      </c>
      <c r="K114" s="36"/>
      <c r="L114" s="36"/>
      <c r="M114" s="38">
        <f t="shared" si="41"/>
        <v>0</v>
      </c>
      <c r="N114" s="38">
        <f t="shared" si="42"/>
        <v>0</v>
      </c>
      <c r="O114" s="38">
        <f t="shared" si="43"/>
        <v>0</v>
      </c>
      <c r="P114" s="38">
        <f t="shared" si="44"/>
        <v>0</v>
      </c>
      <c r="Q114" s="37">
        <f t="shared" si="46"/>
        <v>9560000</v>
      </c>
      <c r="R114" s="37">
        <f t="shared" si="47"/>
        <v>9560000</v>
      </c>
      <c r="S114" s="37">
        <f t="shared" si="48"/>
        <v>0</v>
      </c>
      <c r="T114" s="37">
        <f t="shared" si="49"/>
        <v>0</v>
      </c>
    </row>
    <row r="115" spans="1:20" s="34" customFormat="1" ht="54" x14ac:dyDescent="0.35">
      <c r="A115" s="53">
        <v>1218110</v>
      </c>
      <c r="B115" s="53">
        <v>8110</v>
      </c>
      <c r="C115" s="52" t="s">
        <v>5</v>
      </c>
      <c r="D115" s="54" t="s">
        <v>304</v>
      </c>
      <c r="E115" s="36">
        <f t="shared" si="53"/>
        <v>0</v>
      </c>
      <c r="F115" s="36"/>
      <c r="G115" s="36"/>
      <c r="H115" s="36"/>
      <c r="I115" s="36">
        <f t="shared" si="38"/>
        <v>524384.33000000007</v>
      </c>
      <c r="J115" s="36">
        <f>404396.33+119988</f>
        <v>524384.33000000007</v>
      </c>
      <c r="K115" s="36"/>
      <c r="L115" s="36"/>
      <c r="M115" s="38">
        <f t="shared" si="41"/>
        <v>0</v>
      </c>
      <c r="N115" s="38">
        <f t="shared" si="42"/>
        <v>0</v>
      </c>
      <c r="O115" s="38">
        <f t="shared" si="43"/>
        <v>0</v>
      </c>
      <c r="P115" s="38">
        <f t="shared" si="44"/>
        <v>0</v>
      </c>
      <c r="Q115" s="37">
        <f t="shared" si="46"/>
        <v>524384.33000000007</v>
      </c>
      <c r="R115" s="37">
        <f t="shared" si="47"/>
        <v>524384.33000000007</v>
      </c>
      <c r="S115" s="37">
        <f t="shared" si="48"/>
        <v>0</v>
      </c>
      <c r="T115" s="37">
        <f t="shared" si="49"/>
        <v>0</v>
      </c>
    </row>
    <row r="116" spans="1:20" s="4" customFormat="1" ht="36" x14ac:dyDescent="0.35">
      <c r="A116" s="42" t="s">
        <v>137</v>
      </c>
      <c r="B116" s="42" t="s">
        <v>134</v>
      </c>
      <c r="C116" s="42" t="s">
        <v>46</v>
      </c>
      <c r="D116" s="61" t="s">
        <v>143</v>
      </c>
      <c r="E116" s="36">
        <f t="shared" si="53"/>
        <v>188995</v>
      </c>
      <c r="F116" s="36"/>
      <c r="G116" s="36">
        <v>188995</v>
      </c>
      <c r="H116" s="36"/>
      <c r="I116" s="36">
        <f t="shared" si="38"/>
        <v>0</v>
      </c>
      <c r="J116" s="36"/>
      <c r="K116" s="36"/>
      <c r="L116" s="36"/>
      <c r="M116" s="38">
        <f t="shared" si="41"/>
        <v>0</v>
      </c>
      <c r="N116" s="38">
        <f t="shared" si="42"/>
        <v>0</v>
      </c>
      <c r="O116" s="38">
        <f t="shared" si="43"/>
        <v>0</v>
      </c>
      <c r="P116" s="38">
        <f t="shared" si="44"/>
        <v>0</v>
      </c>
      <c r="Q116" s="37">
        <f t="shared" si="46"/>
        <v>-188995</v>
      </c>
      <c r="R116" s="37">
        <f t="shared" si="47"/>
        <v>0</v>
      </c>
      <c r="S116" s="37">
        <f t="shared" si="48"/>
        <v>-188995</v>
      </c>
      <c r="T116" s="37">
        <f t="shared" si="49"/>
        <v>0</v>
      </c>
    </row>
    <row r="117" spans="1:20" s="4" customFormat="1" ht="108" x14ac:dyDescent="0.35">
      <c r="A117" s="42" t="s">
        <v>205</v>
      </c>
      <c r="B117" s="42" t="s">
        <v>206</v>
      </c>
      <c r="C117" s="42" t="s">
        <v>207</v>
      </c>
      <c r="D117" s="61" t="s">
        <v>208</v>
      </c>
      <c r="E117" s="36">
        <f t="shared" ref="E117" si="58">F117+G117</f>
        <v>184584.01</v>
      </c>
      <c r="F117" s="36">
        <v>184584.01</v>
      </c>
      <c r="G117" s="36"/>
      <c r="H117" s="36"/>
      <c r="I117" s="36">
        <f t="shared" ref="I117" si="59">J117+K117</f>
        <v>0</v>
      </c>
      <c r="J117" s="36"/>
      <c r="K117" s="36"/>
      <c r="L117" s="36"/>
      <c r="M117" s="38">
        <f t="shared" si="41"/>
        <v>0</v>
      </c>
      <c r="N117" s="38">
        <f t="shared" si="42"/>
        <v>0</v>
      </c>
      <c r="O117" s="38">
        <f t="shared" si="43"/>
        <v>0</v>
      </c>
      <c r="P117" s="38">
        <f t="shared" si="44"/>
        <v>0</v>
      </c>
      <c r="Q117" s="37">
        <f t="shared" si="46"/>
        <v>-184584.01</v>
      </c>
      <c r="R117" s="37">
        <f t="shared" si="47"/>
        <v>-184584.01</v>
      </c>
      <c r="S117" s="37">
        <f t="shared" si="48"/>
        <v>0</v>
      </c>
      <c r="T117" s="37">
        <f t="shared" si="49"/>
        <v>0</v>
      </c>
    </row>
    <row r="118" spans="1:20" s="14" customFormat="1" ht="52.2" x14ac:dyDescent="0.3">
      <c r="A118" s="47" t="s">
        <v>29</v>
      </c>
      <c r="B118" s="47"/>
      <c r="C118" s="47"/>
      <c r="D118" s="48" t="s">
        <v>244</v>
      </c>
      <c r="E118" s="35">
        <f t="shared" ref="E118:L118" si="60">E119</f>
        <v>2268850.96</v>
      </c>
      <c r="F118" s="35">
        <f t="shared" si="60"/>
        <v>1244181.55</v>
      </c>
      <c r="G118" s="35">
        <f t="shared" si="60"/>
        <v>1024669.41</v>
      </c>
      <c r="H118" s="35">
        <f t="shared" si="60"/>
        <v>1024669.41</v>
      </c>
      <c r="I118" s="35">
        <f t="shared" si="60"/>
        <v>1558888.18</v>
      </c>
      <c r="J118" s="35">
        <f t="shared" si="60"/>
        <v>1558888.18</v>
      </c>
      <c r="K118" s="35">
        <f t="shared" si="60"/>
        <v>0</v>
      </c>
      <c r="L118" s="35">
        <f t="shared" si="60"/>
        <v>0</v>
      </c>
      <c r="M118" s="32">
        <f t="shared" si="41"/>
        <v>0.6870826720147365</v>
      </c>
      <c r="N118" s="32">
        <f t="shared" si="42"/>
        <v>1.2529426915227926</v>
      </c>
      <c r="O118" s="32">
        <f t="shared" si="43"/>
        <v>0</v>
      </c>
      <c r="P118" s="32">
        <f t="shared" si="44"/>
        <v>0</v>
      </c>
      <c r="Q118" s="24">
        <f t="shared" si="46"/>
        <v>-709962.78</v>
      </c>
      <c r="R118" s="24">
        <f t="shared" si="47"/>
        <v>314706.62999999989</v>
      </c>
      <c r="S118" s="24">
        <f t="shared" si="48"/>
        <v>-1024669.41</v>
      </c>
      <c r="T118" s="24">
        <f t="shared" si="49"/>
        <v>-1024669.41</v>
      </c>
    </row>
    <row r="119" spans="1:20" s="17" customFormat="1" ht="52.2" x14ac:dyDescent="0.3">
      <c r="A119" s="47" t="s">
        <v>30</v>
      </c>
      <c r="B119" s="47"/>
      <c r="C119" s="47"/>
      <c r="D119" s="48" t="s">
        <v>244</v>
      </c>
      <c r="E119" s="35">
        <f t="shared" ref="E119:E122" si="61">F119+G119</f>
        <v>2268850.96</v>
      </c>
      <c r="F119" s="35">
        <f>F120+F121+F122</f>
        <v>1244181.55</v>
      </c>
      <c r="G119" s="35">
        <f t="shared" ref="G119:H119" si="62">G120+G121+G122</f>
        <v>1024669.41</v>
      </c>
      <c r="H119" s="35">
        <f t="shared" si="62"/>
        <v>1024669.41</v>
      </c>
      <c r="I119" s="35">
        <f t="shared" ref="I119" si="63">J119+K119</f>
        <v>1558888.18</v>
      </c>
      <c r="J119" s="35">
        <f>J120+J121+J122</f>
        <v>1558888.18</v>
      </c>
      <c r="K119" s="35">
        <f>K120</f>
        <v>0</v>
      </c>
      <c r="L119" s="35">
        <f>L120</f>
        <v>0</v>
      </c>
      <c r="M119" s="32">
        <f t="shared" si="41"/>
        <v>0.6870826720147365</v>
      </c>
      <c r="N119" s="32">
        <f t="shared" si="42"/>
        <v>1.2529426915227926</v>
      </c>
      <c r="O119" s="32">
        <f t="shared" si="43"/>
        <v>0</v>
      </c>
      <c r="P119" s="32">
        <f t="shared" si="44"/>
        <v>0</v>
      </c>
      <c r="Q119" s="24">
        <f t="shared" si="46"/>
        <v>-709962.78</v>
      </c>
      <c r="R119" s="24">
        <f t="shared" si="47"/>
        <v>314706.62999999989</v>
      </c>
      <c r="S119" s="24">
        <f t="shared" si="48"/>
        <v>-1024669.41</v>
      </c>
      <c r="T119" s="24">
        <f t="shared" si="49"/>
        <v>-1024669.41</v>
      </c>
    </row>
    <row r="120" spans="1:20" s="4" customFormat="1" ht="54" x14ac:dyDescent="0.35">
      <c r="A120" s="42" t="s">
        <v>103</v>
      </c>
      <c r="B120" s="42" t="s">
        <v>64</v>
      </c>
      <c r="C120" s="42" t="s">
        <v>3</v>
      </c>
      <c r="D120" s="40" t="s">
        <v>66</v>
      </c>
      <c r="E120" s="36">
        <f t="shared" si="61"/>
        <v>1244181.55</v>
      </c>
      <c r="F120" s="36">
        <v>1244181.55</v>
      </c>
      <c r="G120" s="36"/>
      <c r="H120" s="36"/>
      <c r="I120" s="36">
        <f t="shared" si="38"/>
        <v>1558888.18</v>
      </c>
      <c r="J120" s="36">
        <v>1558888.18</v>
      </c>
      <c r="K120" s="36"/>
      <c r="L120" s="36"/>
      <c r="M120" s="38">
        <f t="shared" si="41"/>
        <v>1.2529426915227926</v>
      </c>
      <c r="N120" s="38">
        <f t="shared" si="42"/>
        <v>1.2529426915227926</v>
      </c>
      <c r="O120" s="38">
        <f t="shared" si="43"/>
        <v>0</v>
      </c>
      <c r="P120" s="38">
        <f t="shared" si="44"/>
        <v>0</v>
      </c>
      <c r="Q120" s="37">
        <f t="shared" si="46"/>
        <v>314706.62999999989</v>
      </c>
      <c r="R120" s="37">
        <f t="shared" si="47"/>
        <v>314706.62999999989</v>
      </c>
      <c r="S120" s="37">
        <f t="shared" si="48"/>
        <v>0</v>
      </c>
      <c r="T120" s="37">
        <f t="shared" si="49"/>
        <v>0</v>
      </c>
    </row>
    <row r="121" spans="1:20" s="4" customFormat="1" ht="36" x14ac:dyDescent="0.35">
      <c r="A121" s="42" t="s">
        <v>291</v>
      </c>
      <c r="B121" s="42" t="s">
        <v>292</v>
      </c>
      <c r="C121" s="42" t="s">
        <v>23</v>
      </c>
      <c r="D121" s="40" t="s">
        <v>293</v>
      </c>
      <c r="E121" s="36">
        <f t="shared" si="61"/>
        <v>947655.41</v>
      </c>
      <c r="F121" s="36"/>
      <c r="G121" s="36">
        <v>947655.41</v>
      </c>
      <c r="H121" s="36">
        <f>G121</f>
        <v>947655.41</v>
      </c>
      <c r="I121" s="36">
        <f t="shared" si="38"/>
        <v>0</v>
      </c>
      <c r="J121" s="36"/>
      <c r="K121" s="36"/>
      <c r="L121" s="36"/>
      <c r="M121" s="38">
        <f t="shared" si="41"/>
        <v>0</v>
      </c>
      <c r="N121" s="38">
        <f t="shared" si="42"/>
        <v>0</v>
      </c>
      <c r="O121" s="38">
        <f t="shared" si="43"/>
        <v>0</v>
      </c>
      <c r="P121" s="38">
        <f t="shared" si="44"/>
        <v>0</v>
      </c>
      <c r="Q121" s="37">
        <f t="shared" si="46"/>
        <v>-947655.41</v>
      </c>
      <c r="R121" s="37">
        <f t="shared" si="47"/>
        <v>0</v>
      </c>
      <c r="S121" s="37">
        <f t="shared" si="48"/>
        <v>-947655.41</v>
      </c>
      <c r="T121" s="37">
        <f t="shared" si="49"/>
        <v>-947655.41</v>
      </c>
    </row>
    <row r="122" spans="1:20" s="4" customFormat="1" ht="36" x14ac:dyDescent="0.35">
      <c r="A122" s="42" t="s">
        <v>294</v>
      </c>
      <c r="B122" s="42" t="s">
        <v>295</v>
      </c>
      <c r="C122" s="42" t="s">
        <v>296</v>
      </c>
      <c r="D122" s="40" t="s">
        <v>297</v>
      </c>
      <c r="E122" s="36">
        <f t="shared" si="61"/>
        <v>77014</v>
      </c>
      <c r="F122" s="36"/>
      <c r="G122" s="36">
        <v>77014</v>
      </c>
      <c r="H122" s="36">
        <f>G122</f>
        <v>77014</v>
      </c>
      <c r="I122" s="36">
        <f t="shared" si="38"/>
        <v>0</v>
      </c>
      <c r="J122" s="36"/>
      <c r="K122" s="36"/>
      <c r="L122" s="36"/>
      <c r="M122" s="38">
        <f t="shared" si="41"/>
        <v>0</v>
      </c>
      <c r="N122" s="38">
        <f t="shared" si="42"/>
        <v>0</v>
      </c>
      <c r="O122" s="38">
        <f t="shared" si="43"/>
        <v>0</v>
      </c>
      <c r="P122" s="38">
        <f t="shared" si="44"/>
        <v>0</v>
      </c>
      <c r="Q122" s="37">
        <f t="shared" si="46"/>
        <v>-77014</v>
      </c>
      <c r="R122" s="37">
        <f t="shared" si="47"/>
        <v>0</v>
      </c>
      <c r="S122" s="37">
        <f t="shared" si="48"/>
        <v>-77014</v>
      </c>
      <c r="T122" s="37">
        <f t="shared" si="49"/>
        <v>-77014</v>
      </c>
    </row>
    <row r="123" spans="1:20" s="17" customFormat="1" ht="69.599999999999994" x14ac:dyDescent="0.3">
      <c r="A123" s="47" t="s">
        <v>104</v>
      </c>
      <c r="B123" s="47"/>
      <c r="C123" s="47"/>
      <c r="D123" s="48" t="s">
        <v>245</v>
      </c>
      <c r="E123" s="35">
        <f t="shared" ref="E123:L123" si="64">E124</f>
        <v>5824990.7699999996</v>
      </c>
      <c r="F123" s="35">
        <f t="shared" si="64"/>
        <v>5775090.7699999996</v>
      </c>
      <c r="G123" s="35">
        <f t="shared" si="64"/>
        <v>49900</v>
      </c>
      <c r="H123" s="35">
        <f t="shared" si="64"/>
        <v>49900</v>
      </c>
      <c r="I123" s="35">
        <f t="shared" si="64"/>
        <v>7060956.5899999999</v>
      </c>
      <c r="J123" s="35">
        <f t="shared" si="64"/>
        <v>7060956.5899999999</v>
      </c>
      <c r="K123" s="35">
        <f t="shared" si="64"/>
        <v>0</v>
      </c>
      <c r="L123" s="35">
        <f t="shared" si="64"/>
        <v>0</v>
      </c>
      <c r="M123" s="32">
        <f t="shared" si="41"/>
        <v>1.2121833096054846</v>
      </c>
      <c r="N123" s="32">
        <f t="shared" si="42"/>
        <v>1.2226572483812232</v>
      </c>
      <c r="O123" s="32">
        <f t="shared" si="43"/>
        <v>0</v>
      </c>
      <c r="P123" s="32">
        <f t="shared" si="44"/>
        <v>0</v>
      </c>
      <c r="Q123" s="24">
        <f t="shared" si="46"/>
        <v>1235965.8200000003</v>
      </c>
      <c r="R123" s="24">
        <f t="shared" si="47"/>
        <v>1285865.8200000003</v>
      </c>
      <c r="S123" s="24">
        <f t="shared" si="48"/>
        <v>-49900</v>
      </c>
      <c r="T123" s="24">
        <f t="shared" si="49"/>
        <v>-49900</v>
      </c>
    </row>
    <row r="124" spans="1:20" s="17" customFormat="1" ht="69.599999999999994" x14ac:dyDescent="0.3">
      <c r="A124" s="47" t="s">
        <v>105</v>
      </c>
      <c r="B124" s="47"/>
      <c r="C124" s="47"/>
      <c r="D124" s="48" t="s">
        <v>245</v>
      </c>
      <c r="E124" s="35">
        <f t="shared" ref="E124:E128" si="65">F124+G124</f>
        <v>5824990.7699999996</v>
      </c>
      <c r="F124" s="35">
        <f>F125+F127+F126+F128</f>
        <v>5775090.7699999996</v>
      </c>
      <c r="G124" s="35">
        <f>G125+G127+G126+G128</f>
        <v>49900</v>
      </c>
      <c r="H124" s="35">
        <f>H125+H127+H126+H128</f>
        <v>49900</v>
      </c>
      <c r="I124" s="35">
        <f t="shared" ref="I124" si="66">J124+K124</f>
        <v>7060956.5899999999</v>
      </c>
      <c r="J124" s="35">
        <f>J125+J127+J126+J128</f>
        <v>7060956.5899999999</v>
      </c>
      <c r="K124" s="35">
        <f>K125+K127+K126+K128</f>
        <v>0</v>
      </c>
      <c r="L124" s="35">
        <f>L125+L127+L126+L128</f>
        <v>0</v>
      </c>
      <c r="M124" s="32">
        <f t="shared" si="41"/>
        <v>1.2121833096054846</v>
      </c>
      <c r="N124" s="32">
        <f t="shared" si="42"/>
        <v>1.2226572483812232</v>
      </c>
      <c r="O124" s="32">
        <f t="shared" si="43"/>
        <v>0</v>
      </c>
      <c r="P124" s="32">
        <f t="shared" si="44"/>
        <v>0</v>
      </c>
      <c r="Q124" s="24">
        <f t="shared" si="46"/>
        <v>1235965.8200000003</v>
      </c>
      <c r="R124" s="24">
        <f t="shared" si="47"/>
        <v>1285865.8200000003</v>
      </c>
      <c r="S124" s="24">
        <f t="shared" si="48"/>
        <v>-49900</v>
      </c>
      <c r="T124" s="24">
        <f t="shared" si="49"/>
        <v>-49900</v>
      </c>
    </row>
    <row r="125" spans="1:20" s="4" customFormat="1" ht="54" x14ac:dyDescent="0.35">
      <c r="A125" s="42" t="s">
        <v>106</v>
      </c>
      <c r="B125" s="42" t="s">
        <v>64</v>
      </c>
      <c r="C125" s="42" t="s">
        <v>3</v>
      </c>
      <c r="D125" s="40" t="s">
        <v>66</v>
      </c>
      <c r="E125" s="36">
        <f t="shared" si="65"/>
        <v>1454283.1</v>
      </c>
      <c r="F125" s="36">
        <v>1454283.1</v>
      </c>
      <c r="G125" s="36"/>
      <c r="H125" s="36"/>
      <c r="I125" s="36">
        <f t="shared" ref="I125:I136" si="67">J125+K125</f>
        <v>1219081.6599999999</v>
      </c>
      <c r="J125" s="36">
        <v>1219081.6599999999</v>
      </c>
      <c r="K125" s="36"/>
      <c r="L125" s="36"/>
      <c r="M125" s="38">
        <f t="shared" si="41"/>
        <v>0.83826983893301099</v>
      </c>
      <c r="N125" s="38">
        <f t="shared" si="42"/>
        <v>0.83826983893301099</v>
      </c>
      <c r="O125" s="38">
        <f t="shared" si="43"/>
        <v>0</v>
      </c>
      <c r="P125" s="38">
        <f t="shared" si="44"/>
        <v>0</v>
      </c>
      <c r="Q125" s="37">
        <f t="shared" si="46"/>
        <v>-235201.44000000018</v>
      </c>
      <c r="R125" s="37">
        <f t="shared" si="47"/>
        <v>-235201.44000000018</v>
      </c>
      <c r="S125" s="37">
        <f t="shared" si="48"/>
        <v>0</v>
      </c>
      <c r="T125" s="37">
        <f t="shared" si="49"/>
        <v>0</v>
      </c>
    </row>
    <row r="126" spans="1:20" s="34" customFormat="1" ht="36" x14ac:dyDescent="0.35">
      <c r="A126" s="42" t="s">
        <v>298</v>
      </c>
      <c r="B126" s="42" t="s">
        <v>299</v>
      </c>
      <c r="C126" s="42" t="s">
        <v>23</v>
      </c>
      <c r="D126" s="44" t="s">
        <v>300</v>
      </c>
      <c r="E126" s="36">
        <f t="shared" si="65"/>
        <v>49900</v>
      </c>
      <c r="F126" s="36"/>
      <c r="G126" s="36">
        <v>49900</v>
      </c>
      <c r="H126" s="36">
        <f>G126</f>
        <v>49900</v>
      </c>
      <c r="I126" s="36">
        <f t="shared" si="67"/>
        <v>0</v>
      </c>
      <c r="J126" s="36"/>
      <c r="K126" s="36"/>
      <c r="L126" s="36"/>
      <c r="M126" s="38">
        <f t="shared" si="41"/>
        <v>0</v>
      </c>
      <c r="N126" s="38">
        <f t="shared" si="42"/>
        <v>0</v>
      </c>
      <c r="O126" s="38">
        <f t="shared" si="43"/>
        <v>0</v>
      </c>
      <c r="P126" s="38">
        <f t="shared" si="44"/>
        <v>0</v>
      </c>
      <c r="Q126" s="37">
        <f t="shared" si="46"/>
        <v>-49900</v>
      </c>
      <c r="R126" s="37">
        <f t="shared" si="47"/>
        <v>0</v>
      </c>
      <c r="S126" s="37">
        <f t="shared" si="48"/>
        <v>-49900</v>
      </c>
      <c r="T126" s="37">
        <f t="shared" si="49"/>
        <v>-49900</v>
      </c>
    </row>
    <row r="127" spans="1:20" s="4" customFormat="1" ht="36" x14ac:dyDescent="0.35">
      <c r="A127" s="42" t="s">
        <v>187</v>
      </c>
      <c r="B127" s="42" t="s">
        <v>144</v>
      </c>
      <c r="C127" s="42" t="s">
        <v>23</v>
      </c>
      <c r="D127" s="40" t="s">
        <v>145</v>
      </c>
      <c r="E127" s="36">
        <f t="shared" si="65"/>
        <v>4320807.67</v>
      </c>
      <c r="F127" s="36">
        <v>4320807.67</v>
      </c>
      <c r="G127" s="36"/>
      <c r="H127" s="36"/>
      <c r="I127" s="36">
        <f t="shared" si="67"/>
        <v>5835546.5999999996</v>
      </c>
      <c r="J127" s="36">
        <f>563940.5+213398.54+150600+95430+4812177.56</f>
        <v>5835546.5999999996</v>
      </c>
      <c r="K127" s="36"/>
      <c r="L127" s="36"/>
      <c r="M127" s="38">
        <f t="shared" si="41"/>
        <v>1.3505684690658772</v>
      </c>
      <c r="N127" s="38">
        <f t="shared" si="42"/>
        <v>1.3505684690658772</v>
      </c>
      <c r="O127" s="38">
        <f t="shared" si="43"/>
        <v>0</v>
      </c>
      <c r="P127" s="38">
        <f t="shared" si="44"/>
        <v>0</v>
      </c>
      <c r="Q127" s="37">
        <f t="shared" si="46"/>
        <v>1514738.9299999997</v>
      </c>
      <c r="R127" s="37">
        <f t="shared" si="47"/>
        <v>1514738.9299999997</v>
      </c>
      <c r="S127" s="37">
        <f t="shared" si="48"/>
        <v>0</v>
      </c>
      <c r="T127" s="37">
        <f t="shared" si="49"/>
        <v>0</v>
      </c>
    </row>
    <row r="128" spans="1:20" s="34" customFormat="1" ht="42.6" customHeight="1" x14ac:dyDescent="0.35">
      <c r="A128" s="52" t="s">
        <v>313</v>
      </c>
      <c r="B128" s="52" t="s">
        <v>254</v>
      </c>
      <c r="C128" s="52" t="s">
        <v>255</v>
      </c>
      <c r="D128" s="62" t="s">
        <v>256</v>
      </c>
      <c r="E128" s="36">
        <f t="shared" si="65"/>
        <v>0</v>
      </c>
      <c r="F128" s="36"/>
      <c r="G128" s="36"/>
      <c r="H128" s="36"/>
      <c r="I128" s="36">
        <f t="shared" si="67"/>
        <v>6328.33</v>
      </c>
      <c r="J128" s="36">
        <v>6328.33</v>
      </c>
      <c r="K128" s="36"/>
      <c r="L128" s="36"/>
      <c r="M128" s="38">
        <f t="shared" si="41"/>
        <v>0</v>
      </c>
      <c r="N128" s="38">
        <f t="shared" si="42"/>
        <v>0</v>
      </c>
      <c r="O128" s="38">
        <f t="shared" si="43"/>
        <v>0</v>
      </c>
      <c r="P128" s="38">
        <f t="shared" si="44"/>
        <v>0</v>
      </c>
      <c r="Q128" s="37">
        <f t="shared" si="46"/>
        <v>6328.33</v>
      </c>
      <c r="R128" s="37">
        <f t="shared" si="47"/>
        <v>6328.33</v>
      </c>
      <c r="S128" s="37">
        <f t="shared" si="48"/>
        <v>0</v>
      </c>
      <c r="T128" s="37">
        <f t="shared" si="49"/>
        <v>0</v>
      </c>
    </row>
    <row r="129" spans="1:20" s="14" customFormat="1" ht="52.2" x14ac:dyDescent="0.3">
      <c r="A129" s="47" t="s">
        <v>107</v>
      </c>
      <c r="B129" s="47"/>
      <c r="C129" s="47"/>
      <c r="D129" s="48" t="s">
        <v>246</v>
      </c>
      <c r="E129" s="35">
        <f t="shared" ref="E129:L129" si="68">E130</f>
        <v>29955644.219999999</v>
      </c>
      <c r="F129" s="35">
        <f t="shared" si="68"/>
        <v>28735644.219999999</v>
      </c>
      <c r="G129" s="35">
        <f t="shared" si="68"/>
        <v>1220000</v>
      </c>
      <c r="H129" s="35">
        <f t="shared" si="68"/>
        <v>1220000</v>
      </c>
      <c r="I129" s="35">
        <f t="shared" si="68"/>
        <v>12137766.91</v>
      </c>
      <c r="J129" s="35">
        <f t="shared" si="68"/>
        <v>10575087.91</v>
      </c>
      <c r="K129" s="35">
        <f t="shared" si="68"/>
        <v>1562679</v>
      </c>
      <c r="L129" s="35">
        <f t="shared" si="68"/>
        <v>1562679</v>
      </c>
      <c r="M129" s="32">
        <f t="shared" si="41"/>
        <v>0.40519131622935267</v>
      </c>
      <c r="N129" s="32">
        <f t="shared" si="42"/>
        <v>0.36801290512358664</v>
      </c>
      <c r="O129" s="32">
        <f t="shared" si="43"/>
        <v>1.2808844262295083</v>
      </c>
      <c r="P129" s="32">
        <f t="shared" si="44"/>
        <v>1.2808844262295083</v>
      </c>
      <c r="Q129" s="24">
        <f t="shared" si="46"/>
        <v>-17817877.309999999</v>
      </c>
      <c r="R129" s="24">
        <f t="shared" si="47"/>
        <v>-18160556.309999999</v>
      </c>
      <c r="S129" s="24">
        <f t="shared" si="48"/>
        <v>342679</v>
      </c>
      <c r="T129" s="24">
        <f t="shared" si="49"/>
        <v>342679</v>
      </c>
    </row>
    <row r="130" spans="1:20" s="17" customFormat="1" ht="52.2" x14ac:dyDescent="0.3">
      <c r="A130" s="47" t="s">
        <v>108</v>
      </c>
      <c r="B130" s="47"/>
      <c r="C130" s="47"/>
      <c r="D130" s="48" t="s">
        <v>247</v>
      </c>
      <c r="E130" s="35">
        <f t="shared" ref="E130:E135" si="69">F130+G130</f>
        <v>29955644.219999999</v>
      </c>
      <c r="F130" s="35">
        <f>F131+F132+F133+F135+F134</f>
        <v>28735644.219999999</v>
      </c>
      <c r="G130" s="35">
        <f>G131+G132+G133+G135+G134</f>
        <v>1220000</v>
      </c>
      <c r="H130" s="35">
        <f>H131+H132+H133+H135+H134</f>
        <v>1220000</v>
      </c>
      <c r="I130" s="35">
        <f t="shared" ref="I130" si="70">J130+K130</f>
        <v>12137766.91</v>
      </c>
      <c r="J130" s="35">
        <f>J131+J132+J133+J135+J134</f>
        <v>10575087.91</v>
      </c>
      <c r="K130" s="35">
        <f>K131+K132+K133+K135+K134</f>
        <v>1562679</v>
      </c>
      <c r="L130" s="35">
        <f>L131+L132+L133+L135+L134</f>
        <v>1562679</v>
      </c>
      <c r="M130" s="32">
        <f t="shared" si="41"/>
        <v>0.40519131622935267</v>
      </c>
      <c r="N130" s="32">
        <f t="shared" si="42"/>
        <v>0.36801290512358664</v>
      </c>
      <c r="O130" s="32">
        <f t="shared" si="43"/>
        <v>1.2808844262295083</v>
      </c>
      <c r="P130" s="32">
        <f t="shared" si="44"/>
        <v>1.2808844262295083</v>
      </c>
      <c r="Q130" s="24">
        <f t="shared" si="46"/>
        <v>-17817877.309999999</v>
      </c>
      <c r="R130" s="24">
        <f t="shared" si="47"/>
        <v>-18160556.309999999</v>
      </c>
      <c r="S130" s="24">
        <f t="shared" si="48"/>
        <v>342679</v>
      </c>
      <c r="T130" s="24">
        <f t="shared" si="49"/>
        <v>342679</v>
      </c>
    </row>
    <row r="131" spans="1:20" s="4" customFormat="1" ht="54" x14ac:dyDescent="0.35">
      <c r="A131" s="42" t="s">
        <v>109</v>
      </c>
      <c r="B131" s="42" t="s">
        <v>64</v>
      </c>
      <c r="C131" s="42" t="s">
        <v>3</v>
      </c>
      <c r="D131" s="40" t="s">
        <v>66</v>
      </c>
      <c r="E131" s="36">
        <f t="shared" si="69"/>
        <v>2235144.2200000002</v>
      </c>
      <c r="F131" s="36">
        <v>2235144.2200000002</v>
      </c>
      <c r="G131" s="36"/>
      <c r="H131" s="36"/>
      <c r="I131" s="36">
        <f t="shared" si="67"/>
        <v>2272184.25</v>
      </c>
      <c r="J131" s="36">
        <v>2272184.25</v>
      </c>
      <c r="K131" s="36"/>
      <c r="L131" s="36"/>
      <c r="M131" s="38">
        <f t="shared" si="41"/>
        <v>1.0165716510230376</v>
      </c>
      <c r="N131" s="38">
        <f t="shared" si="42"/>
        <v>1.0165716510230376</v>
      </c>
      <c r="O131" s="38">
        <f t="shared" si="43"/>
        <v>0</v>
      </c>
      <c r="P131" s="38">
        <f t="shared" si="44"/>
        <v>0</v>
      </c>
      <c r="Q131" s="37">
        <f t="shared" si="46"/>
        <v>37040.029999999795</v>
      </c>
      <c r="R131" s="37">
        <f t="shared" si="47"/>
        <v>37040.029999999795</v>
      </c>
      <c r="S131" s="37">
        <f t="shared" si="48"/>
        <v>0</v>
      </c>
      <c r="T131" s="37">
        <f t="shared" si="49"/>
        <v>0</v>
      </c>
    </row>
    <row r="132" spans="1:20" s="4" customFormat="1" ht="36" x14ac:dyDescent="0.35">
      <c r="A132" s="42" t="s">
        <v>119</v>
      </c>
      <c r="B132" s="42" t="s">
        <v>10</v>
      </c>
      <c r="C132" s="42" t="s">
        <v>6</v>
      </c>
      <c r="D132" s="40" t="s">
        <v>118</v>
      </c>
      <c r="E132" s="36">
        <f t="shared" si="69"/>
        <v>20100</v>
      </c>
      <c r="F132" s="36">
        <v>20100</v>
      </c>
      <c r="G132" s="36"/>
      <c r="H132" s="36"/>
      <c r="I132" s="36">
        <f t="shared" si="67"/>
        <v>24416</v>
      </c>
      <c r="J132" s="36">
        <v>24416</v>
      </c>
      <c r="K132" s="36"/>
      <c r="L132" s="36"/>
      <c r="M132" s="38">
        <f t="shared" si="41"/>
        <v>1.214726368159204</v>
      </c>
      <c r="N132" s="38">
        <f t="shared" si="42"/>
        <v>1.214726368159204</v>
      </c>
      <c r="O132" s="38">
        <f t="shared" si="43"/>
        <v>0</v>
      </c>
      <c r="P132" s="38">
        <f t="shared" si="44"/>
        <v>0</v>
      </c>
      <c r="Q132" s="37">
        <f t="shared" si="46"/>
        <v>4316</v>
      </c>
      <c r="R132" s="37">
        <f t="shared" si="47"/>
        <v>4316</v>
      </c>
      <c r="S132" s="37">
        <f t="shared" si="48"/>
        <v>0</v>
      </c>
      <c r="T132" s="37">
        <f t="shared" si="49"/>
        <v>0</v>
      </c>
    </row>
    <row r="133" spans="1:20" s="4" customFormat="1" ht="18" x14ac:dyDescent="0.35">
      <c r="A133" s="42" t="s">
        <v>121</v>
      </c>
      <c r="B133" s="42" t="s">
        <v>120</v>
      </c>
      <c r="C133" s="42" t="s">
        <v>10</v>
      </c>
      <c r="D133" s="40" t="s">
        <v>2</v>
      </c>
      <c r="E133" s="36">
        <f t="shared" si="69"/>
        <v>24320400</v>
      </c>
      <c r="F133" s="36">
        <v>24320400</v>
      </c>
      <c r="G133" s="36"/>
      <c r="H133" s="36"/>
      <c r="I133" s="36">
        <f t="shared" si="67"/>
        <v>6419166.6600000001</v>
      </c>
      <c r="J133" s="36">
        <v>6419166.6600000001</v>
      </c>
      <c r="K133" s="36"/>
      <c r="L133" s="36"/>
      <c r="M133" s="38">
        <f t="shared" si="41"/>
        <v>0.26394165638723049</v>
      </c>
      <c r="N133" s="38">
        <f t="shared" si="42"/>
        <v>0.26394165638723049</v>
      </c>
      <c r="O133" s="38">
        <f t="shared" si="43"/>
        <v>0</v>
      </c>
      <c r="P133" s="38">
        <f t="shared" si="44"/>
        <v>0</v>
      </c>
      <c r="Q133" s="37">
        <f t="shared" si="46"/>
        <v>-17901233.34</v>
      </c>
      <c r="R133" s="37">
        <f t="shared" si="47"/>
        <v>-17901233.34</v>
      </c>
      <c r="S133" s="37">
        <f t="shared" si="48"/>
        <v>0</v>
      </c>
      <c r="T133" s="37">
        <f t="shared" si="49"/>
        <v>0</v>
      </c>
    </row>
    <row r="134" spans="1:20" s="34" customFormat="1" ht="18" x14ac:dyDescent="0.35">
      <c r="A134" s="42" t="s">
        <v>301</v>
      </c>
      <c r="B134" s="42" t="s">
        <v>302</v>
      </c>
      <c r="C134" s="42" t="s">
        <v>10</v>
      </c>
      <c r="D134" s="45" t="s">
        <v>303</v>
      </c>
      <c r="E134" s="36">
        <f t="shared" si="69"/>
        <v>1330000</v>
      </c>
      <c r="F134" s="36">
        <v>110000</v>
      </c>
      <c r="G134" s="36">
        <v>1220000</v>
      </c>
      <c r="H134" s="36">
        <f>G134</f>
        <v>1220000</v>
      </c>
      <c r="I134" s="36">
        <f t="shared" si="67"/>
        <v>500000</v>
      </c>
      <c r="J134" s="36">
        <v>500000</v>
      </c>
      <c r="K134" s="36"/>
      <c r="L134" s="36"/>
      <c r="M134" s="38">
        <f t="shared" si="41"/>
        <v>0.37593984962406013</v>
      </c>
      <c r="N134" s="38">
        <f t="shared" si="42"/>
        <v>4.5454545454545459</v>
      </c>
      <c r="O134" s="38">
        <f t="shared" si="43"/>
        <v>0</v>
      </c>
      <c r="P134" s="38">
        <f t="shared" si="44"/>
        <v>0</v>
      </c>
      <c r="Q134" s="37">
        <f t="shared" si="46"/>
        <v>-830000</v>
      </c>
      <c r="R134" s="37">
        <f t="shared" si="47"/>
        <v>390000</v>
      </c>
      <c r="S134" s="37">
        <f t="shared" si="48"/>
        <v>-1220000</v>
      </c>
      <c r="T134" s="37">
        <f t="shared" si="49"/>
        <v>-1220000</v>
      </c>
    </row>
    <row r="135" spans="1:20" s="4" customFormat="1" ht="72" x14ac:dyDescent="0.35">
      <c r="A135" s="42" t="s">
        <v>169</v>
      </c>
      <c r="B135" s="42" t="s">
        <v>167</v>
      </c>
      <c r="C135" s="63" t="s">
        <v>10</v>
      </c>
      <c r="D135" s="44" t="s">
        <v>168</v>
      </c>
      <c r="E135" s="36">
        <f t="shared" si="69"/>
        <v>2050000</v>
      </c>
      <c r="F135" s="36">
        <v>2050000</v>
      </c>
      <c r="G135" s="36">
        <v>0</v>
      </c>
      <c r="H135" s="36">
        <v>0</v>
      </c>
      <c r="I135" s="36">
        <f t="shared" si="67"/>
        <v>2922000</v>
      </c>
      <c r="J135" s="36">
        <f>1172000+187321</f>
        <v>1359321</v>
      </c>
      <c r="K135" s="36">
        <v>1562679</v>
      </c>
      <c r="L135" s="36">
        <f>K135</f>
        <v>1562679</v>
      </c>
      <c r="M135" s="38">
        <f t="shared" si="41"/>
        <v>1.4253658536585365</v>
      </c>
      <c r="N135" s="38">
        <f t="shared" si="42"/>
        <v>0.66308341463414633</v>
      </c>
      <c r="O135" s="38">
        <f t="shared" si="43"/>
        <v>0</v>
      </c>
      <c r="P135" s="38">
        <f t="shared" si="44"/>
        <v>0</v>
      </c>
      <c r="Q135" s="37">
        <f t="shared" si="46"/>
        <v>872000</v>
      </c>
      <c r="R135" s="37">
        <f t="shared" si="47"/>
        <v>-690679</v>
      </c>
      <c r="S135" s="37">
        <f t="shared" si="48"/>
        <v>1562679</v>
      </c>
      <c r="T135" s="37">
        <f t="shared" si="49"/>
        <v>1562679</v>
      </c>
    </row>
    <row r="136" spans="1:20" s="17" customFormat="1" ht="25.2" customHeight="1" x14ac:dyDescent="0.3">
      <c r="A136" s="47"/>
      <c r="B136" s="47"/>
      <c r="C136" s="47"/>
      <c r="D136" s="64" t="s">
        <v>1</v>
      </c>
      <c r="E136" s="35">
        <f t="shared" ref="E136" si="71">F136+G136</f>
        <v>367028554.2899999</v>
      </c>
      <c r="F136" s="35">
        <f>F9+F38+F66+F82+F92+F103+F118+F123+F129+F59</f>
        <v>357411846.80999988</v>
      </c>
      <c r="G136" s="35">
        <f>G9+G38+G66+G82+G92+G103+G118+G123+G129+G59</f>
        <v>9616707.4800000004</v>
      </c>
      <c r="H136" s="35">
        <f>H9+H38+H66+H82+H92+H103+H118+H123+H129+H59</f>
        <v>4350089.2699999996</v>
      </c>
      <c r="I136" s="35">
        <f t="shared" si="67"/>
        <v>378579981.03000009</v>
      </c>
      <c r="J136" s="35">
        <f>J9+J38+J66+J82+J92+J103+J118+J123+J129+J59</f>
        <v>375385381.60000008</v>
      </c>
      <c r="K136" s="35">
        <f>K9+K38+K66+K82+K92+K103+K118+K123+K129+K59</f>
        <v>3194599.43</v>
      </c>
      <c r="L136" s="35">
        <f>L9+L38+L66+L82+L92+L103+L118+L123+L129+L59</f>
        <v>1562679</v>
      </c>
      <c r="M136" s="32">
        <f t="shared" si="41"/>
        <v>1.031472828489723</v>
      </c>
      <c r="N136" s="32">
        <f t="shared" si="42"/>
        <v>1.0502880219288169</v>
      </c>
      <c r="O136" s="32">
        <f t="shared" si="43"/>
        <v>0.33219263834777679</v>
      </c>
      <c r="P136" s="32">
        <f t="shared" si="44"/>
        <v>0.35922917968071955</v>
      </c>
      <c r="Q136" s="24">
        <f t="shared" si="46"/>
        <v>11551426.740000188</v>
      </c>
      <c r="R136" s="24">
        <f t="shared" si="47"/>
        <v>17973534.7900002</v>
      </c>
      <c r="S136" s="24">
        <f t="shared" si="48"/>
        <v>-6422108.0500000007</v>
      </c>
      <c r="T136" s="24">
        <f t="shared" si="49"/>
        <v>-2787410.2699999996</v>
      </c>
    </row>
    <row r="137" spans="1:20" s="4" customFormat="1" ht="15.6" x14ac:dyDescent="0.3">
      <c r="A137" s="9"/>
      <c r="B137" s="9"/>
      <c r="C137" s="9"/>
      <c r="D137" s="10"/>
      <c r="E137" s="10"/>
      <c r="F137" s="10"/>
      <c r="G137" s="10"/>
      <c r="H137" s="10"/>
      <c r="I137" s="10"/>
      <c r="K137" s="11"/>
      <c r="L137" s="11"/>
      <c r="N137" s="11"/>
      <c r="O137" s="11"/>
      <c r="P137" s="11"/>
    </row>
    <row r="138" spans="1:20" s="5" customFormat="1" ht="18" x14ac:dyDescent="0.35">
      <c r="D138" s="5" t="s">
        <v>194</v>
      </c>
      <c r="E138" s="13"/>
      <c r="F138" s="13"/>
      <c r="G138" s="22"/>
      <c r="H138" s="20"/>
      <c r="J138" s="29"/>
      <c r="K138" s="21" t="s">
        <v>251</v>
      </c>
      <c r="L138" s="31"/>
      <c r="M138" s="20"/>
      <c r="N138" s="21"/>
      <c r="O138" s="21"/>
      <c r="P138" s="21"/>
    </row>
    <row r="139" spans="1:20" s="6" customFormat="1" ht="15.6" x14ac:dyDescent="0.3">
      <c r="A139" s="9"/>
      <c r="B139" s="9"/>
      <c r="C139" s="9"/>
      <c r="E139" s="12"/>
      <c r="F139" s="12"/>
      <c r="G139" s="19"/>
      <c r="J139" s="19"/>
      <c r="K139" s="18"/>
    </row>
    <row r="140" spans="1:20" x14ac:dyDescent="0.3">
      <c r="I140" s="30"/>
      <c r="J140" s="30"/>
      <c r="K140" s="30"/>
    </row>
    <row r="141" spans="1:20" x14ac:dyDescent="0.3">
      <c r="I141" s="30"/>
      <c r="J141" s="30"/>
      <c r="K141" s="30"/>
    </row>
    <row r="143" spans="1:20" x14ac:dyDescent="0.3">
      <c r="H143" s="23"/>
    </row>
    <row r="144" spans="1:20" x14ac:dyDescent="0.3">
      <c r="H144" s="23"/>
    </row>
    <row r="145" spans="8:15" x14ac:dyDescent="0.3">
      <c r="H145" s="23"/>
      <c r="M145" s="26"/>
      <c r="N145" s="26"/>
      <c r="O145" s="26"/>
    </row>
  </sheetData>
  <mergeCells count="29"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A1:T1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</mergeCells>
  <pageMargins left="0.15748031496062992" right="0.15748031496062992" top="0.15748031496062992" bottom="0.11811023622047245" header="0.15748031496062992" footer="0.11811023622047245"/>
  <pageSetup paperSize="9" scale="37" fitToHeight="7" orientation="landscape" r:id="rId1"/>
  <rowBreaks count="2" manualBreakCount="2">
    <brk id="80" max="19" man="1"/>
    <brk id="11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півріччя 22</vt:lpstr>
      <vt:lpstr>'1 півріччя 22'!Заголовки_для_печати</vt:lpstr>
      <vt:lpstr>'1 півріччя 22'!Область_печати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2022-07-21T13:33:50Z</cp:lastPrinted>
  <dcterms:created xsi:type="dcterms:W3CDTF">2012-12-15T07:44:03Z</dcterms:created>
  <dcterms:modified xsi:type="dcterms:W3CDTF">2022-07-21T13:41:43Z</dcterms:modified>
</cp:coreProperties>
</file>