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H:\SHARE\0-Старые данные\SHARE\Бюджет 2022\ВИКОНАННЯ\1 ПІВРІЧЧЯ\"/>
    </mc:Choice>
  </mc:AlternateContent>
  <bookViews>
    <workbookView xWindow="-120" yWindow="-120" windowWidth="29040" windowHeight="15996"/>
  </bookViews>
  <sheets>
    <sheet name="Лист1" sheetId="1" r:id="rId1"/>
  </sheets>
  <definedNames>
    <definedName name="_xlnm.Print_Titles" localSheetId="0">Лист1!$12:$15</definedName>
    <definedName name="_xlnm.Print_Area" localSheetId="0">Лист1!$A$1:$P$141</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J115" i="1" l="1"/>
  <c r="I115" i="1"/>
  <c r="H115" i="1"/>
  <c r="N115" i="1"/>
  <c r="M115" i="1"/>
  <c r="L115" i="1"/>
  <c r="K115" i="1"/>
  <c r="G115" i="1"/>
  <c r="L110" i="1"/>
  <c r="K110" i="1"/>
  <c r="O83" i="1"/>
  <c r="P41" i="1"/>
  <c r="O27" i="1"/>
  <c r="L33" i="1"/>
  <c r="K33" i="1"/>
  <c r="K17" i="1"/>
  <c r="N138" i="1"/>
  <c r="M138" i="1"/>
  <c r="K138" i="1" s="1"/>
  <c r="L138" i="1"/>
  <c r="N137" i="1"/>
  <c r="M137" i="1"/>
  <c r="L137" i="1"/>
  <c r="L136" i="1"/>
  <c r="L134" i="1"/>
  <c r="N133" i="1"/>
  <c r="M133" i="1"/>
  <c r="L133" i="1"/>
  <c r="L132" i="1"/>
  <c r="L131" i="1"/>
  <c r="M130" i="1"/>
  <c r="N129" i="1"/>
  <c r="M129" i="1"/>
  <c r="L129" i="1"/>
  <c r="N128" i="1"/>
  <c r="M128" i="1"/>
  <c r="L128" i="1"/>
  <c r="N127" i="1"/>
  <c r="M127" i="1"/>
  <c r="L127" i="1"/>
  <c r="N126" i="1"/>
  <c r="M126" i="1"/>
  <c r="L126" i="1"/>
  <c r="N125" i="1"/>
  <c r="M125" i="1"/>
  <c r="L124" i="1"/>
  <c r="L123" i="1"/>
  <c r="N122" i="1"/>
  <c r="M122" i="1"/>
  <c r="L122" i="1"/>
  <c r="L121" i="1"/>
  <c r="N120" i="1"/>
  <c r="M120" i="1"/>
  <c r="L120" i="1"/>
  <c r="N119" i="1"/>
  <c r="N144" i="1" s="1"/>
  <c r="M119" i="1"/>
  <c r="L119" i="1"/>
  <c r="L118" i="1"/>
  <c r="N117" i="1"/>
  <c r="M117" i="1"/>
  <c r="L117" i="1"/>
  <c r="L116" i="1"/>
  <c r="L48" i="1"/>
  <c r="L22" i="1" l="1"/>
  <c r="L125" i="1" s="1"/>
  <c r="H22" i="1"/>
  <c r="N110" i="1"/>
  <c r="M110" i="1"/>
  <c r="H112" i="1"/>
  <c r="I48" i="1" l="1"/>
  <c r="J48" i="1"/>
  <c r="M48" i="1"/>
  <c r="N48" i="1"/>
  <c r="K114" i="1" l="1"/>
  <c r="K95" i="1"/>
  <c r="L94" i="1"/>
  <c r="L93" i="1" s="1"/>
  <c r="M94" i="1"/>
  <c r="M93" i="1" s="1"/>
  <c r="N94" i="1"/>
  <c r="N93" i="1" s="1"/>
  <c r="H94" i="1"/>
  <c r="H93" i="1" s="1"/>
  <c r="L79" i="1"/>
  <c r="M79" i="1"/>
  <c r="N79" i="1"/>
  <c r="I79" i="1"/>
  <c r="I78" i="1" s="1"/>
  <c r="J79" i="1"/>
  <c r="J78" i="1" s="1"/>
  <c r="M73" i="1"/>
  <c r="N73" i="1"/>
  <c r="L73" i="1"/>
  <c r="H73" i="1"/>
  <c r="H72" i="1" s="1"/>
  <c r="I73" i="1"/>
  <c r="J73" i="1"/>
  <c r="M65" i="1"/>
  <c r="N65" i="1"/>
  <c r="L65" i="1"/>
  <c r="H65" i="1"/>
  <c r="H64" i="1" s="1"/>
  <c r="H135" i="1" s="1"/>
  <c r="I65" i="1"/>
  <c r="I64" i="1" s="1"/>
  <c r="I135" i="1" s="1"/>
  <c r="J65" i="1"/>
  <c r="J64" i="1" s="1"/>
  <c r="N47" i="1"/>
  <c r="M47" i="1"/>
  <c r="L47" i="1"/>
  <c r="K49" i="1"/>
  <c r="J137" i="1"/>
  <c r="I137" i="1"/>
  <c r="H137" i="1"/>
  <c r="H136" i="1"/>
  <c r="H134" i="1"/>
  <c r="J133" i="1"/>
  <c r="I133" i="1"/>
  <c r="H132" i="1"/>
  <c r="H131" i="1"/>
  <c r="I130" i="1"/>
  <c r="J129" i="1"/>
  <c r="I129" i="1"/>
  <c r="H129" i="1"/>
  <c r="J128" i="1"/>
  <c r="I128" i="1"/>
  <c r="H128" i="1"/>
  <c r="J126" i="1"/>
  <c r="I126" i="1"/>
  <c r="J125" i="1"/>
  <c r="I125" i="1"/>
  <c r="J122" i="1"/>
  <c r="I122" i="1"/>
  <c r="H122" i="1"/>
  <c r="J120" i="1"/>
  <c r="I120" i="1"/>
  <c r="H120" i="1"/>
  <c r="J119" i="1"/>
  <c r="I119" i="1"/>
  <c r="H118" i="1"/>
  <c r="J117" i="1"/>
  <c r="I117" i="1"/>
  <c r="H117" i="1"/>
  <c r="H116" i="1"/>
  <c r="J114" i="1"/>
  <c r="J110" i="1" s="1"/>
  <c r="J109" i="1" s="1"/>
  <c r="I114" i="1"/>
  <c r="I138" i="1" s="1"/>
  <c r="H113" i="1"/>
  <c r="H110" i="1" s="1"/>
  <c r="H109" i="1" s="1"/>
  <c r="G112" i="1"/>
  <c r="G111" i="1"/>
  <c r="G131" i="1" s="1"/>
  <c r="G108" i="1"/>
  <c r="H107" i="1"/>
  <c r="G107" i="1" s="1"/>
  <c r="G106" i="1"/>
  <c r="J105" i="1"/>
  <c r="J104" i="1" s="1"/>
  <c r="I105" i="1"/>
  <c r="I104" i="1" s="1"/>
  <c r="G103" i="1"/>
  <c r="J102" i="1"/>
  <c r="J127" i="1" s="1"/>
  <c r="I102" i="1"/>
  <c r="G102" i="1" s="1"/>
  <c r="G101" i="1"/>
  <c r="G100" i="1"/>
  <c r="G129" i="1" s="1"/>
  <c r="G99" i="1"/>
  <c r="G98" i="1"/>
  <c r="G97" i="1"/>
  <c r="G96" i="1"/>
  <c r="G95" i="1"/>
  <c r="G92" i="1"/>
  <c r="H91" i="1"/>
  <c r="H90" i="1"/>
  <c r="G90" i="1" s="1"/>
  <c r="G89" i="1"/>
  <c r="H88" i="1"/>
  <c r="G88" i="1" s="1"/>
  <c r="G87" i="1"/>
  <c r="G86" i="1"/>
  <c r="G85" i="1"/>
  <c r="G84" i="1"/>
  <c r="G83" i="1"/>
  <c r="G122" i="1" s="1"/>
  <c r="G82" i="1"/>
  <c r="G81" i="1"/>
  <c r="G80" i="1"/>
  <c r="G77" i="1"/>
  <c r="G76" i="1"/>
  <c r="G75" i="1"/>
  <c r="G74" i="1"/>
  <c r="I72" i="1"/>
  <c r="J72" i="1"/>
  <c r="G71" i="1"/>
  <c r="G70" i="1"/>
  <c r="G69" i="1"/>
  <c r="G68" i="1"/>
  <c r="G67" i="1"/>
  <c r="G66" i="1"/>
  <c r="G65" i="1" s="1"/>
  <c r="G63" i="1"/>
  <c r="G62" i="1"/>
  <c r="H61" i="1"/>
  <c r="H123" i="1" s="1"/>
  <c r="G61" i="1"/>
  <c r="G60" i="1"/>
  <c r="G59" i="1"/>
  <c r="G58" i="1"/>
  <c r="G57" i="1"/>
  <c r="H56" i="1"/>
  <c r="G56" i="1" s="1"/>
  <c r="G55" i="1"/>
  <c r="G134" i="1" s="1"/>
  <c r="G54" i="1"/>
  <c r="H53" i="1"/>
  <c r="G53" i="1" s="1"/>
  <c r="G52" i="1"/>
  <c r="G51" i="1"/>
  <c r="G50" i="1"/>
  <c r="G49" i="1"/>
  <c r="J47" i="1"/>
  <c r="I47" i="1"/>
  <c r="G46" i="1"/>
  <c r="H45" i="1"/>
  <c r="G44" i="1"/>
  <c r="G43" i="1"/>
  <c r="G116" i="1" s="1"/>
  <c r="G42" i="1"/>
  <c r="G41" i="1"/>
  <c r="G40" i="1"/>
  <c r="G39" i="1"/>
  <c r="G38" i="1"/>
  <c r="G132" i="1" s="1"/>
  <c r="G37" i="1"/>
  <c r="H36" i="1"/>
  <c r="G36" i="1" s="1"/>
  <c r="G35" i="1"/>
  <c r="G34" i="1"/>
  <c r="J33" i="1"/>
  <c r="J32" i="1" s="1"/>
  <c r="I33" i="1"/>
  <c r="I32" i="1" s="1"/>
  <c r="G31" i="1"/>
  <c r="H30" i="1"/>
  <c r="G30" i="1"/>
  <c r="H29" i="1"/>
  <c r="G29" i="1" s="1"/>
  <c r="G28" i="1"/>
  <c r="G27" i="1"/>
  <c r="G128" i="1" s="1"/>
  <c r="H26" i="1"/>
  <c r="G26" i="1" s="1"/>
  <c r="G25" i="1"/>
  <c r="G24" i="1"/>
  <c r="G23" i="1"/>
  <c r="G22" i="1"/>
  <c r="H21" i="1"/>
  <c r="G21" i="1" s="1"/>
  <c r="G20" i="1"/>
  <c r="G19" i="1"/>
  <c r="H18" i="1"/>
  <c r="G18" i="1" s="1"/>
  <c r="J17" i="1"/>
  <c r="J16" i="1" s="1"/>
  <c r="I17" i="1"/>
  <c r="I16" i="1" s="1"/>
  <c r="G73" i="1" l="1"/>
  <c r="G137" i="1"/>
  <c r="G133" i="1"/>
  <c r="H133" i="1"/>
  <c r="G117" i="1"/>
  <c r="G94" i="1"/>
  <c r="G120" i="1"/>
  <c r="G123" i="1"/>
  <c r="G130" i="1"/>
  <c r="G113" i="1"/>
  <c r="G121" i="1" s="1"/>
  <c r="G105" i="1"/>
  <c r="G104" i="1" s="1"/>
  <c r="H79" i="1"/>
  <c r="H78" i="1" s="1"/>
  <c r="G64" i="1"/>
  <c r="G135" i="1" s="1"/>
  <c r="J138" i="1"/>
  <c r="J144" i="1" s="1"/>
  <c r="G45" i="1"/>
  <c r="G33" i="1" s="1"/>
  <c r="G32" i="1" s="1"/>
  <c r="H124" i="1"/>
  <c r="H126" i="1"/>
  <c r="H48" i="1"/>
  <c r="H47" i="1" s="1"/>
  <c r="G72" i="1"/>
  <c r="G48" i="1"/>
  <c r="G47" i="1" s="1"/>
  <c r="H138" i="1"/>
  <c r="G138" i="1" s="1"/>
  <c r="J94" i="1"/>
  <c r="J93" i="1" s="1"/>
  <c r="G118" i="1"/>
  <c r="H127" i="1"/>
  <c r="I94" i="1"/>
  <c r="I93" i="1" s="1"/>
  <c r="G136" i="1"/>
  <c r="H33" i="1"/>
  <c r="H32" i="1" s="1"/>
  <c r="H105" i="1"/>
  <c r="H104" i="1" s="1"/>
  <c r="G126" i="1"/>
  <c r="G93" i="1"/>
  <c r="G119" i="1"/>
  <c r="G17" i="1"/>
  <c r="G16" i="1" s="1"/>
  <c r="G125" i="1"/>
  <c r="G114" i="1"/>
  <c r="G110" i="1" s="1"/>
  <c r="G109" i="1" s="1"/>
  <c r="H119" i="1"/>
  <c r="H121" i="1"/>
  <c r="H17" i="1"/>
  <c r="H16" i="1" s="1"/>
  <c r="G91" i="1"/>
  <c r="G127" i="1" s="1"/>
  <c r="I110" i="1"/>
  <c r="I109" i="1" s="1"/>
  <c r="H125" i="1"/>
  <c r="I127" i="1"/>
  <c r="I144" i="1" s="1"/>
  <c r="J145" i="1" l="1"/>
  <c r="J146" i="1"/>
  <c r="G124" i="1"/>
  <c r="P114" i="1"/>
  <c r="H144" i="1"/>
  <c r="G144" i="1"/>
  <c r="O114" i="1"/>
  <c r="G79" i="1"/>
  <c r="G78" i="1" s="1"/>
  <c r="G145" i="1" s="1"/>
  <c r="P138" i="1"/>
  <c r="O138" i="1"/>
  <c r="K83" i="1"/>
  <c r="K39" i="1"/>
  <c r="K38" i="1"/>
  <c r="K132" i="1" s="1"/>
  <c r="K37" i="1"/>
  <c r="K36" i="1"/>
  <c r="N105" i="1"/>
  <c r="M105" i="1"/>
  <c r="L105" i="1"/>
  <c r="K108" i="1"/>
  <c r="K102" i="1"/>
  <c r="K99" i="1"/>
  <c r="K97" i="1"/>
  <c r="K96" i="1"/>
  <c r="H146" i="1" l="1"/>
  <c r="H145" i="1"/>
  <c r="I146" i="1"/>
  <c r="I145" i="1"/>
  <c r="G146" i="1"/>
  <c r="P83" i="1"/>
  <c r="O102" i="1"/>
  <c r="P36" i="1"/>
  <c r="O36" i="1"/>
  <c r="O108" i="1"/>
  <c r="P108" i="1"/>
  <c r="P102" i="1"/>
  <c r="O97" i="1"/>
  <c r="P97" i="1"/>
  <c r="P96" i="1"/>
  <c r="O96" i="1"/>
  <c r="K92" i="1" l="1"/>
  <c r="N64" i="1"/>
  <c r="M64" i="1"/>
  <c r="M135" i="1" s="1"/>
  <c r="M144" i="1" s="1"/>
  <c r="L64" i="1"/>
  <c r="L135" i="1" s="1"/>
  <c r="L144" i="1" s="1"/>
  <c r="K67" i="1"/>
  <c r="O67" i="1" s="1"/>
  <c r="K68" i="1"/>
  <c r="K69" i="1"/>
  <c r="K70" i="1"/>
  <c r="K71" i="1"/>
  <c r="K65" i="1" s="1"/>
  <c r="K66" i="1"/>
  <c r="K63" i="1"/>
  <c r="P92" i="1" l="1"/>
  <c r="O69" i="1"/>
  <c r="O92" i="1"/>
  <c r="P70" i="1"/>
  <c r="O66" i="1"/>
  <c r="P69" i="1"/>
  <c r="O70" i="1"/>
  <c r="P68" i="1"/>
  <c r="P67" i="1"/>
  <c r="P66" i="1"/>
  <c r="P63" i="1"/>
  <c r="P71" i="1"/>
  <c r="O71" i="1"/>
  <c r="O68" i="1"/>
  <c r="O63" i="1"/>
  <c r="K56" i="1"/>
  <c r="K55" i="1"/>
  <c r="K134" i="1" s="1"/>
  <c r="N33" i="1"/>
  <c r="M33" i="1"/>
  <c r="P56" i="1" l="1"/>
  <c r="O65" i="1"/>
  <c r="P65" i="1"/>
  <c r="K64" i="1"/>
  <c r="K135" i="1" s="1"/>
  <c r="P55" i="1"/>
  <c r="O55" i="1"/>
  <c r="O56" i="1"/>
  <c r="P134" i="1" l="1"/>
  <c r="O134" i="1"/>
  <c r="O64" i="1"/>
  <c r="P64" i="1"/>
  <c r="K40" i="1" l="1"/>
  <c r="O38" i="1" l="1"/>
  <c r="O40" i="1"/>
  <c r="P40" i="1"/>
  <c r="P38" i="1"/>
  <c r="K30" i="1" l="1"/>
  <c r="P30" i="1" l="1"/>
  <c r="O30" i="1" l="1"/>
  <c r="K28" i="1"/>
  <c r="K27" i="1"/>
  <c r="K128" i="1" s="1"/>
  <c r="K26" i="1"/>
  <c r="K19" i="1"/>
  <c r="K21" i="1"/>
  <c r="K91" i="1"/>
  <c r="K80" i="1"/>
  <c r="P27" i="1" l="1"/>
  <c r="O28" i="1"/>
  <c r="P26" i="1"/>
  <c r="P28" i="1"/>
  <c r="O19" i="1"/>
  <c r="O26" i="1"/>
  <c r="P19" i="1"/>
  <c r="P21" i="1"/>
  <c r="O21" i="1"/>
  <c r="P91" i="1"/>
  <c r="O91" i="1"/>
  <c r="K88" i="1" l="1"/>
  <c r="P88" i="1" l="1"/>
  <c r="K113" i="1" l="1"/>
  <c r="K121" i="1" s="1"/>
  <c r="K112" i="1"/>
  <c r="K111" i="1"/>
  <c r="K131" i="1" s="1"/>
  <c r="M109" i="1"/>
  <c r="L109" i="1"/>
  <c r="K107" i="1"/>
  <c r="M104" i="1"/>
  <c r="N104" i="1"/>
  <c r="L104" i="1"/>
  <c r="K103" i="1"/>
  <c r="K101" i="1"/>
  <c r="K100" i="1"/>
  <c r="K129" i="1" s="1"/>
  <c r="K98" i="1"/>
  <c r="K122" i="1" s="1"/>
  <c r="K89" i="1"/>
  <c r="K87" i="1"/>
  <c r="K85" i="1"/>
  <c r="K84" i="1"/>
  <c r="K82" i="1"/>
  <c r="K81" i="1"/>
  <c r="K119" i="1" s="1"/>
  <c r="L78" i="1"/>
  <c r="K77" i="1"/>
  <c r="K76" i="1"/>
  <c r="K75" i="1"/>
  <c r="K74" i="1"/>
  <c r="N72" i="1"/>
  <c r="M72" i="1"/>
  <c r="K62" i="1"/>
  <c r="K61" i="1"/>
  <c r="K60" i="1"/>
  <c r="K59" i="1"/>
  <c r="K58" i="1"/>
  <c r="K57" i="1"/>
  <c r="K54" i="1"/>
  <c r="K53" i="1"/>
  <c r="K52" i="1"/>
  <c r="K51" i="1"/>
  <c r="K50" i="1"/>
  <c r="K46" i="1"/>
  <c r="K118" i="1" s="1"/>
  <c r="K45" i="1"/>
  <c r="L32" i="1"/>
  <c r="K44" i="1"/>
  <c r="K126" i="1" s="1"/>
  <c r="K43" i="1"/>
  <c r="K116" i="1" s="1"/>
  <c r="K42" i="1"/>
  <c r="N32" i="1"/>
  <c r="K35" i="1"/>
  <c r="K123" i="1" s="1"/>
  <c r="K34" i="1"/>
  <c r="M32" i="1"/>
  <c r="K31" i="1"/>
  <c r="K130" i="1" s="1"/>
  <c r="K29" i="1"/>
  <c r="K25" i="1"/>
  <c r="K24" i="1"/>
  <c r="K23" i="1"/>
  <c r="K22" i="1"/>
  <c r="L17" i="1"/>
  <c r="K20" i="1"/>
  <c r="N17" i="1"/>
  <c r="K124" i="1" l="1"/>
  <c r="K120" i="1"/>
  <c r="K136" i="1"/>
  <c r="K48" i="1"/>
  <c r="K47" i="1" s="1"/>
  <c r="O47" i="1" s="1"/>
  <c r="K94" i="1"/>
  <c r="K93" i="1" s="1"/>
  <c r="P93" i="1" s="1"/>
  <c r="P131" i="1"/>
  <c r="O131" i="1"/>
  <c r="K73" i="1"/>
  <c r="O132" i="1"/>
  <c r="P132" i="1"/>
  <c r="P44" i="1"/>
  <c r="P82" i="1"/>
  <c r="O103" i="1"/>
  <c r="P103" i="1"/>
  <c r="P98" i="1"/>
  <c r="O98" i="1"/>
  <c r="O112" i="1"/>
  <c r="P112" i="1"/>
  <c r="O99" i="1"/>
  <c r="P99" i="1"/>
  <c r="P45" i="1"/>
  <c r="O45" i="1"/>
  <c r="P51" i="1"/>
  <c r="O51" i="1"/>
  <c r="P101" i="1"/>
  <c r="O101" i="1"/>
  <c r="O39" i="1"/>
  <c r="P39" i="1"/>
  <c r="O22" i="1"/>
  <c r="P22" i="1"/>
  <c r="P29" i="1"/>
  <c r="O29" i="1"/>
  <c r="O46" i="1"/>
  <c r="P46" i="1"/>
  <c r="P35" i="1"/>
  <c r="O35" i="1"/>
  <c r="P43" i="1"/>
  <c r="O43" i="1"/>
  <c r="P42" i="1"/>
  <c r="O42" i="1"/>
  <c r="O37" i="1"/>
  <c r="P37" i="1"/>
  <c r="P34" i="1"/>
  <c r="O34" i="1"/>
  <c r="P20" i="1"/>
  <c r="O20" i="1"/>
  <c r="O23" i="1"/>
  <c r="P23" i="1"/>
  <c r="P24" i="1"/>
  <c r="O24" i="1"/>
  <c r="O25" i="1"/>
  <c r="P25" i="1"/>
  <c r="P31" i="1"/>
  <c r="O31" i="1"/>
  <c r="P113" i="1"/>
  <c r="O113" i="1"/>
  <c r="P107" i="1"/>
  <c r="O107" i="1"/>
  <c r="P60" i="1"/>
  <c r="O60" i="1"/>
  <c r="P61" i="1"/>
  <c r="O61" i="1"/>
  <c r="P62" i="1"/>
  <c r="O62" i="1"/>
  <c r="P59" i="1"/>
  <c r="O59" i="1"/>
  <c r="P58" i="1"/>
  <c r="O58" i="1"/>
  <c r="P57" i="1"/>
  <c r="O57" i="1"/>
  <c r="P54" i="1"/>
  <c r="O54" i="1"/>
  <c r="P53" i="1"/>
  <c r="O53" i="1"/>
  <c r="P77" i="1"/>
  <c r="O77" i="1"/>
  <c r="P76" i="1"/>
  <c r="O76" i="1"/>
  <c r="P75" i="1"/>
  <c r="O75" i="1"/>
  <c r="O74" i="1"/>
  <c r="P74" i="1"/>
  <c r="O52" i="1"/>
  <c r="P52" i="1"/>
  <c r="P50" i="1"/>
  <c r="O50" i="1"/>
  <c r="O93" i="1"/>
  <c r="P89" i="1"/>
  <c r="O89" i="1"/>
  <c r="P87" i="1"/>
  <c r="O87" i="1"/>
  <c r="P85" i="1"/>
  <c r="O85" i="1"/>
  <c r="P84" i="1"/>
  <c r="O84" i="1"/>
  <c r="P81" i="1"/>
  <c r="O81" i="1"/>
  <c r="P80" i="1"/>
  <c r="O80" i="1"/>
  <c r="K90" i="1"/>
  <c r="K106" i="1"/>
  <c r="K137" i="1" s="1"/>
  <c r="L72" i="1"/>
  <c r="K86" i="1"/>
  <c r="K117" i="1" s="1"/>
  <c r="K18" i="1"/>
  <c r="K125" i="1" s="1"/>
  <c r="N16" i="1"/>
  <c r="N78" i="1"/>
  <c r="L16" i="1"/>
  <c r="M78" i="1"/>
  <c r="K41" i="1"/>
  <c r="K127" i="1" s="1"/>
  <c r="N109" i="1"/>
  <c r="N145" i="1" s="1"/>
  <c r="M17" i="1"/>
  <c r="P111" i="1"/>
  <c r="O100" i="1"/>
  <c r="K133" i="1" l="1"/>
  <c r="K144" i="1" s="1"/>
  <c r="P137" i="1"/>
  <c r="O137" i="1"/>
  <c r="O133" i="1"/>
  <c r="O117" i="1"/>
  <c r="P117" i="1"/>
  <c r="K79" i="1"/>
  <c r="L145" i="1"/>
  <c r="P47" i="1"/>
  <c r="O127" i="1"/>
  <c r="P127" i="1"/>
  <c r="P125" i="1"/>
  <c r="O125" i="1"/>
  <c r="K105" i="1"/>
  <c r="K104" i="1" s="1"/>
  <c r="O122" i="1"/>
  <c r="O129" i="1"/>
  <c r="P129" i="1"/>
  <c r="O44" i="1"/>
  <c r="P100" i="1"/>
  <c r="O111" i="1"/>
  <c r="O82" i="1"/>
  <c r="P128" i="1"/>
  <c r="O128" i="1"/>
  <c r="P106" i="1"/>
  <c r="O106" i="1"/>
  <c r="O41" i="1"/>
  <c r="P18" i="1"/>
  <c r="O18" i="1"/>
  <c r="P120" i="1"/>
  <c r="O120" i="1"/>
  <c r="O126" i="1"/>
  <c r="P126" i="1"/>
  <c r="K109" i="1"/>
  <c r="P123" i="1"/>
  <c r="O123" i="1"/>
  <c r="K72" i="1"/>
  <c r="O135" i="1"/>
  <c r="P135" i="1"/>
  <c r="O49" i="1"/>
  <c r="P49" i="1"/>
  <c r="O119" i="1"/>
  <c r="P119" i="1"/>
  <c r="O90" i="1"/>
  <c r="P90" i="1"/>
  <c r="P86" i="1"/>
  <c r="O86" i="1"/>
  <c r="O116" i="1"/>
  <c r="P116" i="1"/>
  <c r="P121" i="1"/>
  <c r="O121" i="1"/>
  <c r="M16" i="1"/>
  <c r="M145" i="1" s="1"/>
  <c r="P130" i="1"/>
  <c r="P133" i="1" l="1"/>
  <c r="P118" i="1"/>
  <c r="O118" i="1"/>
  <c r="O136" i="1"/>
  <c r="K16" i="1"/>
  <c r="P136" i="1"/>
  <c r="P122" i="1"/>
  <c r="O95" i="1"/>
  <c r="P95" i="1"/>
  <c r="P110" i="1"/>
  <c r="O130" i="1"/>
  <c r="O105" i="1"/>
  <c r="P105" i="1"/>
  <c r="P17" i="1"/>
  <c r="O17" i="1"/>
  <c r="O110" i="1"/>
  <c r="K32" i="1"/>
  <c r="P33" i="1"/>
  <c r="O33" i="1"/>
  <c r="O109" i="1"/>
  <c r="P109" i="1"/>
  <c r="P104" i="1"/>
  <c r="O104" i="1"/>
  <c r="P94" i="1"/>
  <c r="O94" i="1"/>
  <c r="P124" i="1"/>
  <c r="O124" i="1"/>
  <c r="P73" i="1"/>
  <c r="O73" i="1"/>
  <c r="P72" i="1"/>
  <c r="O72" i="1"/>
  <c r="P48" i="1"/>
  <c r="O48" i="1"/>
  <c r="K78" i="1"/>
  <c r="O79" i="1"/>
  <c r="P79" i="1"/>
  <c r="O16" i="1" l="1"/>
  <c r="K145" i="1"/>
  <c r="P16" i="1"/>
  <c r="P32" i="1"/>
  <c r="O32" i="1"/>
  <c r="P78" i="1"/>
  <c r="O78" i="1"/>
  <c r="O115" i="1" l="1"/>
  <c r="P115" i="1"/>
</calcChain>
</file>

<file path=xl/sharedStrings.xml><?xml version="1.0" encoding="utf-8"?>
<sst xmlns="http://schemas.openxmlformats.org/spreadsheetml/2006/main" count="555" uniqueCount="285">
  <si>
    <t xml:space="preserve">до рішення </t>
  </si>
  <si>
    <t>Чорноморської міської ради</t>
  </si>
  <si>
    <t>Одеського району Одеської області</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</si>
  <si>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</si>
  <si>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</si>
  <si>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</si>
  <si>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</si>
  <si>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</si>
  <si>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міського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</si>
  <si>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Найменування міської програми</t>
  </si>
  <si>
    <t>Дата і номер документа, яким затверджено міську програму</t>
  </si>
  <si>
    <t>Усього</t>
  </si>
  <si>
    <t>Загальний фонд</t>
  </si>
  <si>
    <t>Спеціальний фонд</t>
  </si>
  <si>
    <t>усього</t>
  </si>
  <si>
    <t>у тому числі бюджет розвитку</t>
  </si>
  <si>
    <t>0200000</t>
  </si>
  <si>
    <t>Виконавчий комітет Чорноморської міської ради  Одеського району Одеської області</t>
  </si>
  <si>
    <t>0210000</t>
  </si>
  <si>
    <t>0212010</t>
  </si>
  <si>
    <t>2010</t>
  </si>
  <si>
    <t>0731</t>
  </si>
  <si>
    <t>Багатопрофільна стаціонарна медична допомога населенню</t>
  </si>
  <si>
    <t>Міська програма ″Здоров’я населення Чорноморської  міської територіальної громади на 2021 - 2025 роки"</t>
  </si>
  <si>
    <t>24.12.2020р.
№ 17-VIII (зі змінами та доповненнями)</t>
  </si>
  <si>
    <t>0212100</t>
  </si>
  <si>
    <t>2100</t>
  </si>
  <si>
    <t>0722</t>
  </si>
  <si>
    <t>Стоматологічна допомога населенню</t>
  </si>
  <si>
    <t>0763</t>
  </si>
  <si>
    <t>0212152</t>
  </si>
  <si>
    <t>2152</t>
  </si>
  <si>
    <t>Інші програми та заходи у сфері охорони здоров’я</t>
  </si>
  <si>
    <t>3112</t>
  </si>
  <si>
    <t>1040</t>
  </si>
  <si>
    <t>Заходи державної політики з питань дітей та їх соціального захисту</t>
  </si>
  <si>
    <t>Міська цільова програма соціального  захисту та надання соціальних послуг населенню Чорноморської міської територіальної громади на 2021-2025 роки</t>
  </si>
  <si>
    <t>24.12.2020р.
№ 16-VIII (зі змінами)</t>
  </si>
  <si>
    <t>0213242</t>
  </si>
  <si>
    <t>3242</t>
  </si>
  <si>
    <t>1090</t>
  </si>
  <si>
    <t>Інші заходи у сфері соціального захисту і соціального забезпечення</t>
  </si>
  <si>
    <t>24.12.2020р.
№ 16-VIII  (зі змінами)</t>
  </si>
  <si>
    <t>0217640</t>
  </si>
  <si>
    <t>7640</t>
  </si>
  <si>
    <t>0470</t>
  </si>
  <si>
    <t>Заходи з енергозбереження</t>
  </si>
  <si>
    <t>Програма енергозбереження та енергоефективності Чорноморської міської ради Одеської області на 2019-2022 роки</t>
  </si>
  <si>
    <t>01.03.2019 р.
  № 404-VII</t>
  </si>
  <si>
    <t>0218230</t>
  </si>
  <si>
    <t>8230</t>
  </si>
  <si>
    <t>0380</t>
  </si>
  <si>
    <t>Інші заходи громадського порядку та безпеки</t>
  </si>
  <si>
    <t>Міська програма протидії злочинності та посилення громадської безпеки на території Чорноморської міської ради Одеської області на 2019-2022 роки</t>
  </si>
  <si>
    <t>09.04.2019 р.  
№ 416-VII (зі змінами та доповненнями)</t>
  </si>
  <si>
    <t>0218340</t>
  </si>
  <si>
    <t>8340</t>
  </si>
  <si>
    <t>0540</t>
  </si>
  <si>
    <t>Природоохоронні заходи за рахунок цільових фондів</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</si>
  <si>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</si>
  <si>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0600000</t>
  </si>
  <si>
    <t>Відділ освіти Чорноморської міської ради  Одеського району Одеської області</t>
  </si>
  <si>
    <t>0610000</t>
  </si>
  <si>
    <t>0611010</t>
  </si>
  <si>
    <t>1010</t>
  </si>
  <si>
    <t>0910</t>
  </si>
  <si>
    <t>Надання дошкільної освіти</t>
  </si>
  <si>
    <t>Міська цільова програма розвитку освіти міста Чорноморська на 2021-2025 роки</t>
  </si>
  <si>
    <t>01.03.2019 р.  
№ 404-VII</t>
  </si>
  <si>
    <t>Міська програма підтримки населення Чорноморської міської територіальної громади, які підпадають під дію Закону України "Про статус ветеранів війни, гарантії їх соціального захисту" на 2021 – 2025 роки</t>
  </si>
  <si>
    <t xml:space="preserve">Міська програма створення страхового фонду документації міста Чорноморська на 2018-2022 роки </t>
  </si>
  <si>
    <t>16.02.2018 р.  
№ 306-VII</t>
  </si>
  <si>
    <t>0611021</t>
  </si>
  <si>
    <t>1021</t>
  </si>
  <si>
    <t>0921</t>
  </si>
  <si>
    <t>Надання загальної середньої освіти закладами загальної середньої освіти</t>
  </si>
  <si>
    <t>0611022</t>
  </si>
  <si>
    <t>1022</t>
  </si>
  <si>
    <t>0922</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</si>
  <si>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</si>
  <si>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0611070</t>
  </si>
  <si>
    <t>1070</t>
  </si>
  <si>
    <t>0960</t>
  </si>
  <si>
    <t>Надання позашкільної освіти закладами позашкільної освіти, заходи із позашкільної роботи з дітьми</t>
  </si>
  <si>
    <t>0611142</t>
  </si>
  <si>
    <t>1142</t>
  </si>
  <si>
    <t>0990</t>
  </si>
  <si>
    <t>Інші програми у сфері освіти</t>
  </si>
  <si>
    <t xml:space="preserve"> 24.12.2020р. 
№ 16-VIII (зі змінами)</t>
  </si>
  <si>
    <t>3140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</si>
  <si>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</si>
  <si>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0613242</t>
  </si>
  <si>
    <t xml:space="preserve">Інші заходи у сфері соціального захисту і соціального забезпечення </t>
  </si>
  <si>
    <t>Міська програма соціального захисту ветеранів педагогічної праці</t>
  </si>
  <si>
    <t>09.01.2006р. 
№ 511-IV (зі змінами та доповненнями)</t>
  </si>
  <si>
    <t>0490</t>
  </si>
  <si>
    <t>0800000</t>
  </si>
  <si>
    <t>Управління соціальної політики Чорноморської міської ради Одеського району Одеської області</t>
  </si>
  <si>
    <t>0810000</t>
  </si>
  <si>
    <t>0813031</t>
  </si>
  <si>
    <t>3031</t>
  </si>
  <si>
    <t>1030</t>
  </si>
  <si>
    <t>Надання інших пільг окремим категоріям громадян відповідно до законодавства</t>
  </si>
  <si>
    <t>0813032</t>
  </si>
  <si>
    <t>3032</t>
  </si>
  <si>
    <t>Надання пільг окремим категоріям громадян з оплати послуг зв'язку</t>
  </si>
  <si>
    <t>0813121</t>
  </si>
  <si>
    <t>3121</t>
  </si>
  <si>
    <t xml:space="preserve">Утримання та забезпечення діяльності центрів соціальних служб </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</si>
  <si>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</si>
  <si>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</si>
  <si>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</si>
  <si>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0813180</t>
  </si>
  <si>
    <t>3180</t>
  </si>
  <si>
    <t>1060</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</si>
  <si>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</si>
  <si>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0813192</t>
  </si>
  <si>
    <t>3192</t>
  </si>
  <si>
    <t>Надання фінансової підтримки громадським об'єднанням ветеранів і осіб з інвалідністю, діяльність яких має соціальну спрямованість</t>
  </si>
  <si>
    <t>0813242</t>
  </si>
  <si>
    <t>0610</t>
  </si>
  <si>
    <t>1100000</t>
  </si>
  <si>
    <t>1110000</t>
  </si>
  <si>
    <t>3123</t>
  </si>
  <si>
    <t>Заходи державної політики з питань сім'ї</t>
  </si>
  <si>
    <t>1113133</t>
  </si>
  <si>
    <t>3133</t>
  </si>
  <si>
    <t>Інші заходи та заклади молодіжної політики</t>
  </si>
  <si>
    <t>1115011</t>
  </si>
  <si>
    <t>5011</t>
  </si>
  <si>
    <t>0810</t>
  </si>
  <si>
    <t>Проведення навчально-тренувальних зборів і змагань з олімпійських видів спорту</t>
  </si>
  <si>
    <t>1115012</t>
  </si>
  <si>
    <t>5012</t>
  </si>
  <si>
    <t>Проведення навчально-тренувальних зборів і змагань з неолімпійських видів спорту</t>
  </si>
  <si>
    <t>1115061</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</si>
  <si>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</si>
  <si>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</si>
  <si>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1200000</t>
  </si>
  <si>
    <t>1210000</t>
  </si>
  <si>
    <t>Експлуатація та технічне обслуговування житлового фонду</t>
  </si>
  <si>
    <t>Програма розвитку у сфері житлово-комунального господарства в межах території Чорноморської міської ради Одеської області на 2019-2023 роки</t>
  </si>
  <si>
    <t>19.12.2018 р. 
№ 371- VII</t>
  </si>
  <si>
    <t>1216012</t>
  </si>
  <si>
    <t>6012</t>
  </si>
  <si>
    <t>0620</t>
  </si>
  <si>
    <t>Забезпечення діяльності з виробництва, транспортування, постачання теплової енергії</t>
  </si>
  <si>
    <t>Забезпечення діяльності водопровідно-каналізаційного господарства</t>
  </si>
  <si>
    <t>1216015</t>
  </si>
  <si>
    <t>6015</t>
  </si>
  <si>
    <t>Забезпечення надійної та безперебійної експлуатації ліфтів</t>
  </si>
  <si>
    <t>Міська програма модернізації ліфтового господарства Чорноморської міської ради Одеської області на 2019 - 2023 роки</t>
  </si>
  <si>
    <t>12.09.2019 р. 
№ 485-VII</t>
  </si>
  <si>
    <t>1216017</t>
  </si>
  <si>
    <t>6017</t>
  </si>
  <si>
    <t>Інша діяльність, пов'язана з експлуатацією об'єктів житлово - комунального господарства</t>
  </si>
  <si>
    <t>1216030</t>
  </si>
  <si>
    <t>6030</t>
  </si>
  <si>
    <t>Організація благоустрою  населених пунктів</t>
  </si>
  <si>
    <t>Міська програма регулювання чисельності безпритульних тварин у м. Чорноморську Одеської області на 2018-2023 роки</t>
  </si>
  <si>
    <t>16.02.2018 р.  
№ 303-VII</t>
  </si>
  <si>
    <t>1217461</t>
  </si>
  <si>
    <t>7461</t>
  </si>
  <si>
    <t>0456</t>
  </si>
  <si>
    <t>Утримання та розвиток автомобільних доріг та дорожньої інфраструктури за рахунок коштів місцевого бюджету</t>
  </si>
  <si>
    <t>1218340</t>
  </si>
  <si>
    <t>1500000</t>
  </si>
  <si>
    <t>1510000</t>
  </si>
  <si>
    <t>Управління капітального будівництва Чорноморської міської ради  Одеського району Одеської області</t>
  </si>
  <si>
    <t>Реалізація інших заходів щодо соціально-економічного розвитку територій</t>
  </si>
  <si>
    <t>Міська програма співфінансування заходів, направлених на доведення багатоквартирних житлових будинків 13-го мікрорайону м. Чорноморська до стану, придатного для проживання, на 2021-2023 роки</t>
  </si>
  <si>
    <t>1518340</t>
  </si>
  <si>
    <t>3100000</t>
  </si>
  <si>
    <t>3110000</t>
  </si>
  <si>
    <t>3117693</t>
  </si>
  <si>
    <t>7693</t>
  </si>
  <si>
    <t>Інші заходи, пов'язані в економічною діяльністю</t>
  </si>
  <si>
    <t>Фінансове управління Чорноморської міської ради Одеського району Одеської області</t>
  </si>
  <si>
    <t>3710000</t>
  </si>
  <si>
    <t>0180</t>
  </si>
  <si>
    <t>Інші субвенції з місцевого бюджету</t>
  </si>
  <si>
    <t>Субвенція з місцевого бюджету державному бюджету на виконання програм соціально-економічного розвитку регіонів</t>
  </si>
  <si>
    <t>УСЬОГО, в тому числі:</t>
  </si>
  <si>
    <t>09.01.2006р. 
№ 511-IV(зі змінами та доповненнями)</t>
  </si>
  <si>
    <t>% виконання</t>
  </si>
  <si>
    <t>18.06.2021р. № 88-VIII</t>
  </si>
  <si>
    <t>18.06.2021р. 
№ 88-VIII</t>
  </si>
  <si>
    <t>відхилення, грн</t>
  </si>
  <si>
    <t>Начальник фінансового управління</t>
  </si>
  <si>
    <t>Ольга ЯКОВЕНКО</t>
  </si>
  <si>
    <t>від           2022 №      - VIIІ</t>
  </si>
  <si>
    <t>Затверджено на 2022 рік</t>
  </si>
  <si>
    <t>0212111</t>
  </si>
  <si>
    <t>0726</t>
  </si>
  <si>
    <t>Первинна медична допомога населенню, що надається центрами первинної медичної (медико-санітарної) допомоги</t>
  </si>
  <si>
    <t>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2022 рік</t>
  </si>
  <si>
    <t>0218110</t>
  </si>
  <si>
    <t>0320</t>
  </si>
  <si>
    <t>Заходи із запобігання та ліквідації надзвичайних ситуацій та наслідків стихійного лиха</t>
  </si>
  <si>
    <t xml:space="preserve">Міська цільова соціальна програма розвитку цивільного захисту Чорноморської міської територіальної громади на 2021-2025 роки </t>
  </si>
  <si>
    <t>30.03.2021р. 
№ 27-VIII (зі змінами)</t>
  </si>
  <si>
    <t>0218220</t>
  </si>
  <si>
    <t>Заходи та роботи з мобілізаційної підготовки місцевого значення</t>
  </si>
  <si>
    <t>Міська цільова програма підтримки Чорноморського  міського територіального центру комплектування та соціальної підтримки,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 – 2025 роки</t>
  </si>
  <si>
    <t>0218240</t>
  </si>
  <si>
    <t>8240</t>
  </si>
  <si>
    <t>Заходи та роботи з територіальної оборони</t>
  </si>
  <si>
    <t>Міська цільова програма підтримки молодих педагогічних кадрів Чорноморської міської територіальної громади на 2022 - 2025 роки</t>
  </si>
  <si>
    <t>04.02.2022р.
№ 172-VIII</t>
  </si>
  <si>
    <t>0611141</t>
  </si>
  <si>
    <t>1141</t>
  </si>
  <si>
    <t>Забезпечення діяльності інших закладів у сфері освіти</t>
  </si>
  <si>
    <t>04.02.2022р. 
№ 175-VIII</t>
  </si>
  <si>
    <t>0615031</t>
  </si>
  <si>
    <t>Утримання та навчально-тренувальна робота комунальних дитячо-юнацьких спортивних шкіл</t>
  </si>
  <si>
    <t>04.02.2022р. 
№ 181-VIII</t>
  </si>
  <si>
    <t>0813123</t>
  </si>
  <si>
    <t>0813140</t>
  </si>
  <si>
    <t>0213112</t>
  </si>
  <si>
    <t>1000000</t>
  </si>
  <si>
    <t>Відділ культури Чорноморської міської ради Одеського району Одеської області</t>
  </si>
  <si>
    <t>1010000</t>
  </si>
  <si>
    <t>1010180</t>
  </si>
  <si>
    <t>0133</t>
  </si>
  <si>
    <t>Інша діяльність у сфері державного управління</t>
  </si>
  <si>
    <t>Міська цільова програма розвитку культури та мистецтва Чорноморської  міської  територіальної громади на  2022 – 2025 роки</t>
  </si>
  <si>
    <t>04.02.2022р. 
№ 180-VIIІ</t>
  </si>
  <si>
    <t>1011080</t>
  </si>
  <si>
    <t>1080</t>
  </si>
  <si>
    <t>Надання спеціалізованої освіти мистецькими школами</t>
  </si>
  <si>
    <t>1014030</t>
  </si>
  <si>
    <t>4030</t>
  </si>
  <si>
    <t>0824</t>
  </si>
  <si>
    <t>Забезпечення діяльності бібліотек</t>
  </si>
  <si>
    <t>1014040</t>
  </si>
  <si>
    <t>4040</t>
  </si>
  <si>
    <t>Забезпечення діяльності музеїв і виставок</t>
  </si>
  <si>
    <t>1014060</t>
  </si>
  <si>
    <t>4060</t>
  </si>
  <si>
    <t>0828</t>
  </si>
  <si>
    <t>Забезпечення діяльності палаців і будинків культури, клубів, центрів дозвілля та інших клубних закладів</t>
  </si>
  <si>
    <t>1014082</t>
  </si>
  <si>
    <t>4082</t>
  </si>
  <si>
    <t>0829</t>
  </si>
  <si>
    <t>Інші заходи в галузі культури і мистецтва</t>
  </si>
  <si>
    <t>Міська цільова програма розвитку фізичної культури і спорту на території Чорноморської міської територіальної громади на 2022-2025 роки</t>
  </si>
  <si>
    <t>04.02.2022р. 
№182-VII</t>
  </si>
  <si>
    <t>Міська цільова програма фінансової підтримки комунальних підприємств Чорноморської міської ради Одеського району Одеської області на 2022 рік.</t>
  </si>
  <si>
    <t>12.04.2021 
№ 55-VІII (зі змінами та доповненнями)</t>
  </si>
  <si>
    <t>04.02.2022р. 
№ 182-VIII</t>
  </si>
  <si>
    <t>3118240</t>
  </si>
  <si>
    <t>Міська цільова програма підтримки здобуття професійної (професійно-технічної), фахової передвищої  освіти на умовах регіонального замовлення у відповідних закладах освіти, що розташовані та діють на території Чорноморської міської територіальної громади на 2022 рік</t>
  </si>
  <si>
    <t>04.02.2022р. 
№ 164-VIII</t>
  </si>
  <si>
    <t xml:space="preserve"> 30.03.2021р.
№ 25-VIII (зі змінами та доповненнями)</t>
  </si>
  <si>
    <t>04.02.2022р. 
№ 172-VIII</t>
  </si>
  <si>
    <t>Відділ молоді та спорту Чорноморської міської ради Одеського району Одеської області</t>
  </si>
  <si>
    <t>Додаток 7</t>
  </si>
  <si>
    <t>Звіт про виконання міських програм за 1  півріччя  2022 року</t>
  </si>
  <si>
    <t>Виконано за  1  півріччя 2022  року</t>
  </si>
  <si>
    <t>0813230</t>
  </si>
  <si>
    <t>3230</t>
  </si>
  <si>
    <t>Видатки, пов'язані з наданням підтримки внутрішньо переміщеним та/або евакуйованим особам у зв'язку із введенням воєнного стану</t>
  </si>
  <si>
    <t>Відділ комунального господарства та благоустрою Чорноморської міської ради  Одеського району Одеської області</t>
  </si>
  <si>
    <t>Організація благоустрою населених пунктів</t>
  </si>
  <si>
    <t>Управління комунальної  власності  та земельних відносин Чорноморської міської ради Одеського району Одеської області</t>
  </si>
  <si>
    <t>370000</t>
  </si>
  <si>
    <t>12.09.2019 р. 
№ 485-VII (зі змінами та доповненнями)</t>
  </si>
  <si>
    <t>24.12.2020р.
№ 16-VIII  (зі змінами та доповненнями)</t>
  </si>
  <si>
    <t>Міська цільова соціальна програма розвитку цивільного захисту Чорноморської міської територіальної громади на 2021-2025 роки</t>
  </si>
  <si>
    <t>01.03.2022р. 
№ 195-VIII
(зі змінами та доповненнями)</t>
  </si>
  <si>
    <t>01.03.2019 р.
№ 404-VII</t>
  </si>
  <si>
    <t>30.03.2021 р.
№ 31-VІII
(із змінами)</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</si>
  <si>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</si>
  <si>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 xml:space="preserve"> 24.12.2020р.
№ 15-VIII 
(із змінами)</t>
  </si>
  <si>
    <t xml:space="preserve"> 24.12.2020р.
№ 16-VIII 
(із змінами)</t>
  </si>
  <si>
    <t>24.12.2020р.
№ 15-VIII 
(із змінами)</t>
  </si>
  <si>
    <t>24.12.2020р.
№ 17-VIII (із змінами та доповненнями)</t>
  </si>
  <si>
    <t>04.02.2022р. 
№ 173-VIII
(із змінами)</t>
  </si>
  <si>
    <t>30.03.2021 р.
  № 31-VІII
(із змінами)</t>
  </si>
  <si>
    <t>15= (11/7*100)</t>
  </si>
  <si>
    <t>16= (11-7)</t>
  </si>
  <si>
    <t>Міська цільова програма "Молодь Чорноморська" на 2022-2025 роки</t>
  </si>
  <si>
    <t xml:space="preserve">Міська цільова програма "Молодь Чорноморська" на 2022-2025 роки </t>
  </si>
  <si>
    <t>Міська цільова програма відпочинку та оздоровлення дітей на 2022-2025 роки</t>
  </si>
  <si>
    <r>
      <t>Міська програма ″Здоров’я населення Чорноморської  міської територіальної громади на 2021 - 2025 роки</t>
    </r>
    <r>
      <rPr>
        <sz val="14"/>
        <color theme="1"/>
        <rFont val="Calibri"/>
        <family val="2"/>
        <charset val="204"/>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</si>
</sst>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_-* #,##0.00_р_._-;\-* #,##0.00_р_._-;_-* &quot;-&quot;??_р_._-;_-@_-"/>
  </numFmts>
  <fonts count="22" x14ac:knownFonts="1">
    <font>
      <sz val="11"/>
      <color theme="1"/>
      <name val="Calibri"/>
      <family val="2"/>
      <charset val="204"/>
      <scheme val="minor"/>
    </font>
    <font>
      <sz val="10"/>
      <color theme="1"/>
      <name val="Calibri"/>
      <family val="2"/>
      <charset val="204"/>
      <scheme val="minor"/>
    </font>
    <font>
      <sz val="10"/>
      <color theme="1"/>
      <name val="Calibri"/>
      <family val="2"/>
      <charset val="204"/>
      <scheme val="minor"/>
    </font>
    <font>
      <sz val="10"/>
      <color theme="1"/>
      <name val="Calibri"/>
      <family val="2"/>
      <charset val="204"/>
      <scheme val="minor"/>
    </font>
    <font>
      <sz val="10"/>
      <name val="Times New Roman"/>
      <family val="1"/>
      <charset val="204"/>
    </font>
    <font>
      <u/>
      <sz val="10"/>
      <color indexed="12"/>
      <name val="Arial Cyr"/>
      <charset val="204"/>
    </font>
    <font>
      <u/>
      <sz val="14"/>
      <name val="Times New Roman"/>
      <family val="1"/>
      <charset val="204"/>
    </font>
    <font>
      <sz val="12"/>
      <name val="Times New Roman"/>
      <family val="1"/>
      <charset val="204"/>
    </font>
    <font>
      <b/>
      <sz val="10"/>
      <name val="Times New Roman"/>
      <family val="1"/>
      <charset val="204"/>
    </font>
    <font>
      <sz val="11"/>
      <color indexed="8"/>
      <name val="Calibri"/>
      <family val="2"/>
      <charset val="204"/>
    </font>
    <font>
      <b/>
      <sz val="12"/>
      <name val="Times New Roman"/>
      <family val="1"/>
      <charset val="204"/>
    </font>
    <font>
      <b/>
      <u/>
      <sz val="10"/>
      <name val="Times New Roman"/>
      <family val="1"/>
      <charset val="204"/>
    </font>
    <font>
      <sz val="11"/>
      <name val="Calibri"/>
      <family val="2"/>
      <charset val="204"/>
      <scheme val="minor"/>
    </font>
    <font>
      <b/>
      <sz val="14"/>
      <name val="Times New Roman"/>
      <family val="1"/>
      <charset val="204"/>
    </font>
    <font>
      <sz val="14"/>
      <name val="Times New Roman"/>
      <family val="1"/>
      <charset val="204"/>
    </font>
    <font>
      <sz val="12"/>
      <color theme="1"/>
      <name val="Times New Roman"/>
      <family val="1"/>
      <charset val="204"/>
    </font>
    <font>
      <sz val="10"/>
      <name val="Arial Cyr"/>
      <charset val="204"/>
    </font>
    <font>
      <sz val="10"/>
      <name val="Arial"/>
      <family val="2"/>
      <charset val="204"/>
    </font>
    <font>
      <sz val="14"/>
      <color theme="1"/>
      <name val="Times New Roman"/>
      <family val="1"/>
      <charset val="204"/>
    </font>
    <font>
      <b/>
      <sz val="14"/>
      <color theme="1"/>
      <name val="Times New Roman"/>
      <family val="1"/>
      <charset val="204"/>
    </font>
    <font>
      <sz val="14"/>
      <color indexed="8"/>
      <name val="Times New Roman"/>
      <family val="1"/>
      <charset val="204"/>
    </font>
    <font>
      <sz val="14"/>
      <color theme="1"/>
      <name val="Calibri"/>
      <family val="2"/>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s>
  <cellStyleXfs count="14">
    <xf numFmtId="0" fontId="0" fillId="0" borderId="0"/>
    <xf numFmtId="0" fontId="3" fillId="0" borderId="0"/>
    <xf numFmtId="0" fontId="4" fillId="0" borderId="0"/>
    <xf numFmtId="0" fontId="5" fillId="0" borderId="0" applyNumberFormat="0" applyFill="0" applyBorder="0" applyAlignment="0" applyProtection="0">
      <alignment vertical="top"/>
      <protection locked="0"/>
    </xf>
    <xf numFmtId="0" fontId="4" fillId="0" borderId="0"/>
    <xf numFmtId="0" fontId="9" fillId="0" borderId="0"/>
    <xf numFmtId="0" fontId="4" fillId="0" borderId="0"/>
    <xf numFmtId="0" fontId="16" fillId="0" borderId="0"/>
    <xf numFmtId="0" fontId="17" fillId="0" borderId="0"/>
    <xf numFmtId="0" fontId="4" fillId="0" borderId="0"/>
    <xf numFmtId="0" fontId="2" fillId="0" borderId="0"/>
    <xf numFmtId="0" fontId="2" fillId="0" borderId="0"/>
    <xf numFmtId="165" fontId="16" fillId="0" borderId="0" applyFont="0" applyFill="0" applyBorder="0" applyAlignment="0" applyProtection="0"/>
    <xf numFmtId="0" fontId="1" fillId="0" borderId="0"/>
  </cellStyleXfs>
  <cellXfs count="116">
    <xf numFmtId="0" fontId="0" fillId="0" borderId="0" xfId="0"/>
    <xf numFmtId="0" fontId="4" fillId="2" borderId="0" xfId="2" applyNumberFormat="1" applyFont="1" applyFill="1" applyAlignment="1" applyProtection="1">
      <alignment horizontal="left" vertical="center" wrapText="1"/>
    </xf>
    <xf numFmtId="0" fontId="4" fillId="2" borderId="0" xfId="2" applyNumberFormat="1" applyFont="1" applyFill="1" applyAlignment="1" applyProtection="1">
      <alignment horizontal="center" vertical="center"/>
    </xf>
    <xf numFmtId="3" fontId="4" fillId="2" borderId="0" xfId="2" applyNumberFormat="1" applyFont="1" applyFill="1" applyAlignment="1" applyProtection="1">
      <alignment horizontal="center" vertical="center"/>
    </xf>
    <xf numFmtId="3" fontId="4" fillId="2" borderId="0" xfId="2" applyNumberFormat="1" applyFont="1" applyFill="1" applyAlignment="1" applyProtection="1">
      <alignment horizontal="center"/>
    </xf>
    <xf numFmtId="3" fontId="4" fillId="2" borderId="0" xfId="2" applyNumberFormat="1" applyFont="1" applyFill="1" applyAlignment="1" applyProtection="1">
      <alignment horizontal="center" wrapText="1"/>
    </xf>
    <xf numFmtId="0" fontId="7" fillId="2" borderId="0" xfId="0" applyFont="1" applyFill="1" applyAlignment="1">
      <alignment horizontal="center"/>
    </xf>
    <xf numFmtId="0" fontId="7" fillId="2" borderId="0" xfId="0" applyFont="1" applyFill="1" applyAlignment="1">
      <alignment wrapText="1"/>
    </xf>
    <xf numFmtId="0" fontId="7" fillId="2" borderId="0" xfId="0" applyFont="1" applyFill="1" applyAlignment="1">
      <alignment horizontal="left" wrapText="1"/>
    </xf>
    <xf numFmtId="0" fontId="7" fillId="2" borderId="0" xfId="0" applyFont="1" applyFill="1" applyAlignment="1">
      <alignment horizontal="center" vertical="center"/>
    </xf>
    <xf numFmtId="0" fontId="4" fillId="2" borderId="0" xfId="0" applyFont="1" applyFill="1" applyAlignment="1">
      <alignment horizontal="center"/>
    </xf>
    <xf numFmtId="0" fontId="4" fillId="2" borderId="0" xfId="0" applyFont="1" applyFill="1" applyAlignment="1">
      <alignment wrapText="1"/>
    </xf>
    <xf numFmtId="0" fontId="4" fillId="2" borderId="0" xfId="0" applyFont="1" applyFill="1" applyAlignment="1">
      <alignment horizontal="left" wrapText="1"/>
    </xf>
    <xf numFmtId="0" fontId="4" fillId="2" borderId="0" xfId="0" applyFont="1" applyFill="1" applyAlignment="1">
      <alignment horizontal="center" vertical="center"/>
    </xf>
    <xf numFmtId="0" fontId="8" fillId="2" borderId="0" xfId="2" applyNumberFormat="1" applyFont="1" applyFill="1" applyBorder="1" applyAlignment="1" applyProtection="1">
      <alignment horizontal="center"/>
    </xf>
    <xf numFmtId="0" fontId="4" fillId="2" borderId="0" xfId="2" applyFont="1" applyFill="1" applyBorder="1" applyAlignment="1">
      <alignment horizontal="center"/>
    </xf>
    <xf numFmtId="0" fontId="4" fillId="2" borderId="0" xfId="2" applyFont="1" applyFill="1" applyBorder="1" applyAlignment="1">
      <alignment horizontal="center" vertical="center" wrapText="1"/>
    </xf>
    <xf numFmtId="0" fontId="4" fillId="2" borderId="0" xfId="2" applyFont="1" applyFill="1" applyBorder="1" applyAlignment="1">
      <alignment horizontal="left" vertical="center" wrapText="1"/>
    </xf>
    <xf numFmtId="0" fontId="4" fillId="2" borderId="0" xfId="2" applyFont="1" applyFill="1" applyBorder="1" applyAlignment="1">
      <alignment horizontal="center" vertical="center"/>
    </xf>
    <xf numFmtId="3" fontId="4" fillId="2" borderId="0" xfId="2" applyNumberFormat="1" applyFont="1" applyFill="1" applyBorder="1" applyAlignment="1">
      <alignment horizontal="center" vertical="center"/>
    </xf>
    <xf numFmtId="0" fontId="11" fillId="2" borderId="0" xfId="0" applyFont="1" applyFill="1" applyAlignment="1">
      <alignment horizontal="center"/>
    </xf>
    <xf numFmtId="0" fontId="12" fillId="2" borderId="0" xfId="0" applyFont="1" applyFill="1" applyAlignment="1">
      <alignment horizontal="center"/>
    </xf>
    <xf numFmtId="0" fontId="12" fillId="2" borderId="0" xfId="0" applyFont="1" applyFill="1" applyAlignment="1">
      <alignment wrapText="1"/>
    </xf>
    <xf numFmtId="0" fontId="12" fillId="2" borderId="0" xfId="0" applyFont="1" applyFill="1" applyAlignment="1">
      <alignment horizontal="left" wrapText="1"/>
    </xf>
    <xf numFmtId="0" fontId="12" fillId="2" borderId="0" xfId="0" applyFont="1" applyFill="1" applyAlignment="1">
      <alignment horizontal="center" vertical="center"/>
    </xf>
    <xf numFmtId="0" fontId="12" fillId="2" borderId="0" xfId="0" applyFont="1" applyFill="1"/>
    <xf numFmtId="0" fontId="8" fillId="2" borderId="0" xfId="0" applyFont="1" applyFill="1" applyAlignment="1">
      <alignment horizontal="left"/>
    </xf>
    <xf numFmtId="0" fontId="8" fillId="2" borderId="0" xfId="0" applyFont="1" applyFill="1"/>
    <xf numFmtId="3" fontId="7" fillId="2" borderId="0" xfId="1" applyNumberFormat="1" applyFont="1" applyFill="1" applyAlignment="1">
      <alignment horizontal="center"/>
    </xf>
    <xf numFmtId="3" fontId="7" fillId="2" borderId="0" xfId="1" applyNumberFormat="1" applyFont="1" applyFill="1" applyAlignment="1">
      <alignment horizontal="center" wrapText="1"/>
    </xf>
    <xf numFmtId="0" fontId="10" fillId="2" borderId="0" xfId="0" applyFont="1" applyFill="1"/>
    <xf numFmtId="0" fontId="7" fillId="2" borderId="0" xfId="0" applyFont="1" applyFill="1" applyAlignment="1">
      <alignment vertical="center"/>
    </xf>
    <xf numFmtId="4" fontId="13" fillId="2" borderId="1" xfId="0" applyNumberFormat="1" applyFont="1" applyFill="1" applyBorder="1" applyAlignment="1">
      <alignment horizontal="center" vertical="top"/>
    </xf>
    <xf numFmtId="164" fontId="13" fillId="2" borderId="1" xfId="0" applyNumberFormat="1" applyFont="1" applyFill="1" applyBorder="1" applyAlignment="1">
      <alignment horizontal="center" vertical="top"/>
    </xf>
    <xf numFmtId="4" fontId="14" fillId="2" borderId="1" xfId="0" applyNumberFormat="1" applyFont="1" applyFill="1" applyBorder="1" applyAlignment="1">
      <alignment horizontal="center" vertical="top"/>
    </xf>
    <xf numFmtId="164" fontId="14" fillId="2" borderId="1" xfId="0" applyNumberFormat="1" applyFont="1" applyFill="1" applyBorder="1" applyAlignment="1">
      <alignment horizontal="center" vertical="top"/>
    </xf>
    <xf numFmtId="0" fontId="14" fillId="2" borderId="0" xfId="0" applyFont="1" applyFill="1" applyAlignment="1">
      <alignment horizontal="justify" wrapText="1"/>
    </xf>
    <xf numFmtId="0" fontId="14" fillId="2" borderId="0" xfId="0" applyFont="1" applyFill="1" applyAlignment="1">
      <alignment horizontal="center"/>
    </xf>
    <xf numFmtId="0" fontId="14" fillId="2" borderId="0" xfId="0" applyFont="1" applyFill="1" applyAlignment="1">
      <alignment wrapText="1"/>
    </xf>
    <xf numFmtId="0" fontId="14" fillId="2" borderId="0" xfId="0" applyFont="1" applyFill="1" applyAlignment="1">
      <alignment horizontal="center" vertical="center"/>
    </xf>
    <xf numFmtId="0" fontId="14" fillId="2" borderId="0" xfId="0" applyFont="1" applyFill="1"/>
    <xf numFmtId="0" fontId="7" fillId="2" borderId="0" xfId="0" applyFont="1" applyFill="1"/>
    <xf numFmtId="0" fontId="18" fillId="2" borderId="3" xfId="0" applyFont="1" applyFill="1" applyBorder="1" applyAlignment="1">
      <alignment horizontal="left" vertical="top" wrapText="1"/>
    </xf>
    <xf numFmtId="0" fontId="18" fillId="2" borderId="3" xfId="0" applyFont="1" applyFill="1" applyBorder="1" applyAlignment="1">
      <alignment horizontal="center" vertical="top" wrapText="1"/>
    </xf>
    <xf numFmtId="49" fontId="18" fillId="2" borderId="1" xfId="0" applyNumberFormat="1" applyFont="1" applyFill="1" applyBorder="1" applyAlignment="1">
      <alignment horizontal="center" vertical="center" wrapText="1"/>
    </xf>
    <xf numFmtId="0" fontId="18" fillId="2" borderId="1" xfId="0" applyFont="1" applyFill="1" applyBorder="1" applyAlignment="1">
      <alignment horizontal="center" vertical="center" wrapText="1"/>
    </xf>
    <xf numFmtId="0" fontId="18" fillId="2" borderId="1" xfId="0" quotePrefix="1" applyFont="1" applyFill="1" applyBorder="1" applyAlignment="1">
      <alignment vertical="center" wrapText="1"/>
    </xf>
    <xf numFmtId="0" fontId="18" fillId="2" borderId="1" xfId="0" applyFont="1" applyFill="1" applyBorder="1" applyAlignment="1">
      <alignment horizontal="left" vertical="top" wrapText="1"/>
    </xf>
    <xf numFmtId="0" fontId="18" fillId="2" borderId="1" xfId="0" applyFont="1" applyFill="1" applyBorder="1" applyAlignment="1">
      <alignment horizontal="center" vertical="top" wrapText="1"/>
    </xf>
    <xf numFmtId="0" fontId="18" fillId="2" borderId="1" xfId="0" applyFont="1" applyFill="1" applyBorder="1" applyAlignment="1">
      <alignment horizontal="left" vertical="center" wrapText="1"/>
    </xf>
    <xf numFmtId="49" fontId="13" fillId="2" borderId="1" xfId="0" applyNumberFormat="1" applyFont="1" applyFill="1" applyBorder="1" applyAlignment="1">
      <alignment horizontal="center" vertical="center"/>
    </xf>
    <xf numFmtId="0" fontId="19" fillId="2" borderId="1" xfId="0" applyFont="1" applyFill="1" applyBorder="1" applyAlignment="1">
      <alignment horizontal="center" vertical="center"/>
    </xf>
    <xf numFmtId="0" fontId="18" fillId="2" borderId="2" xfId="0" applyFont="1" applyFill="1" applyBorder="1" applyAlignment="1">
      <alignment horizontal="center" vertical="center" wrapText="1"/>
    </xf>
    <xf numFmtId="0" fontId="18" fillId="2" borderId="1" xfId="0" applyFont="1" applyFill="1" applyBorder="1" applyAlignment="1">
      <alignment vertical="center" wrapText="1"/>
    </xf>
    <xf numFmtId="0" fontId="14" fillId="2" borderId="1" xfId="0" applyFont="1" applyFill="1" applyBorder="1" applyAlignment="1">
      <alignment horizontal="center" vertical="center" wrapText="1"/>
    </xf>
    <xf numFmtId="4" fontId="7" fillId="2" borderId="0" xfId="0" applyNumberFormat="1" applyFont="1" applyFill="1"/>
    <xf numFmtId="0" fontId="14" fillId="2" borderId="1" xfId="2" applyFont="1" applyFill="1" applyBorder="1" applyAlignment="1">
      <alignment horizontal="center" wrapText="1"/>
    </xf>
    <xf numFmtId="0" fontId="14" fillId="2" borderId="1" xfId="2" applyFont="1" applyFill="1" applyBorder="1" applyAlignment="1">
      <alignment horizontal="center" vertical="center" wrapText="1"/>
    </xf>
    <xf numFmtId="3" fontId="14" fillId="2" borderId="1" xfId="2" applyNumberFormat="1" applyFont="1" applyFill="1" applyBorder="1" applyAlignment="1">
      <alignment horizontal="center" vertical="center" wrapText="1"/>
    </xf>
    <xf numFmtId="0" fontId="19" fillId="2" borderId="1" xfId="0" applyFont="1" applyFill="1" applyBorder="1" applyAlignment="1">
      <alignment horizontal="left" vertical="center"/>
    </xf>
    <xf numFmtId="4" fontId="18" fillId="2" borderId="1" xfId="0" applyNumberFormat="1" applyFont="1" applyFill="1" applyBorder="1" applyAlignment="1">
      <alignment horizontal="center" vertical="top"/>
    </xf>
    <xf numFmtId="0" fontId="18" fillId="2" borderId="3" xfId="0" applyFont="1" applyFill="1" applyBorder="1" applyAlignment="1">
      <alignment horizontal="center" vertical="center" wrapText="1"/>
    </xf>
    <xf numFmtId="0" fontId="19" fillId="2" borderId="1" xfId="0" applyFont="1" applyFill="1" applyBorder="1" applyAlignment="1">
      <alignment vertical="center"/>
    </xf>
    <xf numFmtId="0" fontId="18" fillId="2" borderId="1" xfId="0" applyFont="1" applyFill="1" applyBorder="1" applyAlignment="1">
      <alignment horizontal="center" vertical="center"/>
    </xf>
    <xf numFmtId="0" fontId="18" fillId="2" borderId="1" xfId="0" applyFont="1" applyFill="1" applyBorder="1" applyAlignment="1">
      <alignment vertical="center"/>
    </xf>
    <xf numFmtId="4" fontId="19" fillId="2" borderId="1" xfId="0" applyNumberFormat="1" applyFont="1" applyFill="1" applyBorder="1" applyAlignment="1">
      <alignment horizontal="center" vertical="top"/>
    </xf>
    <xf numFmtId="4" fontId="12" fillId="2" borderId="0" xfId="0" applyNumberFormat="1" applyFont="1" applyFill="1" applyAlignment="1">
      <alignment horizontal="center" vertical="center"/>
    </xf>
    <xf numFmtId="0" fontId="18" fillId="2" borderId="2" xfId="0" applyFont="1" applyFill="1" applyBorder="1" applyAlignment="1">
      <alignment horizontal="center" vertical="top" wrapText="1"/>
    </xf>
    <xf numFmtId="0" fontId="14" fillId="2" borderId="0" xfId="0" applyFont="1" applyFill="1" applyAlignment="1">
      <alignment vertical="center"/>
    </xf>
    <xf numFmtId="3" fontId="4" fillId="2" borderId="1" xfId="2" applyNumberFormat="1" applyFont="1" applyFill="1" applyBorder="1" applyAlignment="1">
      <alignment horizontal="center" vertical="center" wrapText="1"/>
    </xf>
    <xf numFmtId="49" fontId="19" fillId="2" borderId="1" xfId="4" applyNumberFormat="1" applyFont="1" applyFill="1" applyBorder="1" applyAlignment="1" applyProtection="1">
      <alignment horizontal="center" vertical="center" wrapText="1"/>
    </xf>
    <xf numFmtId="0" fontId="19" fillId="2" borderId="1" xfId="4" applyNumberFormat="1" applyFont="1" applyFill="1" applyBorder="1" applyAlignment="1" applyProtection="1">
      <alignment horizontal="center" vertical="center" wrapText="1"/>
    </xf>
    <xf numFmtId="49" fontId="19" fillId="2" borderId="1" xfId="4" applyNumberFormat="1" applyFont="1" applyFill="1" applyBorder="1" applyAlignment="1">
      <alignment horizontal="center" vertical="center" wrapText="1"/>
    </xf>
    <xf numFmtId="49" fontId="14" fillId="2" borderId="1" xfId="0" applyNumberFormat="1" applyFont="1" applyFill="1" applyBorder="1" applyAlignment="1">
      <alignment horizontal="center" vertical="top"/>
    </xf>
    <xf numFmtId="0" fontId="14" fillId="2" borderId="1" xfId="0" applyFont="1" applyFill="1" applyBorder="1" applyAlignment="1">
      <alignment vertical="top" wrapText="1"/>
    </xf>
    <xf numFmtId="0" fontId="18" fillId="2" borderId="1" xfId="0" quotePrefix="1" applyFont="1" applyFill="1" applyBorder="1" applyAlignment="1">
      <alignment vertical="top" wrapText="1"/>
    </xf>
    <xf numFmtId="0" fontId="14" fillId="2" borderId="1" xfId="2" applyFont="1" applyFill="1" applyBorder="1" applyAlignment="1">
      <alignment vertical="top" wrapText="1"/>
    </xf>
    <xf numFmtId="49" fontId="18" fillId="2" borderId="1" xfId="4" applyNumberFormat="1" applyFont="1" applyFill="1" applyBorder="1" applyAlignment="1">
      <alignment horizontal="center" vertical="top" wrapText="1"/>
    </xf>
    <xf numFmtId="0" fontId="14" fillId="2" borderId="1" xfId="5" applyFont="1" applyFill="1" applyBorder="1" applyAlignment="1">
      <alignment vertical="top" wrapText="1"/>
    </xf>
    <xf numFmtId="49" fontId="18" fillId="2" borderId="1" xfId="0" applyNumberFormat="1" applyFont="1" applyFill="1" applyBorder="1" applyAlignment="1">
      <alignment horizontal="center" vertical="top" wrapText="1"/>
    </xf>
    <xf numFmtId="0" fontId="20" fillId="2" borderId="1" xfId="0" applyFont="1" applyFill="1" applyBorder="1" applyAlignment="1">
      <alignment vertical="top" wrapText="1"/>
    </xf>
    <xf numFmtId="0" fontId="18" fillId="2" borderId="2" xfId="0" applyFont="1" applyFill="1" applyBorder="1" applyAlignment="1">
      <alignment horizontal="left" vertical="top" wrapText="1"/>
    </xf>
    <xf numFmtId="0" fontId="14" fillId="2" borderId="1" xfId="5" applyFont="1" applyFill="1" applyBorder="1" applyAlignment="1">
      <alignment horizontal="left" vertical="top" wrapText="1"/>
    </xf>
    <xf numFmtId="0" fontId="14" fillId="2" borderId="1" xfId="0" quotePrefix="1" applyFont="1" applyFill="1" applyBorder="1" applyAlignment="1">
      <alignment vertical="top" wrapText="1"/>
    </xf>
    <xf numFmtId="0" fontId="14" fillId="2" borderId="1" xfId="0" applyFont="1" applyFill="1" applyBorder="1" applyAlignment="1">
      <alignment horizontal="left" vertical="top" wrapText="1"/>
    </xf>
    <xf numFmtId="0" fontId="18" fillId="2" borderId="2" xfId="0" applyFont="1" applyFill="1" applyBorder="1" applyAlignment="1">
      <alignment vertical="center" wrapText="1"/>
    </xf>
    <xf numFmtId="49" fontId="14" fillId="2" borderId="1" xfId="0" applyNumberFormat="1" applyFont="1" applyFill="1" applyBorder="1" applyAlignment="1">
      <alignment horizontal="center" vertical="center"/>
    </xf>
    <xf numFmtId="0" fontId="14" fillId="2" borderId="1" xfId="0" applyFont="1" applyFill="1" applyBorder="1" applyAlignment="1">
      <alignment vertical="center" wrapText="1"/>
    </xf>
    <xf numFmtId="0" fontId="14" fillId="2" borderId="1" xfId="5" applyFont="1" applyFill="1" applyBorder="1" applyAlignment="1">
      <alignment vertical="center" wrapText="1"/>
    </xf>
    <xf numFmtId="0" fontId="14" fillId="2" borderId="1" xfId="5" applyFont="1" applyFill="1" applyBorder="1" applyAlignment="1">
      <alignment horizontal="left" vertical="center" wrapText="1"/>
    </xf>
    <xf numFmtId="4" fontId="12" fillId="2" borderId="0" xfId="0" applyNumberFormat="1" applyFont="1" applyFill="1"/>
    <xf numFmtId="0" fontId="13" fillId="2" borderId="5" xfId="5" applyFont="1" applyFill="1" applyBorder="1" applyAlignment="1">
      <alignment horizontal="center" vertical="center" wrapText="1"/>
    </xf>
    <xf numFmtId="0" fontId="13" fillId="2" borderId="4" xfId="5" applyFont="1" applyFill="1" applyBorder="1" applyAlignment="1">
      <alignment horizontal="center" vertical="center" wrapText="1"/>
    </xf>
    <xf numFmtId="0" fontId="14" fillId="2" borderId="0" xfId="0" applyFont="1" applyFill="1" applyAlignment="1">
      <alignment horizontal="center" vertical="center" wrapText="1"/>
    </xf>
    <xf numFmtId="0" fontId="6" fillId="2" borderId="0" xfId="3" applyFont="1" applyFill="1" applyAlignment="1" applyProtection="1">
      <alignment horizontal="left"/>
    </xf>
    <xf numFmtId="3" fontId="4" fillId="2" borderId="2" xfId="2" applyNumberFormat="1" applyFont="1" applyFill="1" applyBorder="1" applyAlignment="1">
      <alignment horizontal="center" vertical="center" wrapText="1"/>
    </xf>
    <xf numFmtId="3" fontId="4" fillId="2" borderId="3" xfId="2" applyNumberFormat="1" applyFont="1" applyFill="1" applyBorder="1" applyAlignment="1">
      <alignment horizontal="center" vertical="center" wrapText="1"/>
    </xf>
    <xf numFmtId="0" fontId="7" fillId="2" borderId="0" xfId="0" applyFont="1" applyFill="1" applyAlignment="1">
      <alignment horizontal="left" vertical="center"/>
    </xf>
    <xf numFmtId="0" fontId="7" fillId="2" borderId="0" xfId="2" applyFont="1" applyFill="1" applyAlignment="1">
      <alignment horizontal="left" vertical="center"/>
    </xf>
    <xf numFmtId="0" fontId="7" fillId="2" borderId="0" xfId="2" applyFont="1" applyFill="1" applyAlignment="1">
      <alignment horizontal="right" vertical="center"/>
    </xf>
    <xf numFmtId="0" fontId="13" fillId="2" borderId="0" xfId="2" applyNumberFormat="1" applyFont="1" applyFill="1" applyBorder="1" applyAlignment="1" applyProtection="1">
      <alignment horizontal="center" vertical="center" wrapText="1"/>
    </xf>
    <xf numFmtId="3" fontId="4" fillId="2" borderId="4" xfId="2" applyNumberFormat="1" applyFont="1" applyFill="1" applyBorder="1" applyAlignment="1">
      <alignment horizontal="center" vertical="center" wrapText="1"/>
    </xf>
    <xf numFmtId="3" fontId="4" fillId="2" borderId="1" xfId="2" applyNumberFormat="1" applyFont="1" applyFill="1" applyBorder="1" applyAlignment="1">
      <alignment horizontal="center" vertical="center" wrapText="1"/>
    </xf>
    <xf numFmtId="0" fontId="4" fillId="2" borderId="2" xfId="2" applyFont="1" applyFill="1" applyBorder="1" applyAlignment="1">
      <alignment horizontal="center" vertical="center" wrapText="1"/>
    </xf>
    <xf numFmtId="0" fontId="4" fillId="2" borderId="6" xfId="2" applyFont="1" applyFill="1" applyBorder="1" applyAlignment="1">
      <alignment horizontal="center" vertical="center" wrapText="1"/>
    </xf>
    <xf numFmtId="0" fontId="4" fillId="2" borderId="3" xfId="2" applyFont="1" applyFill="1" applyBorder="1" applyAlignment="1">
      <alignment horizontal="center" vertical="center" wrapText="1"/>
    </xf>
    <xf numFmtId="0" fontId="19" fillId="2" borderId="5" xfId="4" applyNumberFormat="1" applyFont="1" applyFill="1" applyBorder="1" applyAlignment="1" applyProtection="1">
      <alignment horizontal="center" vertical="center" wrapText="1"/>
    </xf>
    <xf numFmtId="0" fontId="19" fillId="2" borderId="4" xfId="4" applyNumberFormat="1" applyFont="1" applyFill="1" applyBorder="1" applyAlignment="1" applyProtection="1">
      <alignment horizontal="center" vertical="center" wrapText="1"/>
    </xf>
    <xf numFmtId="3" fontId="4" fillId="2" borderId="1" xfId="2" applyNumberFormat="1" applyFont="1" applyFill="1" applyBorder="1" applyAlignment="1">
      <alignment horizontal="center" vertical="center"/>
    </xf>
    <xf numFmtId="0" fontId="15" fillId="2" borderId="0" xfId="0" applyFont="1" applyFill="1" applyAlignment="1">
      <alignment horizontal="left" vertical="center"/>
    </xf>
    <xf numFmtId="0" fontId="15" fillId="2" borderId="0" xfId="2" applyFont="1" applyFill="1" applyAlignment="1">
      <alignment horizontal="left" vertical="center"/>
    </xf>
    <xf numFmtId="3" fontId="4" fillId="2" borderId="5" xfId="2" applyNumberFormat="1" applyFont="1" applyFill="1" applyBorder="1" applyAlignment="1">
      <alignment horizontal="center" vertical="center" wrapText="1"/>
    </xf>
    <xf numFmtId="3" fontId="4" fillId="2" borderId="5" xfId="2" applyNumberFormat="1" applyFont="1" applyFill="1" applyBorder="1" applyAlignment="1">
      <alignment horizontal="center" vertical="center"/>
    </xf>
    <xf numFmtId="3" fontId="4" fillId="2" borderId="7" xfId="2" applyNumberFormat="1" applyFont="1" applyFill="1" applyBorder="1" applyAlignment="1">
      <alignment horizontal="center" vertical="center"/>
    </xf>
    <xf numFmtId="3" fontId="4" fillId="2" borderId="4" xfId="2" applyNumberFormat="1" applyFont="1" applyFill="1" applyBorder="1" applyAlignment="1">
      <alignment horizontal="center" vertical="center"/>
    </xf>
    <xf numFmtId="3" fontId="4" fillId="2" borderId="6" xfId="2" applyNumberFormat="1" applyFont="1" applyFill="1" applyBorder="1" applyAlignment="1">
      <alignment horizontal="center" vertical="center" wrapText="1"/>
    </xf>
  </cellXfs>
  <cellStyles count="14">
    <cellStyle name="Normal_Доходи" xfId="8"/>
    <cellStyle name="Гиперссылка" xfId="3" builtinId="8"/>
    <cellStyle name="Обычный" xfId="0" builtinId="0"/>
    <cellStyle name="Обычный 11 2" xfId="4"/>
    <cellStyle name="Обычный 15" xfId="9"/>
    <cellStyle name="Обычный 17" xfId="10"/>
    <cellStyle name="Обычный 17 5 6" xfId="1"/>
    <cellStyle name="Обычный 17 5 6 2" xfId="11"/>
    <cellStyle name="Обычный 17 5 6 3" xfId="13"/>
    <cellStyle name="Обычный 2" xfId="7"/>
    <cellStyle name="Обычный 3" xfId="6"/>
    <cellStyle name="Обычный 3 2" xfId="2"/>
    <cellStyle name="Обычный_дод 3" xfId="5"/>
    <cellStyle name="Финансовый 2"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46"/>
  <sheetViews>
    <sheetView showZeros="0" tabSelected="1" view="pageBreakPreview" topLeftCell="A132" zoomScale="70" zoomScaleNormal="106" zoomScaleSheetLayoutView="70" workbookViewId="0">
      <selection activeCell="E138" sqref="E138"/>
    </sheetView>
  </sheetViews>
  <sheetFormatPr defaultColWidth="9.109375" defaultRowHeight="14.4" x14ac:dyDescent="0.3"/>
  <cols>
    <col min="1" max="1" width="13.5546875" style="21" customWidth="1"/>
    <col min="2" max="2" width="12.44140625" style="21" customWidth="1"/>
    <col min="3" max="3" width="14.44140625" style="21" customWidth="1"/>
    <col min="4" max="4" width="41.44140625" style="22" customWidth="1"/>
    <col min="5" max="5" width="51.109375" style="23" customWidth="1"/>
    <col min="6" max="6" width="21.33203125" style="24" customWidth="1"/>
    <col min="7" max="7" width="19.109375" style="24" customWidth="1"/>
    <col min="8" max="8" width="19.33203125" style="24" customWidth="1"/>
    <col min="9" max="9" width="19.44140625" style="24" customWidth="1"/>
    <col min="10" max="10" width="21" style="24" customWidth="1"/>
    <col min="11" max="11" width="21" style="25" bestFit="1" customWidth="1"/>
    <col min="12" max="12" width="19.33203125" style="25" customWidth="1"/>
    <col min="13" max="13" width="20.5546875" style="25" customWidth="1"/>
    <col min="14" max="14" width="23.109375" style="25" customWidth="1"/>
    <col min="15" max="15" width="15.6640625" style="25" bestFit="1" customWidth="1"/>
    <col min="16" max="16" width="20.44140625" style="25" bestFit="1" customWidth="1"/>
    <col min="17" max="17" width="9.109375" style="25"/>
    <col min="18" max="18" width="16.88671875" style="25" bestFit="1" customWidth="1"/>
    <col min="19" max="254" width="9.109375" style="25"/>
    <col min="255" max="255" width="13.5546875" style="25" customWidth="1"/>
    <col min="256" max="256" width="12.44140625" style="25" customWidth="1"/>
    <col min="257" max="257" width="14.44140625" style="25" customWidth="1"/>
    <col min="258" max="258" width="41.44140625" style="25" customWidth="1"/>
    <col min="259" max="259" width="51.109375" style="25" customWidth="1"/>
    <col min="260" max="260" width="17" style="25" customWidth="1"/>
    <col min="261" max="261" width="17.109375" style="25" customWidth="1"/>
    <col min="262" max="262" width="19.33203125" style="25" customWidth="1"/>
    <col min="263" max="263" width="18" style="25" customWidth="1"/>
    <col min="264" max="264" width="18.44140625" style="25" customWidth="1"/>
    <col min="265" max="265" width="15.33203125" style="25" bestFit="1" customWidth="1"/>
    <col min="266" max="266" width="16.5546875" style="25" customWidth="1"/>
    <col min="267" max="267" width="12.5546875" style="25" bestFit="1" customWidth="1"/>
    <col min="268" max="510" width="9.109375" style="25"/>
    <col min="511" max="511" width="13.5546875" style="25" customWidth="1"/>
    <col min="512" max="512" width="12.44140625" style="25" customWidth="1"/>
    <col min="513" max="513" width="14.44140625" style="25" customWidth="1"/>
    <col min="514" max="514" width="41.44140625" style="25" customWidth="1"/>
    <col min="515" max="515" width="51.109375" style="25" customWidth="1"/>
    <col min="516" max="516" width="17" style="25" customWidth="1"/>
    <col min="517" max="517" width="17.109375" style="25" customWidth="1"/>
    <col min="518" max="518" width="19.33203125" style="25" customWidth="1"/>
    <col min="519" max="519" width="18" style="25" customWidth="1"/>
    <col min="520" max="520" width="18.44140625" style="25" customWidth="1"/>
    <col min="521" max="521" width="15.33203125" style="25" bestFit="1" customWidth="1"/>
    <col min="522" max="522" width="16.5546875" style="25" customWidth="1"/>
    <col min="523" max="523" width="12.5546875" style="25" bestFit="1" customWidth="1"/>
    <col min="524" max="766" width="9.109375" style="25"/>
    <col min="767" max="767" width="13.5546875" style="25" customWidth="1"/>
    <col min="768" max="768" width="12.44140625" style="25" customWidth="1"/>
    <col min="769" max="769" width="14.44140625" style="25" customWidth="1"/>
    <col min="770" max="770" width="41.44140625" style="25" customWidth="1"/>
    <col min="771" max="771" width="51.109375" style="25" customWidth="1"/>
    <col min="772" max="772" width="17" style="25" customWidth="1"/>
    <col min="773" max="773" width="17.109375" style="25" customWidth="1"/>
    <col min="774" max="774" width="19.33203125" style="25" customWidth="1"/>
    <col min="775" max="775" width="18" style="25" customWidth="1"/>
    <col min="776" max="776" width="18.44140625" style="25" customWidth="1"/>
    <col min="777" max="777" width="15.33203125" style="25" bestFit="1" customWidth="1"/>
    <col min="778" max="778" width="16.5546875" style="25" customWidth="1"/>
    <col min="779" max="779" width="12.5546875" style="25" bestFit="1" customWidth="1"/>
    <col min="780" max="1022" width="9.109375" style="25"/>
    <col min="1023" max="1023" width="13.5546875" style="25" customWidth="1"/>
    <col min="1024" max="1024" width="12.44140625" style="25" customWidth="1"/>
    <col min="1025" max="1025" width="14.44140625" style="25" customWidth="1"/>
    <col min="1026" max="1026" width="41.44140625" style="25" customWidth="1"/>
    <col min="1027" max="1027" width="51.109375" style="25" customWidth="1"/>
    <col min="1028" max="1028" width="17" style="25" customWidth="1"/>
    <col min="1029" max="1029" width="17.109375" style="25" customWidth="1"/>
    <col min="1030" max="1030" width="19.33203125" style="25" customWidth="1"/>
    <col min="1031" max="1031" width="18" style="25" customWidth="1"/>
    <col min="1032" max="1032" width="18.44140625" style="25" customWidth="1"/>
    <col min="1033" max="1033" width="15.33203125" style="25" bestFit="1" customWidth="1"/>
    <col min="1034" max="1034" width="16.5546875" style="25" customWidth="1"/>
    <col min="1035" max="1035" width="12.5546875" style="25" bestFit="1" customWidth="1"/>
    <col min="1036" max="1278" width="9.109375" style="25"/>
    <col min="1279" max="1279" width="13.5546875" style="25" customWidth="1"/>
    <col min="1280" max="1280" width="12.44140625" style="25" customWidth="1"/>
    <col min="1281" max="1281" width="14.44140625" style="25" customWidth="1"/>
    <col min="1282" max="1282" width="41.44140625" style="25" customWidth="1"/>
    <col min="1283" max="1283" width="51.109375" style="25" customWidth="1"/>
    <col min="1284" max="1284" width="17" style="25" customWidth="1"/>
    <col min="1285" max="1285" width="17.109375" style="25" customWidth="1"/>
    <col min="1286" max="1286" width="19.33203125" style="25" customWidth="1"/>
    <col min="1287" max="1287" width="18" style="25" customWidth="1"/>
    <col min="1288" max="1288" width="18.44140625" style="25" customWidth="1"/>
    <col min="1289" max="1289" width="15.33203125" style="25" bestFit="1" customWidth="1"/>
    <col min="1290" max="1290" width="16.5546875" style="25" customWidth="1"/>
    <col min="1291" max="1291" width="12.5546875" style="25" bestFit="1" customWidth="1"/>
    <col min="1292" max="1534" width="9.109375" style="25"/>
    <col min="1535" max="1535" width="13.5546875" style="25" customWidth="1"/>
    <col min="1536" max="1536" width="12.44140625" style="25" customWidth="1"/>
    <col min="1537" max="1537" width="14.44140625" style="25" customWidth="1"/>
    <col min="1538" max="1538" width="41.44140625" style="25" customWidth="1"/>
    <col min="1539" max="1539" width="51.109375" style="25" customWidth="1"/>
    <col min="1540" max="1540" width="17" style="25" customWidth="1"/>
    <col min="1541" max="1541" width="17.109375" style="25" customWidth="1"/>
    <col min="1542" max="1542" width="19.33203125" style="25" customWidth="1"/>
    <col min="1543" max="1543" width="18" style="25" customWidth="1"/>
    <col min="1544" max="1544" width="18.44140625" style="25" customWidth="1"/>
    <col min="1545" max="1545" width="15.33203125" style="25" bestFit="1" customWidth="1"/>
    <col min="1546" max="1546" width="16.5546875" style="25" customWidth="1"/>
    <col min="1547" max="1547" width="12.5546875" style="25" bestFit="1" customWidth="1"/>
    <col min="1548" max="1790" width="9.109375" style="25"/>
    <col min="1791" max="1791" width="13.5546875" style="25" customWidth="1"/>
    <col min="1792" max="1792" width="12.44140625" style="25" customWidth="1"/>
    <col min="1793" max="1793" width="14.44140625" style="25" customWidth="1"/>
    <col min="1794" max="1794" width="41.44140625" style="25" customWidth="1"/>
    <col min="1795" max="1795" width="51.109375" style="25" customWidth="1"/>
    <col min="1796" max="1796" width="17" style="25" customWidth="1"/>
    <col min="1797" max="1797" width="17.109375" style="25" customWidth="1"/>
    <col min="1798" max="1798" width="19.33203125" style="25" customWidth="1"/>
    <col min="1799" max="1799" width="18" style="25" customWidth="1"/>
    <col min="1800" max="1800" width="18.44140625" style="25" customWidth="1"/>
    <col min="1801" max="1801" width="15.33203125" style="25" bestFit="1" customWidth="1"/>
    <col min="1802" max="1802" width="16.5546875" style="25" customWidth="1"/>
    <col min="1803" max="1803" width="12.5546875" style="25" bestFit="1" customWidth="1"/>
    <col min="1804" max="2046" width="9.109375" style="25"/>
    <col min="2047" max="2047" width="13.5546875" style="25" customWidth="1"/>
    <col min="2048" max="2048" width="12.44140625" style="25" customWidth="1"/>
    <col min="2049" max="2049" width="14.44140625" style="25" customWidth="1"/>
    <col min="2050" max="2050" width="41.44140625" style="25" customWidth="1"/>
    <col min="2051" max="2051" width="51.109375" style="25" customWidth="1"/>
    <col min="2052" max="2052" width="17" style="25" customWidth="1"/>
    <col min="2053" max="2053" width="17.109375" style="25" customWidth="1"/>
    <col min="2054" max="2054" width="19.33203125" style="25" customWidth="1"/>
    <col min="2055" max="2055" width="18" style="25" customWidth="1"/>
    <col min="2056" max="2056" width="18.44140625" style="25" customWidth="1"/>
    <col min="2057" max="2057" width="15.33203125" style="25" bestFit="1" customWidth="1"/>
    <col min="2058" max="2058" width="16.5546875" style="25" customWidth="1"/>
    <col min="2059" max="2059" width="12.5546875" style="25" bestFit="1" customWidth="1"/>
    <col min="2060" max="2302" width="9.109375" style="25"/>
    <col min="2303" max="2303" width="13.5546875" style="25" customWidth="1"/>
    <col min="2304" max="2304" width="12.44140625" style="25" customWidth="1"/>
    <col min="2305" max="2305" width="14.44140625" style="25" customWidth="1"/>
    <col min="2306" max="2306" width="41.44140625" style="25" customWidth="1"/>
    <col min="2307" max="2307" width="51.109375" style="25" customWidth="1"/>
    <col min="2308" max="2308" width="17" style="25" customWidth="1"/>
    <col min="2309" max="2309" width="17.109375" style="25" customWidth="1"/>
    <col min="2310" max="2310" width="19.33203125" style="25" customWidth="1"/>
    <col min="2311" max="2311" width="18" style="25" customWidth="1"/>
    <col min="2312" max="2312" width="18.44140625" style="25" customWidth="1"/>
    <col min="2313" max="2313" width="15.33203125" style="25" bestFit="1" customWidth="1"/>
    <col min="2314" max="2314" width="16.5546875" style="25" customWidth="1"/>
    <col min="2315" max="2315" width="12.5546875" style="25" bestFit="1" customWidth="1"/>
    <col min="2316" max="2558" width="9.109375" style="25"/>
    <col min="2559" max="2559" width="13.5546875" style="25" customWidth="1"/>
    <col min="2560" max="2560" width="12.44140625" style="25" customWidth="1"/>
    <col min="2561" max="2561" width="14.44140625" style="25" customWidth="1"/>
    <col min="2562" max="2562" width="41.44140625" style="25" customWidth="1"/>
    <col min="2563" max="2563" width="51.109375" style="25" customWidth="1"/>
    <col min="2564" max="2564" width="17" style="25" customWidth="1"/>
    <col min="2565" max="2565" width="17.109375" style="25" customWidth="1"/>
    <col min="2566" max="2566" width="19.33203125" style="25" customWidth="1"/>
    <col min="2567" max="2567" width="18" style="25" customWidth="1"/>
    <col min="2568" max="2568" width="18.44140625" style="25" customWidth="1"/>
    <col min="2569" max="2569" width="15.33203125" style="25" bestFit="1" customWidth="1"/>
    <col min="2570" max="2570" width="16.5546875" style="25" customWidth="1"/>
    <col min="2571" max="2571" width="12.5546875" style="25" bestFit="1" customWidth="1"/>
    <col min="2572" max="2814" width="9.109375" style="25"/>
    <col min="2815" max="2815" width="13.5546875" style="25" customWidth="1"/>
    <col min="2816" max="2816" width="12.44140625" style="25" customWidth="1"/>
    <col min="2817" max="2817" width="14.44140625" style="25" customWidth="1"/>
    <col min="2818" max="2818" width="41.44140625" style="25" customWidth="1"/>
    <col min="2819" max="2819" width="51.109375" style="25" customWidth="1"/>
    <col min="2820" max="2820" width="17" style="25" customWidth="1"/>
    <col min="2821" max="2821" width="17.109375" style="25" customWidth="1"/>
    <col min="2822" max="2822" width="19.33203125" style="25" customWidth="1"/>
    <col min="2823" max="2823" width="18" style="25" customWidth="1"/>
    <col min="2824" max="2824" width="18.44140625" style="25" customWidth="1"/>
    <col min="2825" max="2825" width="15.33203125" style="25" bestFit="1" customWidth="1"/>
    <col min="2826" max="2826" width="16.5546875" style="25" customWidth="1"/>
    <col min="2827" max="2827" width="12.5546875" style="25" bestFit="1" customWidth="1"/>
    <col min="2828" max="3070" width="9.109375" style="25"/>
    <col min="3071" max="3071" width="13.5546875" style="25" customWidth="1"/>
    <col min="3072" max="3072" width="12.44140625" style="25" customWidth="1"/>
    <col min="3073" max="3073" width="14.44140625" style="25" customWidth="1"/>
    <col min="3074" max="3074" width="41.44140625" style="25" customWidth="1"/>
    <col min="3075" max="3075" width="51.109375" style="25" customWidth="1"/>
    <col min="3076" max="3076" width="17" style="25" customWidth="1"/>
    <col min="3077" max="3077" width="17.109375" style="25" customWidth="1"/>
    <col min="3078" max="3078" width="19.33203125" style="25" customWidth="1"/>
    <col min="3079" max="3079" width="18" style="25" customWidth="1"/>
    <col min="3080" max="3080" width="18.44140625" style="25" customWidth="1"/>
    <col min="3081" max="3081" width="15.33203125" style="25" bestFit="1" customWidth="1"/>
    <col min="3082" max="3082" width="16.5546875" style="25" customWidth="1"/>
    <col min="3083" max="3083" width="12.5546875" style="25" bestFit="1" customWidth="1"/>
    <col min="3084" max="3326" width="9.109375" style="25"/>
    <col min="3327" max="3327" width="13.5546875" style="25" customWidth="1"/>
    <col min="3328" max="3328" width="12.44140625" style="25" customWidth="1"/>
    <col min="3329" max="3329" width="14.44140625" style="25" customWidth="1"/>
    <col min="3330" max="3330" width="41.44140625" style="25" customWidth="1"/>
    <col min="3331" max="3331" width="51.109375" style="25" customWidth="1"/>
    <col min="3332" max="3332" width="17" style="25" customWidth="1"/>
    <col min="3333" max="3333" width="17.109375" style="25" customWidth="1"/>
    <col min="3334" max="3334" width="19.33203125" style="25" customWidth="1"/>
    <col min="3335" max="3335" width="18" style="25" customWidth="1"/>
    <col min="3336" max="3336" width="18.44140625" style="25" customWidth="1"/>
    <col min="3337" max="3337" width="15.33203125" style="25" bestFit="1" customWidth="1"/>
    <col min="3338" max="3338" width="16.5546875" style="25" customWidth="1"/>
    <col min="3339" max="3339" width="12.5546875" style="25" bestFit="1" customWidth="1"/>
    <col min="3340" max="3582" width="9.109375" style="25"/>
    <col min="3583" max="3583" width="13.5546875" style="25" customWidth="1"/>
    <col min="3584" max="3584" width="12.44140625" style="25" customWidth="1"/>
    <col min="3585" max="3585" width="14.44140625" style="25" customWidth="1"/>
    <col min="3586" max="3586" width="41.44140625" style="25" customWidth="1"/>
    <col min="3587" max="3587" width="51.109375" style="25" customWidth="1"/>
    <col min="3588" max="3588" width="17" style="25" customWidth="1"/>
    <col min="3589" max="3589" width="17.109375" style="25" customWidth="1"/>
    <col min="3590" max="3590" width="19.33203125" style="25" customWidth="1"/>
    <col min="3591" max="3591" width="18" style="25" customWidth="1"/>
    <col min="3592" max="3592" width="18.44140625" style="25" customWidth="1"/>
    <col min="3593" max="3593" width="15.33203125" style="25" bestFit="1" customWidth="1"/>
    <col min="3594" max="3594" width="16.5546875" style="25" customWidth="1"/>
    <col min="3595" max="3595" width="12.5546875" style="25" bestFit="1" customWidth="1"/>
    <col min="3596" max="3838" width="9.109375" style="25"/>
    <col min="3839" max="3839" width="13.5546875" style="25" customWidth="1"/>
    <col min="3840" max="3840" width="12.44140625" style="25" customWidth="1"/>
    <col min="3841" max="3841" width="14.44140625" style="25" customWidth="1"/>
    <col min="3842" max="3842" width="41.44140625" style="25" customWidth="1"/>
    <col min="3843" max="3843" width="51.109375" style="25" customWidth="1"/>
    <col min="3844" max="3844" width="17" style="25" customWidth="1"/>
    <col min="3845" max="3845" width="17.109375" style="25" customWidth="1"/>
    <col min="3846" max="3846" width="19.33203125" style="25" customWidth="1"/>
    <col min="3847" max="3847" width="18" style="25" customWidth="1"/>
    <col min="3848" max="3848" width="18.44140625" style="25" customWidth="1"/>
    <col min="3849" max="3849" width="15.33203125" style="25" bestFit="1" customWidth="1"/>
    <col min="3850" max="3850" width="16.5546875" style="25" customWidth="1"/>
    <col min="3851" max="3851" width="12.5546875" style="25" bestFit="1" customWidth="1"/>
    <col min="3852" max="4094" width="9.109375" style="25"/>
    <col min="4095" max="4095" width="13.5546875" style="25" customWidth="1"/>
    <col min="4096" max="4096" width="12.44140625" style="25" customWidth="1"/>
    <col min="4097" max="4097" width="14.44140625" style="25" customWidth="1"/>
    <col min="4098" max="4098" width="41.44140625" style="25" customWidth="1"/>
    <col min="4099" max="4099" width="51.109375" style="25" customWidth="1"/>
    <col min="4100" max="4100" width="17" style="25" customWidth="1"/>
    <col min="4101" max="4101" width="17.109375" style="25" customWidth="1"/>
    <col min="4102" max="4102" width="19.33203125" style="25" customWidth="1"/>
    <col min="4103" max="4103" width="18" style="25" customWidth="1"/>
    <col min="4104" max="4104" width="18.44140625" style="25" customWidth="1"/>
    <col min="4105" max="4105" width="15.33203125" style="25" bestFit="1" customWidth="1"/>
    <col min="4106" max="4106" width="16.5546875" style="25" customWidth="1"/>
    <col min="4107" max="4107" width="12.5546875" style="25" bestFit="1" customWidth="1"/>
    <col min="4108" max="4350" width="9.109375" style="25"/>
    <col min="4351" max="4351" width="13.5546875" style="25" customWidth="1"/>
    <col min="4352" max="4352" width="12.44140625" style="25" customWidth="1"/>
    <col min="4353" max="4353" width="14.44140625" style="25" customWidth="1"/>
    <col min="4354" max="4354" width="41.44140625" style="25" customWidth="1"/>
    <col min="4355" max="4355" width="51.109375" style="25" customWidth="1"/>
    <col min="4356" max="4356" width="17" style="25" customWidth="1"/>
    <col min="4357" max="4357" width="17.109375" style="25" customWidth="1"/>
    <col min="4358" max="4358" width="19.33203125" style="25" customWidth="1"/>
    <col min="4359" max="4359" width="18" style="25" customWidth="1"/>
    <col min="4360" max="4360" width="18.44140625" style="25" customWidth="1"/>
    <col min="4361" max="4361" width="15.33203125" style="25" bestFit="1" customWidth="1"/>
    <col min="4362" max="4362" width="16.5546875" style="25" customWidth="1"/>
    <col min="4363" max="4363" width="12.5546875" style="25" bestFit="1" customWidth="1"/>
    <col min="4364" max="4606" width="9.109375" style="25"/>
    <col min="4607" max="4607" width="13.5546875" style="25" customWidth="1"/>
    <col min="4608" max="4608" width="12.44140625" style="25" customWidth="1"/>
    <col min="4609" max="4609" width="14.44140625" style="25" customWidth="1"/>
    <col min="4610" max="4610" width="41.44140625" style="25" customWidth="1"/>
    <col min="4611" max="4611" width="51.109375" style="25" customWidth="1"/>
    <col min="4612" max="4612" width="17" style="25" customWidth="1"/>
    <col min="4613" max="4613" width="17.109375" style="25" customWidth="1"/>
    <col min="4614" max="4614" width="19.33203125" style="25" customWidth="1"/>
    <col min="4615" max="4615" width="18" style="25" customWidth="1"/>
    <col min="4616" max="4616" width="18.44140625" style="25" customWidth="1"/>
    <col min="4617" max="4617" width="15.33203125" style="25" bestFit="1" customWidth="1"/>
    <col min="4618" max="4618" width="16.5546875" style="25" customWidth="1"/>
    <col min="4619" max="4619" width="12.5546875" style="25" bestFit="1" customWidth="1"/>
    <col min="4620" max="4862" width="9.109375" style="25"/>
    <col min="4863" max="4863" width="13.5546875" style="25" customWidth="1"/>
    <col min="4864" max="4864" width="12.44140625" style="25" customWidth="1"/>
    <col min="4865" max="4865" width="14.44140625" style="25" customWidth="1"/>
    <col min="4866" max="4866" width="41.44140625" style="25" customWidth="1"/>
    <col min="4867" max="4867" width="51.109375" style="25" customWidth="1"/>
    <col min="4868" max="4868" width="17" style="25" customWidth="1"/>
    <col min="4869" max="4869" width="17.109375" style="25" customWidth="1"/>
    <col min="4870" max="4870" width="19.33203125" style="25" customWidth="1"/>
    <col min="4871" max="4871" width="18" style="25" customWidth="1"/>
    <col min="4872" max="4872" width="18.44140625" style="25" customWidth="1"/>
    <col min="4873" max="4873" width="15.33203125" style="25" bestFit="1" customWidth="1"/>
    <col min="4874" max="4874" width="16.5546875" style="25" customWidth="1"/>
    <col min="4875" max="4875" width="12.5546875" style="25" bestFit="1" customWidth="1"/>
    <col min="4876" max="5118" width="9.109375" style="25"/>
    <col min="5119" max="5119" width="13.5546875" style="25" customWidth="1"/>
    <col min="5120" max="5120" width="12.44140625" style="25" customWidth="1"/>
    <col min="5121" max="5121" width="14.44140625" style="25" customWidth="1"/>
    <col min="5122" max="5122" width="41.44140625" style="25" customWidth="1"/>
    <col min="5123" max="5123" width="51.109375" style="25" customWidth="1"/>
    <col min="5124" max="5124" width="17" style="25" customWidth="1"/>
    <col min="5125" max="5125" width="17.109375" style="25" customWidth="1"/>
    <col min="5126" max="5126" width="19.33203125" style="25" customWidth="1"/>
    <col min="5127" max="5127" width="18" style="25" customWidth="1"/>
    <col min="5128" max="5128" width="18.44140625" style="25" customWidth="1"/>
    <col min="5129" max="5129" width="15.33203125" style="25" bestFit="1" customWidth="1"/>
    <col min="5130" max="5130" width="16.5546875" style="25" customWidth="1"/>
    <col min="5131" max="5131" width="12.5546875" style="25" bestFit="1" customWidth="1"/>
    <col min="5132" max="5374" width="9.109375" style="25"/>
    <col min="5375" max="5375" width="13.5546875" style="25" customWidth="1"/>
    <col min="5376" max="5376" width="12.44140625" style="25" customWidth="1"/>
    <col min="5377" max="5377" width="14.44140625" style="25" customWidth="1"/>
    <col min="5378" max="5378" width="41.44140625" style="25" customWidth="1"/>
    <col min="5379" max="5379" width="51.109375" style="25" customWidth="1"/>
    <col min="5380" max="5380" width="17" style="25" customWidth="1"/>
    <col min="5381" max="5381" width="17.109375" style="25" customWidth="1"/>
    <col min="5382" max="5382" width="19.33203125" style="25" customWidth="1"/>
    <col min="5383" max="5383" width="18" style="25" customWidth="1"/>
    <col min="5384" max="5384" width="18.44140625" style="25" customWidth="1"/>
    <col min="5385" max="5385" width="15.33203125" style="25" bestFit="1" customWidth="1"/>
    <col min="5386" max="5386" width="16.5546875" style="25" customWidth="1"/>
    <col min="5387" max="5387" width="12.5546875" style="25" bestFit="1" customWidth="1"/>
    <col min="5388" max="5630" width="9.109375" style="25"/>
    <col min="5631" max="5631" width="13.5546875" style="25" customWidth="1"/>
    <col min="5632" max="5632" width="12.44140625" style="25" customWidth="1"/>
    <col min="5633" max="5633" width="14.44140625" style="25" customWidth="1"/>
    <col min="5634" max="5634" width="41.44140625" style="25" customWidth="1"/>
    <col min="5635" max="5635" width="51.109375" style="25" customWidth="1"/>
    <col min="5636" max="5636" width="17" style="25" customWidth="1"/>
    <col min="5637" max="5637" width="17.109375" style="25" customWidth="1"/>
    <col min="5638" max="5638" width="19.33203125" style="25" customWidth="1"/>
    <col min="5639" max="5639" width="18" style="25" customWidth="1"/>
    <col min="5640" max="5640" width="18.44140625" style="25" customWidth="1"/>
    <col min="5641" max="5641" width="15.33203125" style="25" bestFit="1" customWidth="1"/>
    <col min="5642" max="5642" width="16.5546875" style="25" customWidth="1"/>
    <col min="5643" max="5643" width="12.5546875" style="25" bestFit="1" customWidth="1"/>
    <col min="5644" max="5886" width="9.109375" style="25"/>
    <col min="5887" max="5887" width="13.5546875" style="25" customWidth="1"/>
    <col min="5888" max="5888" width="12.44140625" style="25" customWidth="1"/>
    <col min="5889" max="5889" width="14.44140625" style="25" customWidth="1"/>
    <col min="5890" max="5890" width="41.44140625" style="25" customWidth="1"/>
    <col min="5891" max="5891" width="51.109375" style="25" customWidth="1"/>
    <col min="5892" max="5892" width="17" style="25" customWidth="1"/>
    <col min="5893" max="5893" width="17.109375" style="25" customWidth="1"/>
    <col min="5894" max="5894" width="19.33203125" style="25" customWidth="1"/>
    <col min="5895" max="5895" width="18" style="25" customWidth="1"/>
    <col min="5896" max="5896" width="18.44140625" style="25" customWidth="1"/>
    <col min="5897" max="5897" width="15.33203125" style="25" bestFit="1" customWidth="1"/>
    <col min="5898" max="5898" width="16.5546875" style="25" customWidth="1"/>
    <col min="5899" max="5899" width="12.5546875" style="25" bestFit="1" customWidth="1"/>
    <col min="5900" max="6142" width="9.109375" style="25"/>
    <col min="6143" max="6143" width="13.5546875" style="25" customWidth="1"/>
    <col min="6144" max="6144" width="12.44140625" style="25" customWidth="1"/>
    <col min="6145" max="6145" width="14.44140625" style="25" customWidth="1"/>
    <col min="6146" max="6146" width="41.44140625" style="25" customWidth="1"/>
    <col min="6147" max="6147" width="51.109375" style="25" customWidth="1"/>
    <col min="6148" max="6148" width="17" style="25" customWidth="1"/>
    <col min="6149" max="6149" width="17.109375" style="25" customWidth="1"/>
    <col min="6150" max="6150" width="19.33203125" style="25" customWidth="1"/>
    <col min="6151" max="6151" width="18" style="25" customWidth="1"/>
    <col min="6152" max="6152" width="18.44140625" style="25" customWidth="1"/>
    <col min="6153" max="6153" width="15.33203125" style="25" bestFit="1" customWidth="1"/>
    <col min="6154" max="6154" width="16.5546875" style="25" customWidth="1"/>
    <col min="6155" max="6155" width="12.5546875" style="25" bestFit="1" customWidth="1"/>
    <col min="6156" max="6398" width="9.109375" style="25"/>
    <col min="6399" max="6399" width="13.5546875" style="25" customWidth="1"/>
    <col min="6400" max="6400" width="12.44140625" style="25" customWidth="1"/>
    <col min="6401" max="6401" width="14.44140625" style="25" customWidth="1"/>
    <col min="6402" max="6402" width="41.44140625" style="25" customWidth="1"/>
    <col min="6403" max="6403" width="51.109375" style="25" customWidth="1"/>
    <col min="6404" max="6404" width="17" style="25" customWidth="1"/>
    <col min="6405" max="6405" width="17.109375" style="25" customWidth="1"/>
    <col min="6406" max="6406" width="19.33203125" style="25" customWidth="1"/>
    <col min="6407" max="6407" width="18" style="25" customWidth="1"/>
    <col min="6408" max="6408" width="18.44140625" style="25" customWidth="1"/>
    <col min="6409" max="6409" width="15.33203125" style="25" bestFit="1" customWidth="1"/>
    <col min="6410" max="6410" width="16.5546875" style="25" customWidth="1"/>
    <col min="6411" max="6411" width="12.5546875" style="25" bestFit="1" customWidth="1"/>
    <col min="6412" max="6654" width="9.109375" style="25"/>
    <col min="6655" max="6655" width="13.5546875" style="25" customWidth="1"/>
    <col min="6656" max="6656" width="12.44140625" style="25" customWidth="1"/>
    <col min="6657" max="6657" width="14.44140625" style="25" customWidth="1"/>
    <col min="6658" max="6658" width="41.44140625" style="25" customWidth="1"/>
    <col min="6659" max="6659" width="51.109375" style="25" customWidth="1"/>
    <col min="6660" max="6660" width="17" style="25" customWidth="1"/>
    <col min="6661" max="6661" width="17.109375" style="25" customWidth="1"/>
    <col min="6662" max="6662" width="19.33203125" style="25" customWidth="1"/>
    <col min="6663" max="6663" width="18" style="25" customWidth="1"/>
    <col min="6664" max="6664" width="18.44140625" style="25" customWidth="1"/>
    <col min="6665" max="6665" width="15.33203125" style="25" bestFit="1" customWidth="1"/>
    <col min="6666" max="6666" width="16.5546875" style="25" customWidth="1"/>
    <col min="6667" max="6667" width="12.5546875" style="25" bestFit="1" customWidth="1"/>
    <col min="6668" max="6910" width="9.109375" style="25"/>
    <col min="6911" max="6911" width="13.5546875" style="25" customWidth="1"/>
    <col min="6912" max="6912" width="12.44140625" style="25" customWidth="1"/>
    <col min="6913" max="6913" width="14.44140625" style="25" customWidth="1"/>
    <col min="6914" max="6914" width="41.44140625" style="25" customWidth="1"/>
    <col min="6915" max="6915" width="51.109375" style="25" customWidth="1"/>
    <col min="6916" max="6916" width="17" style="25" customWidth="1"/>
    <col min="6917" max="6917" width="17.109375" style="25" customWidth="1"/>
    <col min="6918" max="6918" width="19.33203125" style="25" customWidth="1"/>
    <col min="6919" max="6919" width="18" style="25" customWidth="1"/>
    <col min="6920" max="6920" width="18.44140625" style="25" customWidth="1"/>
    <col min="6921" max="6921" width="15.33203125" style="25" bestFit="1" customWidth="1"/>
    <col min="6922" max="6922" width="16.5546875" style="25" customWidth="1"/>
    <col min="6923" max="6923" width="12.5546875" style="25" bestFit="1" customWidth="1"/>
    <col min="6924" max="7166" width="9.109375" style="25"/>
    <col min="7167" max="7167" width="13.5546875" style="25" customWidth="1"/>
    <col min="7168" max="7168" width="12.44140625" style="25" customWidth="1"/>
    <col min="7169" max="7169" width="14.44140625" style="25" customWidth="1"/>
    <col min="7170" max="7170" width="41.44140625" style="25" customWidth="1"/>
    <col min="7171" max="7171" width="51.109375" style="25" customWidth="1"/>
    <col min="7172" max="7172" width="17" style="25" customWidth="1"/>
    <col min="7173" max="7173" width="17.109375" style="25" customWidth="1"/>
    <col min="7174" max="7174" width="19.33203125" style="25" customWidth="1"/>
    <col min="7175" max="7175" width="18" style="25" customWidth="1"/>
    <col min="7176" max="7176" width="18.44140625" style="25" customWidth="1"/>
    <col min="7177" max="7177" width="15.33203125" style="25" bestFit="1" customWidth="1"/>
    <col min="7178" max="7178" width="16.5546875" style="25" customWidth="1"/>
    <col min="7179" max="7179" width="12.5546875" style="25" bestFit="1" customWidth="1"/>
    <col min="7180" max="7422" width="9.109375" style="25"/>
    <col min="7423" max="7423" width="13.5546875" style="25" customWidth="1"/>
    <col min="7424" max="7424" width="12.44140625" style="25" customWidth="1"/>
    <col min="7425" max="7425" width="14.44140625" style="25" customWidth="1"/>
    <col min="7426" max="7426" width="41.44140625" style="25" customWidth="1"/>
    <col min="7427" max="7427" width="51.109375" style="25" customWidth="1"/>
    <col min="7428" max="7428" width="17" style="25" customWidth="1"/>
    <col min="7429" max="7429" width="17.109375" style="25" customWidth="1"/>
    <col min="7430" max="7430" width="19.33203125" style="25" customWidth="1"/>
    <col min="7431" max="7431" width="18" style="25" customWidth="1"/>
    <col min="7432" max="7432" width="18.44140625" style="25" customWidth="1"/>
    <col min="7433" max="7433" width="15.33203125" style="25" bestFit="1" customWidth="1"/>
    <col min="7434" max="7434" width="16.5546875" style="25" customWidth="1"/>
    <col min="7435" max="7435" width="12.5546875" style="25" bestFit="1" customWidth="1"/>
    <col min="7436" max="7678" width="9.109375" style="25"/>
    <col min="7679" max="7679" width="13.5546875" style="25" customWidth="1"/>
    <col min="7680" max="7680" width="12.44140625" style="25" customWidth="1"/>
    <col min="7681" max="7681" width="14.44140625" style="25" customWidth="1"/>
    <col min="7682" max="7682" width="41.44140625" style="25" customWidth="1"/>
    <col min="7683" max="7683" width="51.109375" style="25" customWidth="1"/>
    <col min="7684" max="7684" width="17" style="25" customWidth="1"/>
    <col min="7685" max="7685" width="17.109375" style="25" customWidth="1"/>
    <col min="7686" max="7686" width="19.33203125" style="25" customWidth="1"/>
    <col min="7687" max="7687" width="18" style="25" customWidth="1"/>
    <col min="7688" max="7688" width="18.44140625" style="25" customWidth="1"/>
    <col min="7689" max="7689" width="15.33203125" style="25" bestFit="1" customWidth="1"/>
    <col min="7690" max="7690" width="16.5546875" style="25" customWidth="1"/>
    <col min="7691" max="7691" width="12.5546875" style="25" bestFit="1" customWidth="1"/>
    <col min="7692" max="7934" width="9.109375" style="25"/>
    <col min="7935" max="7935" width="13.5546875" style="25" customWidth="1"/>
    <col min="7936" max="7936" width="12.44140625" style="25" customWidth="1"/>
    <col min="7937" max="7937" width="14.44140625" style="25" customWidth="1"/>
    <col min="7938" max="7938" width="41.44140625" style="25" customWidth="1"/>
    <col min="7939" max="7939" width="51.109375" style="25" customWidth="1"/>
    <col min="7940" max="7940" width="17" style="25" customWidth="1"/>
    <col min="7941" max="7941" width="17.109375" style="25" customWidth="1"/>
    <col min="7942" max="7942" width="19.33203125" style="25" customWidth="1"/>
    <col min="7943" max="7943" width="18" style="25" customWidth="1"/>
    <col min="7944" max="7944" width="18.44140625" style="25" customWidth="1"/>
    <col min="7945" max="7945" width="15.33203125" style="25" bestFit="1" customWidth="1"/>
    <col min="7946" max="7946" width="16.5546875" style="25" customWidth="1"/>
    <col min="7947" max="7947" width="12.5546875" style="25" bestFit="1" customWidth="1"/>
    <col min="7948" max="8190" width="9.109375" style="25"/>
    <col min="8191" max="8191" width="13.5546875" style="25" customWidth="1"/>
    <col min="8192" max="8192" width="12.44140625" style="25" customWidth="1"/>
    <col min="8193" max="8193" width="14.44140625" style="25" customWidth="1"/>
    <col min="8194" max="8194" width="41.44140625" style="25" customWidth="1"/>
    <col min="8195" max="8195" width="51.109375" style="25" customWidth="1"/>
    <col min="8196" max="8196" width="17" style="25" customWidth="1"/>
    <col min="8197" max="8197" width="17.109375" style="25" customWidth="1"/>
    <col min="8198" max="8198" width="19.33203125" style="25" customWidth="1"/>
    <col min="8199" max="8199" width="18" style="25" customWidth="1"/>
    <col min="8200" max="8200" width="18.44140625" style="25" customWidth="1"/>
    <col min="8201" max="8201" width="15.33203125" style="25" bestFit="1" customWidth="1"/>
    <col min="8202" max="8202" width="16.5546875" style="25" customWidth="1"/>
    <col min="8203" max="8203" width="12.5546875" style="25" bestFit="1" customWidth="1"/>
    <col min="8204" max="8446" width="9.109375" style="25"/>
    <col min="8447" max="8447" width="13.5546875" style="25" customWidth="1"/>
    <col min="8448" max="8448" width="12.44140625" style="25" customWidth="1"/>
    <col min="8449" max="8449" width="14.44140625" style="25" customWidth="1"/>
    <col min="8450" max="8450" width="41.44140625" style="25" customWidth="1"/>
    <col min="8451" max="8451" width="51.109375" style="25" customWidth="1"/>
    <col min="8452" max="8452" width="17" style="25" customWidth="1"/>
    <col min="8453" max="8453" width="17.109375" style="25" customWidth="1"/>
    <col min="8454" max="8454" width="19.33203125" style="25" customWidth="1"/>
    <col min="8455" max="8455" width="18" style="25" customWidth="1"/>
    <col min="8456" max="8456" width="18.44140625" style="25" customWidth="1"/>
    <col min="8457" max="8457" width="15.33203125" style="25" bestFit="1" customWidth="1"/>
    <col min="8458" max="8458" width="16.5546875" style="25" customWidth="1"/>
    <col min="8459" max="8459" width="12.5546875" style="25" bestFit="1" customWidth="1"/>
    <col min="8460" max="8702" width="9.109375" style="25"/>
    <col min="8703" max="8703" width="13.5546875" style="25" customWidth="1"/>
    <col min="8704" max="8704" width="12.44140625" style="25" customWidth="1"/>
    <col min="8705" max="8705" width="14.44140625" style="25" customWidth="1"/>
    <col min="8706" max="8706" width="41.44140625" style="25" customWidth="1"/>
    <col min="8707" max="8707" width="51.109375" style="25" customWidth="1"/>
    <col min="8708" max="8708" width="17" style="25" customWidth="1"/>
    <col min="8709" max="8709" width="17.109375" style="25" customWidth="1"/>
    <col min="8710" max="8710" width="19.33203125" style="25" customWidth="1"/>
    <col min="8711" max="8711" width="18" style="25" customWidth="1"/>
    <col min="8712" max="8712" width="18.44140625" style="25" customWidth="1"/>
    <col min="8713" max="8713" width="15.33203125" style="25" bestFit="1" customWidth="1"/>
    <col min="8714" max="8714" width="16.5546875" style="25" customWidth="1"/>
    <col min="8715" max="8715" width="12.5546875" style="25" bestFit="1" customWidth="1"/>
    <col min="8716" max="8958" width="9.109375" style="25"/>
    <col min="8959" max="8959" width="13.5546875" style="25" customWidth="1"/>
    <col min="8960" max="8960" width="12.44140625" style="25" customWidth="1"/>
    <col min="8961" max="8961" width="14.44140625" style="25" customWidth="1"/>
    <col min="8962" max="8962" width="41.44140625" style="25" customWidth="1"/>
    <col min="8963" max="8963" width="51.109375" style="25" customWidth="1"/>
    <col min="8964" max="8964" width="17" style="25" customWidth="1"/>
    <col min="8965" max="8965" width="17.109375" style="25" customWidth="1"/>
    <col min="8966" max="8966" width="19.33203125" style="25" customWidth="1"/>
    <col min="8967" max="8967" width="18" style="25" customWidth="1"/>
    <col min="8968" max="8968" width="18.44140625" style="25" customWidth="1"/>
    <col min="8969" max="8969" width="15.33203125" style="25" bestFit="1" customWidth="1"/>
    <col min="8970" max="8970" width="16.5546875" style="25" customWidth="1"/>
    <col min="8971" max="8971" width="12.5546875" style="25" bestFit="1" customWidth="1"/>
    <col min="8972" max="9214" width="9.109375" style="25"/>
    <col min="9215" max="9215" width="13.5546875" style="25" customWidth="1"/>
    <col min="9216" max="9216" width="12.44140625" style="25" customWidth="1"/>
    <col min="9217" max="9217" width="14.44140625" style="25" customWidth="1"/>
    <col min="9218" max="9218" width="41.44140625" style="25" customWidth="1"/>
    <col min="9219" max="9219" width="51.109375" style="25" customWidth="1"/>
    <col min="9220" max="9220" width="17" style="25" customWidth="1"/>
    <col min="9221" max="9221" width="17.109375" style="25" customWidth="1"/>
    <col min="9222" max="9222" width="19.33203125" style="25" customWidth="1"/>
    <col min="9223" max="9223" width="18" style="25" customWidth="1"/>
    <col min="9224" max="9224" width="18.44140625" style="25" customWidth="1"/>
    <col min="9225" max="9225" width="15.33203125" style="25" bestFit="1" customWidth="1"/>
    <col min="9226" max="9226" width="16.5546875" style="25" customWidth="1"/>
    <col min="9227" max="9227" width="12.5546875" style="25" bestFit="1" customWidth="1"/>
    <col min="9228" max="9470" width="9.109375" style="25"/>
    <col min="9471" max="9471" width="13.5546875" style="25" customWidth="1"/>
    <col min="9472" max="9472" width="12.44140625" style="25" customWidth="1"/>
    <col min="9473" max="9473" width="14.44140625" style="25" customWidth="1"/>
    <col min="9474" max="9474" width="41.44140625" style="25" customWidth="1"/>
    <col min="9475" max="9475" width="51.109375" style="25" customWidth="1"/>
    <col min="9476" max="9476" width="17" style="25" customWidth="1"/>
    <col min="9477" max="9477" width="17.109375" style="25" customWidth="1"/>
    <col min="9478" max="9478" width="19.33203125" style="25" customWidth="1"/>
    <col min="9479" max="9479" width="18" style="25" customWidth="1"/>
    <col min="9480" max="9480" width="18.44140625" style="25" customWidth="1"/>
    <col min="9481" max="9481" width="15.33203125" style="25" bestFit="1" customWidth="1"/>
    <col min="9482" max="9482" width="16.5546875" style="25" customWidth="1"/>
    <col min="9483" max="9483" width="12.5546875" style="25" bestFit="1" customWidth="1"/>
    <col min="9484" max="9726" width="9.109375" style="25"/>
    <col min="9727" max="9727" width="13.5546875" style="25" customWidth="1"/>
    <col min="9728" max="9728" width="12.44140625" style="25" customWidth="1"/>
    <col min="9729" max="9729" width="14.44140625" style="25" customWidth="1"/>
    <col min="9730" max="9730" width="41.44140625" style="25" customWidth="1"/>
    <col min="9731" max="9731" width="51.109375" style="25" customWidth="1"/>
    <col min="9732" max="9732" width="17" style="25" customWidth="1"/>
    <col min="9733" max="9733" width="17.109375" style="25" customWidth="1"/>
    <col min="9734" max="9734" width="19.33203125" style="25" customWidth="1"/>
    <col min="9735" max="9735" width="18" style="25" customWidth="1"/>
    <col min="9736" max="9736" width="18.44140625" style="25" customWidth="1"/>
    <col min="9737" max="9737" width="15.33203125" style="25" bestFit="1" customWidth="1"/>
    <col min="9738" max="9738" width="16.5546875" style="25" customWidth="1"/>
    <col min="9739" max="9739" width="12.5546875" style="25" bestFit="1" customWidth="1"/>
    <col min="9740" max="9982" width="9.109375" style="25"/>
    <col min="9983" max="9983" width="13.5546875" style="25" customWidth="1"/>
    <col min="9984" max="9984" width="12.44140625" style="25" customWidth="1"/>
    <col min="9985" max="9985" width="14.44140625" style="25" customWidth="1"/>
    <col min="9986" max="9986" width="41.44140625" style="25" customWidth="1"/>
    <col min="9987" max="9987" width="51.109375" style="25" customWidth="1"/>
    <col min="9988" max="9988" width="17" style="25" customWidth="1"/>
    <col min="9989" max="9989" width="17.109375" style="25" customWidth="1"/>
    <col min="9990" max="9990" width="19.33203125" style="25" customWidth="1"/>
    <col min="9991" max="9991" width="18" style="25" customWidth="1"/>
    <col min="9992" max="9992" width="18.44140625" style="25" customWidth="1"/>
    <col min="9993" max="9993" width="15.33203125" style="25" bestFit="1" customWidth="1"/>
    <col min="9994" max="9994" width="16.5546875" style="25" customWidth="1"/>
    <col min="9995" max="9995" width="12.5546875" style="25" bestFit="1" customWidth="1"/>
    <col min="9996" max="10238" width="9.109375" style="25"/>
    <col min="10239" max="10239" width="13.5546875" style="25" customWidth="1"/>
    <col min="10240" max="10240" width="12.44140625" style="25" customWidth="1"/>
    <col min="10241" max="10241" width="14.44140625" style="25" customWidth="1"/>
    <col min="10242" max="10242" width="41.44140625" style="25" customWidth="1"/>
    <col min="10243" max="10243" width="51.109375" style="25" customWidth="1"/>
    <col min="10244" max="10244" width="17" style="25" customWidth="1"/>
    <col min="10245" max="10245" width="17.109375" style="25" customWidth="1"/>
    <col min="10246" max="10246" width="19.33203125" style="25" customWidth="1"/>
    <col min="10247" max="10247" width="18" style="25" customWidth="1"/>
    <col min="10248" max="10248" width="18.44140625" style="25" customWidth="1"/>
    <col min="10249" max="10249" width="15.33203125" style="25" bestFit="1" customWidth="1"/>
    <col min="10250" max="10250" width="16.5546875" style="25" customWidth="1"/>
    <col min="10251" max="10251" width="12.5546875" style="25" bestFit="1" customWidth="1"/>
    <col min="10252" max="10494" width="9.109375" style="25"/>
    <col min="10495" max="10495" width="13.5546875" style="25" customWidth="1"/>
    <col min="10496" max="10496" width="12.44140625" style="25" customWidth="1"/>
    <col min="10497" max="10497" width="14.44140625" style="25" customWidth="1"/>
    <col min="10498" max="10498" width="41.44140625" style="25" customWidth="1"/>
    <col min="10499" max="10499" width="51.109375" style="25" customWidth="1"/>
    <col min="10500" max="10500" width="17" style="25" customWidth="1"/>
    <col min="10501" max="10501" width="17.109375" style="25" customWidth="1"/>
    <col min="10502" max="10502" width="19.33203125" style="25" customWidth="1"/>
    <col min="10503" max="10503" width="18" style="25" customWidth="1"/>
    <col min="10504" max="10504" width="18.44140625" style="25" customWidth="1"/>
    <col min="10505" max="10505" width="15.33203125" style="25" bestFit="1" customWidth="1"/>
    <col min="10506" max="10506" width="16.5546875" style="25" customWidth="1"/>
    <col min="10507" max="10507" width="12.5546875" style="25" bestFit="1" customWidth="1"/>
    <col min="10508" max="10750" width="9.109375" style="25"/>
    <col min="10751" max="10751" width="13.5546875" style="25" customWidth="1"/>
    <col min="10752" max="10752" width="12.44140625" style="25" customWidth="1"/>
    <col min="10753" max="10753" width="14.44140625" style="25" customWidth="1"/>
    <col min="10754" max="10754" width="41.44140625" style="25" customWidth="1"/>
    <col min="10755" max="10755" width="51.109375" style="25" customWidth="1"/>
    <col min="10756" max="10756" width="17" style="25" customWidth="1"/>
    <col min="10757" max="10757" width="17.109375" style="25" customWidth="1"/>
    <col min="10758" max="10758" width="19.33203125" style="25" customWidth="1"/>
    <col min="10759" max="10759" width="18" style="25" customWidth="1"/>
    <col min="10760" max="10760" width="18.44140625" style="25" customWidth="1"/>
    <col min="10761" max="10761" width="15.33203125" style="25" bestFit="1" customWidth="1"/>
    <col min="10762" max="10762" width="16.5546875" style="25" customWidth="1"/>
    <col min="10763" max="10763" width="12.5546875" style="25" bestFit="1" customWidth="1"/>
    <col min="10764" max="11006" width="9.109375" style="25"/>
    <col min="11007" max="11007" width="13.5546875" style="25" customWidth="1"/>
    <col min="11008" max="11008" width="12.44140625" style="25" customWidth="1"/>
    <col min="11009" max="11009" width="14.44140625" style="25" customWidth="1"/>
    <col min="11010" max="11010" width="41.44140625" style="25" customWidth="1"/>
    <col min="11011" max="11011" width="51.109375" style="25" customWidth="1"/>
    <col min="11012" max="11012" width="17" style="25" customWidth="1"/>
    <col min="11013" max="11013" width="17.109375" style="25" customWidth="1"/>
    <col min="11014" max="11014" width="19.33203125" style="25" customWidth="1"/>
    <col min="11015" max="11015" width="18" style="25" customWidth="1"/>
    <col min="11016" max="11016" width="18.44140625" style="25" customWidth="1"/>
    <col min="11017" max="11017" width="15.33203125" style="25" bestFit="1" customWidth="1"/>
    <col min="11018" max="11018" width="16.5546875" style="25" customWidth="1"/>
    <col min="11019" max="11019" width="12.5546875" style="25" bestFit="1" customWidth="1"/>
    <col min="11020" max="11262" width="9.109375" style="25"/>
    <col min="11263" max="11263" width="13.5546875" style="25" customWidth="1"/>
    <col min="11264" max="11264" width="12.44140625" style="25" customWidth="1"/>
    <col min="11265" max="11265" width="14.44140625" style="25" customWidth="1"/>
    <col min="11266" max="11266" width="41.44140625" style="25" customWidth="1"/>
    <col min="11267" max="11267" width="51.109375" style="25" customWidth="1"/>
    <col min="11268" max="11268" width="17" style="25" customWidth="1"/>
    <col min="11269" max="11269" width="17.109375" style="25" customWidth="1"/>
    <col min="11270" max="11270" width="19.33203125" style="25" customWidth="1"/>
    <col min="11271" max="11271" width="18" style="25" customWidth="1"/>
    <col min="11272" max="11272" width="18.44140625" style="25" customWidth="1"/>
    <col min="11273" max="11273" width="15.33203125" style="25" bestFit="1" customWidth="1"/>
    <col min="11274" max="11274" width="16.5546875" style="25" customWidth="1"/>
    <col min="11275" max="11275" width="12.5546875" style="25" bestFit="1" customWidth="1"/>
    <col min="11276" max="11518" width="9.109375" style="25"/>
    <col min="11519" max="11519" width="13.5546875" style="25" customWidth="1"/>
    <col min="11520" max="11520" width="12.44140625" style="25" customWidth="1"/>
    <col min="11521" max="11521" width="14.44140625" style="25" customWidth="1"/>
    <col min="11522" max="11522" width="41.44140625" style="25" customWidth="1"/>
    <col min="11523" max="11523" width="51.109375" style="25" customWidth="1"/>
    <col min="11524" max="11524" width="17" style="25" customWidth="1"/>
    <col min="11525" max="11525" width="17.109375" style="25" customWidth="1"/>
    <col min="11526" max="11526" width="19.33203125" style="25" customWidth="1"/>
    <col min="11527" max="11527" width="18" style="25" customWidth="1"/>
    <col min="11528" max="11528" width="18.44140625" style="25" customWidth="1"/>
    <col min="11529" max="11529" width="15.33203125" style="25" bestFit="1" customWidth="1"/>
    <col min="11530" max="11530" width="16.5546875" style="25" customWidth="1"/>
    <col min="11531" max="11531" width="12.5546875" style="25" bestFit="1" customWidth="1"/>
    <col min="11532" max="11774" width="9.109375" style="25"/>
    <col min="11775" max="11775" width="13.5546875" style="25" customWidth="1"/>
    <col min="11776" max="11776" width="12.44140625" style="25" customWidth="1"/>
    <col min="11777" max="11777" width="14.44140625" style="25" customWidth="1"/>
    <col min="11778" max="11778" width="41.44140625" style="25" customWidth="1"/>
    <col min="11779" max="11779" width="51.109375" style="25" customWidth="1"/>
    <col min="11780" max="11780" width="17" style="25" customWidth="1"/>
    <col min="11781" max="11781" width="17.109375" style="25" customWidth="1"/>
    <col min="11782" max="11782" width="19.33203125" style="25" customWidth="1"/>
    <col min="11783" max="11783" width="18" style="25" customWidth="1"/>
    <col min="11784" max="11784" width="18.44140625" style="25" customWidth="1"/>
    <col min="11785" max="11785" width="15.33203125" style="25" bestFit="1" customWidth="1"/>
    <col min="11786" max="11786" width="16.5546875" style="25" customWidth="1"/>
    <col min="11787" max="11787" width="12.5546875" style="25" bestFit="1" customWidth="1"/>
    <col min="11788" max="12030" width="9.109375" style="25"/>
    <col min="12031" max="12031" width="13.5546875" style="25" customWidth="1"/>
    <col min="12032" max="12032" width="12.44140625" style="25" customWidth="1"/>
    <col min="12033" max="12033" width="14.44140625" style="25" customWidth="1"/>
    <col min="12034" max="12034" width="41.44140625" style="25" customWidth="1"/>
    <col min="12035" max="12035" width="51.109375" style="25" customWidth="1"/>
    <col min="12036" max="12036" width="17" style="25" customWidth="1"/>
    <col min="12037" max="12037" width="17.109375" style="25" customWidth="1"/>
    <col min="12038" max="12038" width="19.33203125" style="25" customWidth="1"/>
    <col min="12039" max="12039" width="18" style="25" customWidth="1"/>
    <col min="12040" max="12040" width="18.44140625" style="25" customWidth="1"/>
    <col min="12041" max="12041" width="15.33203125" style="25" bestFit="1" customWidth="1"/>
    <col min="12042" max="12042" width="16.5546875" style="25" customWidth="1"/>
    <col min="12043" max="12043" width="12.5546875" style="25" bestFit="1" customWidth="1"/>
    <col min="12044" max="12286" width="9.109375" style="25"/>
    <col min="12287" max="12287" width="13.5546875" style="25" customWidth="1"/>
    <col min="12288" max="12288" width="12.44140625" style="25" customWidth="1"/>
    <col min="12289" max="12289" width="14.44140625" style="25" customWidth="1"/>
    <col min="12290" max="12290" width="41.44140625" style="25" customWidth="1"/>
    <col min="12291" max="12291" width="51.109375" style="25" customWidth="1"/>
    <col min="12292" max="12292" width="17" style="25" customWidth="1"/>
    <col min="12293" max="12293" width="17.109375" style="25" customWidth="1"/>
    <col min="12294" max="12294" width="19.33203125" style="25" customWidth="1"/>
    <col min="12295" max="12295" width="18" style="25" customWidth="1"/>
    <col min="12296" max="12296" width="18.44140625" style="25" customWidth="1"/>
    <col min="12297" max="12297" width="15.33203125" style="25" bestFit="1" customWidth="1"/>
    <col min="12298" max="12298" width="16.5546875" style="25" customWidth="1"/>
    <col min="12299" max="12299" width="12.5546875" style="25" bestFit="1" customWidth="1"/>
    <col min="12300" max="12542" width="9.109375" style="25"/>
    <col min="12543" max="12543" width="13.5546875" style="25" customWidth="1"/>
    <col min="12544" max="12544" width="12.44140625" style="25" customWidth="1"/>
    <col min="12545" max="12545" width="14.44140625" style="25" customWidth="1"/>
    <col min="12546" max="12546" width="41.44140625" style="25" customWidth="1"/>
    <col min="12547" max="12547" width="51.109375" style="25" customWidth="1"/>
    <col min="12548" max="12548" width="17" style="25" customWidth="1"/>
    <col min="12549" max="12549" width="17.109375" style="25" customWidth="1"/>
    <col min="12550" max="12550" width="19.33203125" style="25" customWidth="1"/>
    <col min="12551" max="12551" width="18" style="25" customWidth="1"/>
    <col min="12552" max="12552" width="18.44140625" style="25" customWidth="1"/>
    <col min="12553" max="12553" width="15.33203125" style="25" bestFit="1" customWidth="1"/>
    <col min="12554" max="12554" width="16.5546875" style="25" customWidth="1"/>
    <col min="12555" max="12555" width="12.5546875" style="25" bestFit="1" customWidth="1"/>
    <col min="12556" max="12798" width="9.109375" style="25"/>
    <col min="12799" max="12799" width="13.5546875" style="25" customWidth="1"/>
    <col min="12800" max="12800" width="12.44140625" style="25" customWidth="1"/>
    <col min="12801" max="12801" width="14.44140625" style="25" customWidth="1"/>
    <col min="12802" max="12802" width="41.44140625" style="25" customWidth="1"/>
    <col min="12803" max="12803" width="51.109375" style="25" customWidth="1"/>
    <col min="12804" max="12804" width="17" style="25" customWidth="1"/>
    <col min="12805" max="12805" width="17.109375" style="25" customWidth="1"/>
    <col min="12806" max="12806" width="19.33203125" style="25" customWidth="1"/>
    <col min="12807" max="12807" width="18" style="25" customWidth="1"/>
    <col min="12808" max="12808" width="18.44140625" style="25" customWidth="1"/>
    <col min="12809" max="12809" width="15.33203125" style="25" bestFit="1" customWidth="1"/>
    <col min="12810" max="12810" width="16.5546875" style="25" customWidth="1"/>
    <col min="12811" max="12811" width="12.5546875" style="25" bestFit="1" customWidth="1"/>
    <col min="12812" max="13054" width="9.109375" style="25"/>
    <col min="13055" max="13055" width="13.5546875" style="25" customWidth="1"/>
    <col min="13056" max="13056" width="12.44140625" style="25" customWidth="1"/>
    <col min="13057" max="13057" width="14.44140625" style="25" customWidth="1"/>
    <col min="13058" max="13058" width="41.44140625" style="25" customWidth="1"/>
    <col min="13059" max="13059" width="51.109375" style="25" customWidth="1"/>
    <col min="13060" max="13060" width="17" style="25" customWidth="1"/>
    <col min="13061" max="13061" width="17.109375" style="25" customWidth="1"/>
    <col min="13062" max="13062" width="19.33203125" style="25" customWidth="1"/>
    <col min="13063" max="13063" width="18" style="25" customWidth="1"/>
    <col min="13064" max="13064" width="18.44140625" style="25" customWidth="1"/>
    <col min="13065" max="13065" width="15.33203125" style="25" bestFit="1" customWidth="1"/>
    <col min="13066" max="13066" width="16.5546875" style="25" customWidth="1"/>
    <col min="13067" max="13067" width="12.5546875" style="25" bestFit="1" customWidth="1"/>
    <col min="13068" max="13310" width="9.109375" style="25"/>
    <col min="13311" max="13311" width="13.5546875" style="25" customWidth="1"/>
    <col min="13312" max="13312" width="12.44140625" style="25" customWidth="1"/>
    <col min="13313" max="13313" width="14.44140625" style="25" customWidth="1"/>
    <col min="13314" max="13314" width="41.44140625" style="25" customWidth="1"/>
    <col min="13315" max="13315" width="51.109375" style="25" customWidth="1"/>
    <col min="13316" max="13316" width="17" style="25" customWidth="1"/>
    <col min="13317" max="13317" width="17.109375" style="25" customWidth="1"/>
    <col min="13318" max="13318" width="19.33203125" style="25" customWidth="1"/>
    <col min="13319" max="13319" width="18" style="25" customWidth="1"/>
    <col min="13320" max="13320" width="18.44140625" style="25" customWidth="1"/>
    <col min="13321" max="13321" width="15.33203125" style="25" bestFit="1" customWidth="1"/>
    <col min="13322" max="13322" width="16.5546875" style="25" customWidth="1"/>
    <col min="13323" max="13323" width="12.5546875" style="25" bestFit="1" customWidth="1"/>
    <col min="13324" max="13566" width="9.109375" style="25"/>
    <col min="13567" max="13567" width="13.5546875" style="25" customWidth="1"/>
    <col min="13568" max="13568" width="12.44140625" style="25" customWidth="1"/>
    <col min="13569" max="13569" width="14.44140625" style="25" customWidth="1"/>
    <col min="13570" max="13570" width="41.44140625" style="25" customWidth="1"/>
    <col min="13571" max="13571" width="51.109375" style="25" customWidth="1"/>
    <col min="13572" max="13572" width="17" style="25" customWidth="1"/>
    <col min="13573" max="13573" width="17.109375" style="25" customWidth="1"/>
    <col min="13574" max="13574" width="19.33203125" style="25" customWidth="1"/>
    <col min="13575" max="13575" width="18" style="25" customWidth="1"/>
    <col min="13576" max="13576" width="18.44140625" style="25" customWidth="1"/>
    <col min="13577" max="13577" width="15.33203125" style="25" bestFit="1" customWidth="1"/>
    <col min="13578" max="13578" width="16.5546875" style="25" customWidth="1"/>
    <col min="13579" max="13579" width="12.5546875" style="25" bestFit="1" customWidth="1"/>
    <col min="13580" max="13822" width="9.109375" style="25"/>
    <col min="13823" max="13823" width="13.5546875" style="25" customWidth="1"/>
    <col min="13824" max="13824" width="12.44140625" style="25" customWidth="1"/>
    <col min="13825" max="13825" width="14.44140625" style="25" customWidth="1"/>
    <col min="13826" max="13826" width="41.44140625" style="25" customWidth="1"/>
    <col min="13827" max="13827" width="51.109375" style="25" customWidth="1"/>
    <col min="13828" max="13828" width="17" style="25" customWidth="1"/>
    <col min="13829" max="13829" width="17.109375" style="25" customWidth="1"/>
    <col min="13830" max="13830" width="19.33203125" style="25" customWidth="1"/>
    <col min="13831" max="13831" width="18" style="25" customWidth="1"/>
    <col min="13832" max="13832" width="18.44140625" style="25" customWidth="1"/>
    <col min="13833" max="13833" width="15.33203125" style="25" bestFit="1" customWidth="1"/>
    <col min="13834" max="13834" width="16.5546875" style="25" customWidth="1"/>
    <col min="13835" max="13835" width="12.5546875" style="25" bestFit="1" customWidth="1"/>
    <col min="13836" max="14078" width="9.109375" style="25"/>
    <col min="14079" max="14079" width="13.5546875" style="25" customWidth="1"/>
    <col min="14080" max="14080" width="12.44140625" style="25" customWidth="1"/>
    <col min="14081" max="14081" width="14.44140625" style="25" customWidth="1"/>
    <col min="14082" max="14082" width="41.44140625" style="25" customWidth="1"/>
    <col min="14083" max="14083" width="51.109375" style="25" customWidth="1"/>
    <col min="14084" max="14084" width="17" style="25" customWidth="1"/>
    <col min="14085" max="14085" width="17.109375" style="25" customWidth="1"/>
    <col min="14086" max="14086" width="19.33203125" style="25" customWidth="1"/>
    <col min="14087" max="14087" width="18" style="25" customWidth="1"/>
    <col min="14088" max="14088" width="18.44140625" style="25" customWidth="1"/>
    <col min="14089" max="14089" width="15.33203125" style="25" bestFit="1" customWidth="1"/>
    <col min="14090" max="14090" width="16.5546875" style="25" customWidth="1"/>
    <col min="14091" max="14091" width="12.5546875" style="25" bestFit="1" customWidth="1"/>
    <col min="14092" max="14334" width="9.109375" style="25"/>
    <col min="14335" max="14335" width="13.5546875" style="25" customWidth="1"/>
    <col min="14336" max="14336" width="12.44140625" style="25" customWidth="1"/>
    <col min="14337" max="14337" width="14.44140625" style="25" customWidth="1"/>
    <col min="14338" max="14338" width="41.44140625" style="25" customWidth="1"/>
    <col min="14339" max="14339" width="51.109375" style="25" customWidth="1"/>
    <col min="14340" max="14340" width="17" style="25" customWidth="1"/>
    <col min="14341" max="14341" width="17.109375" style="25" customWidth="1"/>
    <col min="14342" max="14342" width="19.33203125" style="25" customWidth="1"/>
    <col min="14343" max="14343" width="18" style="25" customWidth="1"/>
    <col min="14344" max="14344" width="18.44140625" style="25" customWidth="1"/>
    <col min="14345" max="14345" width="15.33203125" style="25" bestFit="1" customWidth="1"/>
    <col min="14346" max="14346" width="16.5546875" style="25" customWidth="1"/>
    <col min="14347" max="14347" width="12.5546875" style="25" bestFit="1" customWidth="1"/>
    <col min="14348" max="14590" width="9.109375" style="25"/>
    <col min="14591" max="14591" width="13.5546875" style="25" customWidth="1"/>
    <col min="14592" max="14592" width="12.44140625" style="25" customWidth="1"/>
    <col min="14593" max="14593" width="14.44140625" style="25" customWidth="1"/>
    <col min="14594" max="14594" width="41.44140625" style="25" customWidth="1"/>
    <col min="14595" max="14595" width="51.109375" style="25" customWidth="1"/>
    <col min="14596" max="14596" width="17" style="25" customWidth="1"/>
    <col min="14597" max="14597" width="17.109375" style="25" customWidth="1"/>
    <col min="14598" max="14598" width="19.33203125" style="25" customWidth="1"/>
    <col min="14599" max="14599" width="18" style="25" customWidth="1"/>
    <col min="14600" max="14600" width="18.44140625" style="25" customWidth="1"/>
    <col min="14601" max="14601" width="15.33203125" style="25" bestFit="1" customWidth="1"/>
    <col min="14602" max="14602" width="16.5546875" style="25" customWidth="1"/>
    <col min="14603" max="14603" width="12.5546875" style="25" bestFit="1" customWidth="1"/>
    <col min="14604" max="14846" width="9.109375" style="25"/>
    <col min="14847" max="14847" width="13.5546875" style="25" customWidth="1"/>
    <col min="14848" max="14848" width="12.44140625" style="25" customWidth="1"/>
    <col min="14849" max="14849" width="14.44140625" style="25" customWidth="1"/>
    <col min="14850" max="14850" width="41.44140625" style="25" customWidth="1"/>
    <col min="14851" max="14851" width="51.109375" style="25" customWidth="1"/>
    <col min="14852" max="14852" width="17" style="25" customWidth="1"/>
    <col min="14853" max="14853" width="17.109375" style="25" customWidth="1"/>
    <col min="14854" max="14854" width="19.33203125" style="25" customWidth="1"/>
    <col min="14855" max="14855" width="18" style="25" customWidth="1"/>
    <col min="14856" max="14856" width="18.44140625" style="25" customWidth="1"/>
    <col min="14857" max="14857" width="15.33203125" style="25" bestFit="1" customWidth="1"/>
    <col min="14858" max="14858" width="16.5546875" style="25" customWidth="1"/>
    <col min="14859" max="14859" width="12.5546875" style="25" bestFit="1" customWidth="1"/>
    <col min="14860" max="15102" width="9.109375" style="25"/>
    <col min="15103" max="15103" width="13.5546875" style="25" customWidth="1"/>
    <col min="15104" max="15104" width="12.44140625" style="25" customWidth="1"/>
    <col min="15105" max="15105" width="14.44140625" style="25" customWidth="1"/>
    <col min="15106" max="15106" width="41.44140625" style="25" customWidth="1"/>
    <col min="15107" max="15107" width="51.109375" style="25" customWidth="1"/>
    <col min="15108" max="15108" width="17" style="25" customWidth="1"/>
    <col min="15109" max="15109" width="17.109375" style="25" customWidth="1"/>
    <col min="15110" max="15110" width="19.33203125" style="25" customWidth="1"/>
    <col min="15111" max="15111" width="18" style="25" customWidth="1"/>
    <col min="15112" max="15112" width="18.44140625" style="25" customWidth="1"/>
    <col min="15113" max="15113" width="15.33203125" style="25" bestFit="1" customWidth="1"/>
    <col min="15114" max="15114" width="16.5546875" style="25" customWidth="1"/>
    <col min="15115" max="15115" width="12.5546875" style="25" bestFit="1" customWidth="1"/>
    <col min="15116" max="15358" width="9.109375" style="25"/>
    <col min="15359" max="15359" width="13.5546875" style="25" customWidth="1"/>
    <col min="15360" max="15360" width="12.44140625" style="25" customWidth="1"/>
    <col min="15361" max="15361" width="14.44140625" style="25" customWidth="1"/>
    <col min="15362" max="15362" width="41.44140625" style="25" customWidth="1"/>
    <col min="15363" max="15363" width="51.109375" style="25" customWidth="1"/>
    <col min="15364" max="15364" width="17" style="25" customWidth="1"/>
    <col min="15365" max="15365" width="17.109375" style="25" customWidth="1"/>
    <col min="15366" max="15366" width="19.33203125" style="25" customWidth="1"/>
    <col min="15367" max="15367" width="18" style="25" customWidth="1"/>
    <col min="15368" max="15368" width="18.44140625" style="25" customWidth="1"/>
    <col min="15369" max="15369" width="15.33203125" style="25" bestFit="1" customWidth="1"/>
    <col min="15370" max="15370" width="16.5546875" style="25" customWidth="1"/>
    <col min="15371" max="15371" width="12.5546875" style="25" bestFit="1" customWidth="1"/>
    <col min="15372" max="15614" width="9.109375" style="25"/>
    <col min="15615" max="15615" width="13.5546875" style="25" customWidth="1"/>
    <col min="15616" max="15616" width="12.44140625" style="25" customWidth="1"/>
    <col min="15617" max="15617" width="14.44140625" style="25" customWidth="1"/>
    <col min="15618" max="15618" width="41.44140625" style="25" customWidth="1"/>
    <col min="15619" max="15619" width="51.109375" style="25" customWidth="1"/>
    <col min="15620" max="15620" width="17" style="25" customWidth="1"/>
    <col min="15621" max="15621" width="17.109375" style="25" customWidth="1"/>
    <col min="15622" max="15622" width="19.33203125" style="25" customWidth="1"/>
    <col min="15623" max="15623" width="18" style="25" customWidth="1"/>
    <col min="15624" max="15624" width="18.44140625" style="25" customWidth="1"/>
    <col min="15625" max="15625" width="15.33203125" style="25" bestFit="1" customWidth="1"/>
    <col min="15626" max="15626" width="16.5546875" style="25" customWidth="1"/>
    <col min="15627" max="15627" width="12.5546875" style="25" bestFit="1" customWidth="1"/>
    <col min="15628" max="15870" width="9.109375" style="25"/>
    <col min="15871" max="15871" width="13.5546875" style="25" customWidth="1"/>
    <col min="15872" max="15872" width="12.44140625" style="25" customWidth="1"/>
    <col min="15873" max="15873" width="14.44140625" style="25" customWidth="1"/>
    <col min="15874" max="15874" width="41.44140625" style="25" customWidth="1"/>
    <col min="15875" max="15875" width="51.109375" style="25" customWidth="1"/>
    <col min="15876" max="15876" width="17" style="25" customWidth="1"/>
    <col min="15877" max="15877" width="17.109375" style="25" customWidth="1"/>
    <col min="15878" max="15878" width="19.33203125" style="25" customWidth="1"/>
    <col min="15879" max="15879" width="18" style="25" customWidth="1"/>
    <col min="15880" max="15880" width="18.44140625" style="25" customWidth="1"/>
    <col min="15881" max="15881" width="15.33203125" style="25" bestFit="1" customWidth="1"/>
    <col min="15882" max="15882" width="16.5546875" style="25" customWidth="1"/>
    <col min="15883" max="15883" width="12.5546875" style="25" bestFit="1" customWidth="1"/>
    <col min="15884" max="16126" width="9.109375" style="25"/>
    <col min="16127" max="16127" width="13.5546875" style="25" customWidth="1"/>
    <col min="16128" max="16128" width="12.44140625" style="25" customWidth="1"/>
    <col min="16129" max="16129" width="14.44140625" style="25" customWidth="1"/>
    <col min="16130" max="16130" width="41.44140625" style="25" customWidth="1"/>
    <col min="16131" max="16131" width="51.109375" style="25" customWidth="1"/>
    <col min="16132" max="16132" width="17" style="25" customWidth="1"/>
    <col min="16133" max="16133" width="17.109375" style="25" customWidth="1"/>
    <col min="16134" max="16134" width="19.33203125" style="25" customWidth="1"/>
    <col min="16135" max="16135" width="18" style="25" customWidth="1"/>
    <col min="16136" max="16136" width="18.44140625" style="25" customWidth="1"/>
    <col min="16137" max="16137" width="15.33203125" style="25" bestFit="1" customWidth="1"/>
    <col min="16138" max="16138" width="16.5546875" style="25" customWidth="1"/>
    <col min="16139" max="16139" width="12.5546875" style="25" bestFit="1" customWidth="1"/>
    <col min="16140" max="16384" width="9.109375" style="25"/>
  </cols>
  <sheetData>
    <row r="1" spans="1:16" ht="15.6" x14ac:dyDescent="0.3">
      <c r="A1" s="20"/>
      <c r="H1" s="97"/>
      <c r="I1" s="97"/>
      <c r="J1" s="97"/>
      <c r="N1" s="109" t="s">
        <v>256</v>
      </c>
      <c r="O1" s="109"/>
      <c r="P1" s="109"/>
    </row>
    <row r="2" spans="1:16" ht="15.6" x14ac:dyDescent="0.3">
      <c r="A2" s="26"/>
      <c r="H2" s="97"/>
      <c r="I2" s="97"/>
      <c r="J2" s="97"/>
      <c r="N2" s="109" t="s">
        <v>0</v>
      </c>
      <c r="O2" s="109"/>
      <c r="P2" s="109"/>
    </row>
    <row r="3" spans="1:16" ht="15.6" x14ac:dyDescent="0.3">
      <c r="A3" s="26"/>
      <c r="H3" s="97"/>
      <c r="I3" s="97"/>
      <c r="J3" s="97"/>
      <c r="N3" s="109" t="s">
        <v>1</v>
      </c>
      <c r="O3" s="109"/>
      <c r="P3" s="109"/>
    </row>
    <row r="4" spans="1:16" ht="15.6" x14ac:dyDescent="0.3">
      <c r="A4" s="27"/>
      <c r="H4" s="97"/>
      <c r="I4" s="97"/>
      <c r="J4" s="97"/>
      <c r="N4" s="109" t="s">
        <v>2</v>
      </c>
      <c r="O4" s="109"/>
      <c r="P4" s="109"/>
    </row>
    <row r="5" spans="1:16" ht="15.6" x14ac:dyDescent="0.3">
      <c r="A5" s="28"/>
      <c r="B5" s="28"/>
      <c r="C5" s="28"/>
      <c r="D5" s="29"/>
      <c r="E5" s="1"/>
      <c r="F5" s="2"/>
      <c r="G5" s="3"/>
      <c r="H5" s="98"/>
      <c r="I5" s="98"/>
      <c r="J5" s="98"/>
      <c r="N5" s="110" t="s">
        <v>190</v>
      </c>
      <c r="O5" s="110"/>
      <c r="P5" s="110"/>
    </row>
    <row r="6" spans="1:16" ht="15.6" x14ac:dyDescent="0.3">
      <c r="A6" s="4"/>
      <c r="B6" s="4"/>
      <c r="C6" s="4"/>
      <c r="D6" s="5"/>
      <c r="E6" s="1"/>
      <c r="F6" s="2"/>
      <c r="G6" s="3"/>
      <c r="H6" s="99"/>
      <c r="I6" s="99"/>
      <c r="J6" s="99"/>
    </row>
    <row r="7" spans="1:16" ht="17.399999999999999" x14ac:dyDescent="0.3">
      <c r="A7" s="100" t="s">
        <v>257</v>
      </c>
      <c r="B7" s="100"/>
      <c r="C7" s="100"/>
      <c r="D7" s="100"/>
      <c r="E7" s="100"/>
      <c r="F7" s="100"/>
      <c r="G7" s="100"/>
      <c r="H7" s="100"/>
      <c r="I7" s="100"/>
      <c r="J7" s="100"/>
      <c r="K7" s="100"/>
      <c r="L7" s="100"/>
      <c r="M7" s="100"/>
      <c r="N7" s="100"/>
      <c r="O7" s="100"/>
      <c r="P7" s="100"/>
    </row>
    <row r="8" spans="1:16" ht="18" x14ac:dyDescent="0.35">
      <c r="A8" s="94">
        <v>15589000000</v>
      </c>
      <c r="B8" s="94"/>
      <c r="C8" s="6"/>
      <c r="D8" s="7"/>
      <c r="E8" s="8"/>
      <c r="F8" s="9"/>
      <c r="G8" s="9"/>
      <c r="H8" s="9"/>
      <c r="I8" s="9"/>
      <c r="J8" s="9"/>
    </row>
    <row r="9" spans="1:16" x14ac:dyDescent="0.3">
      <c r="A9" s="10" t="s">
        <v>3</v>
      </c>
      <c r="B9" s="10"/>
      <c r="C9" s="10"/>
      <c r="D9" s="11"/>
      <c r="E9" s="12"/>
      <c r="F9" s="13"/>
      <c r="G9" s="13"/>
      <c r="H9" s="13"/>
      <c r="I9" s="13"/>
      <c r="J9" s="13"/>
    </row>
    <row r="10" spans="1:16" x14ac:dyDescent="0.3">
      <c r="A10" s="14"/>
      <c r="B10" s="15"/>
      <c r="C10" s="15"/>
      <c r="D10" s="16"/>
      <c r="E10" s="17"/>
      <c r="F10" s="18"/>
      <c r="G10" s="19"/>
      <c r="H10" s="19"/>
      <c r="I10" s="19"/>
      <c r="J10" s="19" t="s">
        <v>4</v>
      </c>
    </row>
    <row r="11" spans="1:16" x14ac:dyDescent="0.3">
      <c r="A11" s="14"/>
      <c r="B11" s="15"/>
      <c r="C11" s="15"/>
      <c r="D11" s="16"/>
      <c r="E11" s="17"/>
      <c r="F11" s="18"/>
      <c r="G11" s="19"/>
      <c r="H11" s="19"/>
      <c r="I11" s="19"/>
      <c r="J11" s="19"/>
    </row>
    <row r="12" spans="1:16" ht="37.200000000000003" customHeight="1" x14ac:dyDescent="0.3">
      <c r="A12" s="103" t="s">
        <v>5</v>
      </c>
      <c r="B12" s="103" t="s">
        <v>6</v>
      </c>
      <c r="C12" s="103" t="s">
        <v>7</v>
      </c>
      <c r="D12" s="103" t="s">
        <v>8</v>
      </c>
      <c r="E12" s="103" t="s">
        <v>9</v>
      </c>
      <c r="F12" s="103" t="s">
        <v>10</v>
      </c>
      <c r="G12" s="112" t="s">
        <v>191</v>
      </c>
      <c r="H12" s="113"/>
      <c r="I12" s="113"/>
      <c r="J12" s="114"/>
      <c r="K12" s="108" t="s">
        <v>258</v>
      </c>
      <c r="L12" s="108"/>
      <c r="M12" s="108"/>
      <c r="N12" s="108"/>
      <c r="O12" s="95" t="s">
        <v>184</v>
      </c>
      <c r="P12" s="95" t="s">
        <v>187</v>
      </c>
    </row>
    <row r="13" spans="1:16" ht="34.200000000000003" customHeight="1" x14ac:dyDescent="0.3">
      <c r="A13" s="104"/>
      <c r="B13" s="104"/>
      <c r="C13" s="104"/>
      <c r="D13" s="104"/>
      <c r="E13" s="104"/>
      <c r="F13" s="104"/>
      <c r="G13" s="95" t="s">
        <v>11</v>
      </c>
      <c r="H13" s="95" t="s">
        <v>12</v>
      </c>
      <c r="I13" s="111" t="s">
        <v>13</v>
      </c>
      <c r="J13" s="101"/>
      <c r="K13" s="101" t="s">
        <v>11</v>
      </c>
      <c r="L13" s="102" t="s">
        <v>12</v>
      </c>
      <c r="M13" s="102" t="s">
        <v>13</v>
      </c>
      <c r="N13" s="102"/>
      <c r="O13" s="115"/>
      <c r="P13" s="115"/>
    </row>
    <row r="14" spans="1:16" ht="47.4" customHeight="1" x14ac:dyDescent="0.3">
      <c r="A14" s="105"/>
      <c r="B14" s="105"/>
      <c r="C14" s="105"/>
      <c r="D14" s="105"/>
      <c r="E14" s="105"/>
      <c r="F14" s="105"/>
      <c r="G14" s="96"/>
      <c r="H14" s="96"/>
      <c r="I14" s="69" t="s">
        <v>14</v>
      </c>
      <c r="J14" s="69" t="s">
        <v>15</v>
      </c>
      <c r="K14" s="101"/>
      <c r="L14" s="102"/>
      <c r="M14" s="69" t="s">
        <v>14</v>
      </c>
      <c r="N14" s="69" t="s">
        <v>15</v>
      </c>
      <c r="O14" s="96"/>
      <c r="P14" s="96"/>
    </row>
    <row r="15" spans="1:16" s="24" customFormat="1" ht="36" x14ac:dyDescent="0.35">
      <c r="A15" s="56">
        <v>1</v>
      </c>
      <c r="B15" s="56">
        <v>2</v>
      </c>
      <c r="C15" s="56">
        <v>3</v>
      </c>
      <c r="D15" s="57">
        <v>4</v>
      </c>
      <c r="E15" s="57">
        <v>5</v>
      </c>
      <c r="F15" s="57">
        <v>6</v>
      </c>
      <c r="G15" s="58">
        <v>7</v>
      </c>
      <c r="H15" s="58">
        <v>8</v>
      </c>
      <c r="I15" s="58">
        <v>9</v>
      </c>
      <c r="J15" s="58">
        <v>10</v>
      </c>
      <c r="K15" s="58">
        <v>11</v>
      </c>
      <c r="L15" s="58">
        <v>12</v>
      </c>
      <c r="M15" s="58">
        <v>13</v>
      </c>
      <c r="N15" s="58">
        <v>14</v>
      </c>
      <c r="O15" s="58" t="s">
        <v>279</v>
      </c>
      <c r="P15" s="58" t="s">
        <v>280</v>
      </c>
    </row>
    <row r="16" spans="1:16" s="30" customFormat="1" ht="37.200000000000003" customHeight="1" x14ac:dyDescent="0.3">
      <c r="A16" s="70" t="s">
        <v>16</v>
      </c>
      <c r="B16" s="71"/>
      <c r="C16" s="71"/>
      <c r="D16" s="106" t="s">
        <v>17</v>
      </c>
      <c r="E16" s="107"/>
      <c r="F16" s="51"/>
      <c r="G16" s="65">
        <f>G17</f>
        <v>67772024</v>
      </c>
      <c r="H16" s="65">
        <f>H17</f>
        <v>65276524</v>
      </c>
      <c r="I16" s="65">
        <f>I17</f>
        <v>2495500</v>
      </c>
      <c r="J16" s="65">
        <f>J17</f>
        <v>2000000</v>
      </c>
      <c r="K16" s="32">
        <f t="shared" ref="K16:N16" si="0">K17</f>
        <v>25906712.330000002</v>
      </c>
      <c r="L16" s="32">
        <f t="shared" si="0"/>
        <v>25906712.330000002</v>
      </c>
      <c r="M16" s="32">
        <f t="shared" si="0"/>
        <v>0</v>
      </c>
      <c r="N16" s="32">
        <f t="shared" si="0"/>
        <v>0</v>
      </c>
      <c r="O16" s="33">
        <f>K16/G16</f>
        <v>0.38226263288226425</v>
      </c>
      <c r="P16" s="32">
        <f>K16-G16</f>
        <v>-41865311.670000002</v>
      </c>
    </row>
    <row r="17" spans="1:18" s="30" customFormat="1" ht="43.95" customHeight="1" x14ac:dyDescent="0.3">
      <c r="A17" s="72" t="s">
        <v>18</v>
      </c>
      <c r="B17" s="72"/>
      <c r="C17" s="72"/>
      <c r="D17" s="106" t="s">
        <v>17</v>
      </c>
      <c r="E17" s="107"/>
      <c r="F17" s="51"/>
      <c r="G17" s="65">
        <f>G18+G19+G20+G21+G22+G23+G24+G25+G26+G27+G28+G29+G30+G31</f>
        <v>67772024</v>
      </c>
      <c r="H17" s="65">
        <f>H18+H19+H20+H21+H22+H23+H24+H25+H26+H27+H28+H29+H30+H31</f>
        <v>65276524</v>
      </c>
      <c r="I17" s="65">
        <f>I18+I19+I20+I21+I22+I23+I24+I25+I26+I27+I28+I29+I30+I31</f>
        <v>2495500</v>
      </c>
      <c r="J17" s="65">
        <f t="shared" ref="J17" si="1">J18+J19+J20+J21+J22+J23+J24+J25+J26+J27+J28+J29+J30+J31</f>
        <v>2000000</v>
      </c>
      <c r="K17" s="65">
        <f>K18+K19+K20+K21+K22+K23+K24+K25+K26+K27+K28+K29+K30+K31</f>
        <v>25906712.330000002</v>
      </c>
      <c r="L17" s="32">
        <f t="shared" ref="L17:N17" si="2">SUM(L18:L31)</f>
        <v>25906712.330000002</v>
      </c>
      <c r="M17" s="32">
        <f t="shared" si="2"/>
        <v>0</v>
      </c>
      <c r="N17" s="32">
        <f t="shared" si="2"/>
        <v>0</v>
      </c>
      <c r="O17" s="33">
        <f t="shared" ref="O17:O87" si="3">K17/G17</f>
        <v>0.38226263288226425</v>
      </c>
      <c r="P17" s="32">
        <f t="shared" ref="P17:P88" si="4">K17-G17</f>
        <v>-41865311.670000002</v>
      </c>
    </row>
    <row r="18" spans="1:18" s="41" customFormat="1" ht="72" x14ac:dyDescent="0.3">
      <c r="A18" s="73" t="s">
        <v>19</v>
      </c>
      <c r="B18" s="73" t="s">
        <v>20</v>
      </c>
      <c r="C18" s="73" t="s">
        <v>21</v>
      </c>
      <c r="D18" s="74" t="s">
        <v>22</v>
      </c>
      <c r="E18" s="47" t="s">
        <v>23</v>
      </c>
      <c r="F18" s="48" t="s">
        <v>24</v>
      </c>
      <c r="G18" s="60">
        <f>H18+I18</f>
        <v>25359900</v>
      </c>
      <c r="H18" s="60">
        <f>24561900+798000</f>
        <v>25359900</v>
      </c>
      <c r="I18" s="60"/>
      <c r="J18" s="60"/>
      <c r="K18" s="34">
        <f t="shared" ref="K18:K31" si="5">L18+M18</f>
        <v>7703613.9100000001</v>
      </c>
      <c r="L18" s="34">
        <v>7703613.9100000001</v>
      </c>
      <c r="M18" s="34"/>
      <c r="N18" s="34"/>
      <c r="O18" s="35">
        <f t="shared" si="3"/>
        <v>0.30377146242690234</v>
      </c>
      <c r="P18" s="34">
        <f t="shared" si="4"/>
        <v>-17656286.09</v>
      </c>
    </row>
    <row r="19" spans="1:18" s="41" customFormat="1" ht="102" customHeight="1" x14ac:dyDescent="0.3">
      <c r="A19" s="73" t="s">
        <v>19</v>
      </c>
      <c r="B19" s="73" t="s">
        <v>20</v>
      </c>
      <c r="C19" s="73" t="s">
        <v>21</v>
      </c>
      <c r="D19" s="74" t="s">
        <v>22</v>
      </c>
      <c r="E19" s="42" t="s">
        <v>195</v>
      </c>
      <c r="F19" s="43" t="s">
        <v>269</v>
      </c>
      <c r="G19" s="60">
        <f>H19+I19</f>
        <v>500000</v>
      </c>
      <c r="H19" s="60">
        <v>500000</v>
      </c>
      <c r="I19" s="60"/>
      <c r="J19" s="60"/>
      <c r="K19" s="34">
        <f t="shared" si="5"/>
        <v>269616.39</v>
      </c>
      <c r="L19" s="34">
        <v>269616.39</v>
      </c>
      <c r="M19" s="34"/>
      <c r="N19" s="34"/>
      <c r="O19" s="35">
        <f t="shared" si="3"/>
        <v>0.53923278000000008</v>
      </c>
      <c r="P19" s="34">
        <f t="shared" si="4"/>
        <v>-230383.61</v>
      </c>
      <c r="R19" s="55"/>
    </row>
    <row r="20" spans="1:18" s="41" customFormat="1" ht="72" x14ac:dyDescent="0.3">
      <c r="A20" s="73" t="s">
        <v>25</v>
      </c>
      <c r="B20" s="73" t="s">
        <v>26</v>
      </c>
      <c r="C20" s="73" t="s">
        <v>27</v>
      </c>
      <c r="D20" s="74" t="s">
        <v>28</v>
      </c>
      <c r="E20" s="47" t="s">
        <v>23</v>
      </c>
      <c r="F20" s="48" t="s">
        <v>24</v>
      </c>
      <c r="G20" s="60">
        <f t="shared" ref="G20:G27" si="6">H20+I20</f>
        <v>6488500</v>
      </c>
      <c r="H20" s="60">
        <v>6488500</v>
      </c>
      <c r="I20" s="60"/>
      <c r="J20" s="60"/>
      <c r="K20" s="34">
        <f t="shared" si="5"/>
        <v>2326206.64</v>
      </c>
      <c r="L20" s="34">
        <v>2326206.64</v>
      </c>
      <c r="M20" s="34"/>
      <c r="N20" s="34"/>
      <c r="O20" s="35">
        <f t="shared" si="3"/>
        <v>0.35851223549356553</v>
      </c>
      <c r="P20" s="34">
        <f t="shared" si="4"/>
        <v>-4162293.36</v>
      </c>
    </row>
    <row r="21" spans="1:18" s="41" customFormat="1" ht="72" x14ac:dyDescent="0.3">
      <c r="A21" s="48" t="s">
        <v>192</v>
      </c>
      <c r="B21" s="48">
        <v>2111</v>
      </c>
      <c r="C21" s="48" t="s">
        <v>193</v>
      </c>
      <c r="D21" s="75" t="s">
        <v>194</v>
      </c>
      <c r="E21" s="47" t="s">
        <v>23</v>
      </c>
      <c r="F21" s="48" t="s">
        <v>24</v>
      </c>
      <c r="G21" s="60">
        <f t="shared" si="6"/>
        <v>665500</v>
      </c>
      <c r="H21" s="60">
        <f>319700+345800</f>
        <v>665500</v>
      </c>
      <c r="I21" s="60"/>
      <c r="J21" s="60"/>
      <c r="K21" s="34">
        <f t="shared" si="5"/>
        <v>480274.24</v>
      </c>
      <c r="L21" s="34">
        <v>480274.24</v>
      </c>
      <c r="M21" s="34"/>
      <c r="N21" s="34"/>
      <c r="O21" s="35">
        <f t="shared" si="3"/>
        <v>0.72167429000751315</v>
      </c>
      <c r="P21" s="34">
        <f t="shared" si="4"/>
        <v>-185225.76</v>
      </c>
    </row>
    <row r="22" spans="1:18" s="41" customFormat="1" ht="72" x14ac:dyDescent="0.3">
      <c r="A22" s="73" t="s">
        <v>30</v>
      </c>
      <c r="B22" s="73" t="s">
        <v>31</v>
      </c>
      <c r="C22" s="73" t="s">
        <v>29</v>
      </c>
      <c r="D22" s="76" t="s">
        <v>32</v>
      </c>
      <c r="E22" s="47" t="s">
        <v>23</v>
      </c>
      <c r="F22" s="48" t="s">
        <v>24</v>
      </c>
      <c r="G22" s="60">
        <f t="shared" si="6"/>
        <v>7399600</v>
      </c>
      <c r="H22" s="60">
        <f>4505100+632000+2262500</f>
        <v>7399600</v>
      </c>
      <c r="I22" s="60"/>
      <c r="J22" s="60"/>
      <c r="K22" s="34">
        <f t="shared" si="5"/>
        <v>907871.21</v>
      </c>
      <c r="L22" s="34">
        <f>612236.01+295635.2</f>
        <v>907871.21</v>
      </c>
      <c r="M22" s="34"/>
      <c r="N22" s="34"/>
      <c r="O22" s="35">
        <f t="shared" si="3"/>
        <v>0.12269193064489972</v>
      </c>
      <c r="P22" s="34">
        <f t="shared" si="4"/>
        <v>-6491728.79</v>
      </c>
    </row>
    <row r="23" spans="1:18" s="41" customFormat="1" ht="79.2" customHeight="1" x14ac:dyDescent="0.3">
      <c r="A23" s="77" t="s">
        <v>218</v>
      </c>
      <c r="B23" s="73" t="s">
        <v>33</v>
      </c>
      <c r="C23" s="73" t="s">
        <v>34</v>
      </c>
      <c r="D23" s="74" t="s">
        <v>35</v>
      </c>
      <c r="E23" s="47" t="s">
        <v>36</v>
      </c>
      <c r="F23" s="48" t="s">
        <v>37</v>
      </c>
      <c r="G23" s="60">
        <f t="shared" si="6"/>
        <v>96000</v>
      </c>
      <c r="H23" s="60">
        <v>96000</v>
      </c>
      <c r="I23" s="60"/>
      <c r="J23" s="60"/>
      <c r="K23" s="34">
        <f t="shared" si="5"/>
        <v>2000</v>
      </c>
      <c r="L23" s="34">
        <v>2000</v>
      </c>
      <c r="M23" s="34"/>
      <c r="N23" s="34"/>
      <c r="O23" s="35">
        <f t="shared" si="3"/>
        <v>2.0833333333333332E-2</v>
      </c>
      <c r="P23" s="34">
        <f t="shared" si="4"/>
        <v>-94000</v>
      </c>
    </row>
    <row r="24" spans="1:18" s="41" customFormat="1" ht="81.599999999999994" customHeight="1" x14ac:dyDescent="0.3">
      <c r="A24" s="77" t="s">
        <v>38</v>
      </c>
      <c r="B24" s="73" t="s">
        <v>39</v>
      </c>
      <c r="C24" s="73" t="s">
        <v>40</v>
      </c>
      <c r="D24" s="78" t="s">
        <v>41</v>
      </c>
      <c r="E24" s="47" t="s">
        <v>36</v>
      </c>
      <c r="F24" s="48" t="s">
        <v>42</v>
      </c>
      <c r="G24" s="60">
        <f t="shared" si="6"/>
        <v>4275100</v>
      </c>
      <c r="H24" s="60">
        <v>4275100</v>
      </c>
      <c r="I24" s="60"/>
      <c r="J24" s="60"/>
      <c r="K24" s="34">
        <f t="shared" si="5"/>
        <v>1783500</v>
      </c>
      <c r="L24" s="34">
        <v>1783500</v>
      </c>
      <c r="M24" s="34"/>
      <c r="N24" s="34"/>
      <c r="O24" s="35">
        <f t="shared" si="3"/>
        <v>0.41718322378423894</v>
      </c>
      <c r="P24" s="34">
        <f t="shared" si="4"/>
        <v>-2491600</v>
      </c>
    </row>
    <row r="25" spans="1:18" s="41" customFormat="1" ht="64.2" customHeight="1" x14ac:dyDescent="0.3">
      <c r="A25" s="77" t="s">
        <v>43</v>
      </c>
      <c r="B25" s="73" t="s">
        <v>44</v>
      </c>
      <c r="C25" s="73" t="s">
        <v>45</v>
      </c>
      <c r="D25" s="74" t="s">
        <v>46</v>
      </c>
      <c r="E25" s="47" t="s">
        <v>47</v>
      </c>
      <c r="F25" s="48" t="s">
        <v>270</v>
      </c>
      <c r="G25" s="60">
        <f t="shared" si="6"/>
        <v>100000</v>
      </c>
      <c r="H25" s="60">
        <v>100000</v>
      </c>
      <c r="I25" s="60"/>
      <c r="J25" s="60"/>
      <c r="K25" s="34">
        <f t="shared" si="5"/>
        <v>0</v>
      </c>
      <c r="L25" s="34"/>
      <c r="M25" s="34"/>
      <c r="N25" s="34"/>
      <c r="O25" s="35">
        <f t="shared" si="3"/>
        <v>0</v>
      </c>
      <c r="P25" s="34">
        <f t="shared" si="4"/>
        <v>-100000</v>
      </c>
    </row>
    <row r="26" spans="1:18" s="41" customFormat="1" ht="83.25" customHeight="1" x14ac:dyDescent="0.3">
      <c r="A26" s="44" t="s">
        <v>196</v>
      </c>
      <c r="B26" s="45">
        <v>8110</v>
      </c>
      <c r="C26" s="44" t="s">
        <v>197</v>
      </c>
      <c r="D26" s="46" t="s">
        <v>198</v>
      </c>
      <c r="E26" s="47" t="s">
        <v>199</v>
      </c>
      <c r="F26" s="45" t="s">
        <v>200</v>
      </c>
      <c r="G26" s="60">
        <f t="shared" si="6"/>
        <v>10247500</v>
      </c>
      <c r="H26" s="60">
        <f>1197500+4200000+1500000+3000000+350000</f>
        <v>10247500</v>
      </c>
      <c r="I26" s="60"/>
      <c r="J26" s="60"/>
      <c r="K26" s="34">
        <f t="shared" si="5"/>
        <v>6202030.5599999996</v>
      </c>
      <c r="L26" s="34">
        <v>6202030.5599999996</v>
      </c>
      <c r="M26" s="34"/>
      <c r="N26" s="34"/>
      <c r="O26" s="35">
        <f t="shared" si="3"/>
        <v>0.60522376774823128</v>
      </c>
      <c r="P26" s="34">
        <f t="shared" si="4"/>
        <v>-4045469.4400000004</v>
      </c>
    </row>
    <row r="27" spans="1:18" s="41" customFormat="1" ht="213" customHeight="1" x14ac:dyDescent="0.3">
      <c r="A27" s="48" t="s">
        <v>201</v>
      </c>
      <c r="B27" s="48">
        <v>8220</v>
      </c>
      <c r="C27" s="48" t="s">
        <v>51</v>
      </c>
      <c r="D27" s="75" t="s">
        <v>202</v>
      </c>
      <c r="E27" s="42" t="s">
        <v>203</v>
      </c>
      <c r="F27" s="48" t="s">
        <v>271</v>
      </c>
      <c r="G27" s="60">
        <f t="shared" si="6"/>
        <v>485000</v>
      </c>
      <c r="H27" s="60">
        <v>185000</v>
      </c>
      <c r="I27" s="60">
        <v>300000</v>
      </c>
      <c r="J27" s="60">
        <v>300000</v>
      </c>
      <c r="K27" s="34">
        <f t="shared" si="5"/>
        <v>0</v>
      </c>
      <c r="L27" s="34"/>
      <c r="M27" s="34"/>
      <c r="N27" s="34"/>
      <c r="O27" s="35">
        <f t="shared" si="3"/>
        <v>0</v>
      </c>
      <c r="P27" s="34">
        <f t="shared" si="4"/>
        <v>-485000</v>
      </c>
    </row>
    <row r="28" spans="1:18" s="41" customFormat="1" ht="81" customHeight="1" x14ac:dyDescent="0.3">
      <c r="A28" s="73" t="s">
        <v>49</v>
      </c>
      <c r="B28" s="73" t="s">
        <v>50</v>
      </c>
      <c r="C28" s="73" t="s">
        <v>51</v>
      </c>
      <c r="D28" s="78" t="s">
        <v>52</v>
      </c>
      <c r="E28" s="42" t="s">
        <v>53</v>
      </c>
      <c r="F28" s="43" t="s">
        <v>54</v>
      </c>
      <c r="G28" s="60">
        <f>H28+I28</f>
        <v>1449800</v>
      </c>
      <c r="H28" s="60">
        <v>1449800</v>
      </c>
      <c r="I28" s="60"/>
      <c r="J28" s="60"/>
      <c r="K28" s="34">
        <f t="shared" si="5"/>
        <v>663885</v>
      </c>
      <c r="L28" s="34">
        <v>663885</v>
      </c>
      <c r="M28" s="34"/>
      <c r="N28" s="34"/>
      <c r="O28" s="35">
        <f t="shared" si="3"/>
        <v>0.45791488481169818</v>
      </c>
      <c r="P28" s="34">
        <f t="shared" si="4"/>
        <v>-785915</v>
      </c>
    </row>
    <row r="29" spans="1:18" s="41" customFormat="1" ht="95.4" customHeight="1" x14ac:dyDescent="0.3">
      <c r="A29" s="73" t="s">
        <v>49</v>
      </c>
      <c r="B29" s="73" t="s">
        <v>50</v>
      </c>
      <c r="C29" s="73" t="s">
        <v>51</v>
      </c>
      <c r="D29" s="78" t="s">
        <v>52</v>
      </c>
      <c r="E29" s="42" t="s">
        <v>195</v>
      </c>
      <c r="F29" s="43" t="s">
        <v>269</v>
      </c>
      <c r="G29" s="60">
        <f>H29+I29</f>
        <v>5528124</v>
      </c>
      <c r="H29" s="60">
        <f>2100000+200000+100000+1537200-1200000+269500+638524+695000-12100</f>
        <v>4328124</v>
      </c>
      <c r="I29" s="60">
        <v>1200000</v>
      </c>
      <c r="J29" s="60">
        <v>1200000</v>
      </c>
      <c r="K29" s="34">
        <f t="shared" si="5"/>
        <v>2839731.1</v>
      </c>
      <c r="L29" s="34">
        <v>2839731.1</v>
      </c>
      <c r="M29" s="34"/>
      <c r="N29" s="34"/>
      <c r="O29" s="35">
        <f>K29/G29</f>
        <v>0.51368802508771516</v>
      </c>
      <c r="P29" s="34">
        <f>K29-G29</f>
        <v>-2688392.9</v>
      </c>
    </row>
    <row r="30" spans="1:18" s="41" customFormat="1" ht="101.4" customHeight="1" x14ac:dyDescent="0.3">
      <c r="A30" s="73" t="s">
        <v>204</v>
      </c>
      <c r="B30" s="73" t="s">
        <v>205</v>
      </c>
      <c r="C30" s="73" t="s">
        <v>51</v>
      </c>
      <c r="D30" s="78" t="s">
        <v>206</v>
      </c>
      <c r="E30" s="42" t="s">
        <v>195</v>
      </c>
      <c r="F30" s="43" t="s">
        <v>269</v>
      </c>
      <c r="G30" s="60">
        <f>H30+I30</f>
        <v>4681500</v>
      </c>
      <c r="H30" s="60">
        <f>949000+900000+1000000-67500+100000+1300000</f>
        <v>4181500</v>
      </c>
      <c r="I30" s="60">
        <v>500000</v>
      </c>
      <c r="J30" s="60">
        <v>500000</v>
      </c>
      <c r="K30" s="34">
        <f t="shared" si="5"/>
        <v>2727983.28</v>
      </c>
      <c r="L30" s="34">
        <v>2727983.28</v>
      </c>
      <c r="M30" s="34"/>
      <c r="N30" s="34"/>
      <c r="O30" s="35">
        <f>K30/G30</f>
        <v>0.58271564242230045</v>
      </c>
      <c r="P30" s="34">
        <f>K30-G30</f>
        <v>-1953516.7200000002</v>
      </c>
    </row>
    <row r="31" spans="1:18" s="41" customFormat="1" ht="136.19999999999999" customHeight="1" x14ac:dyDescent="0.3">
      <c r="A31" s="73" t="s">
        <v>55</v>
      </c>
      <c r="B31" s="73" t="s">
        <v>56</v>
      </c>
      <c r="C31" s="73" t="s">
        <v>57</v>
      </c>
      <c r="D31" s="78" t="s">
        <v>58</v>
      </c>
      <c r="E31" s="42" t="s">
        <v>272</v>
      </c>
      <c r="F31" s="43" t="s">
        <v>186</v>
      </c>
      <c r="G31" s="60">
        <f>H31+I31</f>
        <v>495500</v>
      </c>
      <c r="H31" s="60"/>
      <c r="I31" s="60">
        <v>495500</v>
      </c>
      <c r="J31" s="60"/>
      <c r="K31" s="34">
        <f t="shared" si="5"/>
        <v>0</v>
      </c>
      <c r="L31" s="34"/>
      <c r="M31" s="34"/>
      <c r="N31" s="34"/>
      <c r="O31" s="35">
        <f t="shared" si="3"/>
        <v>0</v>
      </c>
      <c r="P31" s="34">
        <f t="shared" si="4"/>
        <v>-495500</v>
      </c>
    </row>
    <row r="32" spans="1:18" s="30" customFormat="1" ht="36.6" customHeight="1" x14ac:dyDescent="0.3">
      <c r="A32" s="50" t="s">
        <v>60</v>
      </c>
      <c r="B32" s="50"/>
      <c r="C32" s="50"/>
      <c r="D32" s="91" t="s">
        <v>61</v>
      </c>
      <c r="E32" s="92"/>
      <c r="F32" s="51"/>
      <c r="G32" s="65">
        <f>G33</f>
        <v>16026000</v>
      </c>
      <c r="H32" s="65">
        <f>H33</f>
        <v>14826000</v>
      </c>
      <c r="I32" s="65">
        <f t="shared" ref="I32:J32" si="7">I33</f>
        <v>1200000</v>
      </c>
      <c r="J32" s="65">
        <f t="shared" si="7"/>
        <v>1200000</v>
      </c>
      <c r="K32" s="32">
        <f t="shared" ref="K32:N32" si="8">K33</f>
        <v>2585799.31</v>
      </c>
      <c r="L32" s="32">
        <f t="shared" si="8"/>
        <v>2585799.31</v>
      </c>
      <c r="M32" s="32">
        <f t="shared" si="8"/>
        <v>0</v>
      </c>
      <c r="N32" s="32">
        <f t="shared" si="8"/>
        <v>0</v>
      </c>
      <c r="O32" s="33">
        <f t="shared" si="3"/>
        <v>0.16135026269811556</v>
      </c>
      <c r="P32" s="32">
        <f t="shared" si="4"/>
        <v>-13440200.689999999</v>
      </c>
    </row>
    <row r="33" spans="1:16" s="30" customFormat="1" ht="36.6" customHeight="1" x14ac:dyDescent="0.3">
      <c r="A33" s="50" t="s">
        <v>62</v>
      </c>
      <c r="B33" s="50"/>
      <c r="C33" s="50"/>
      <c r="D33" s="91" t="s">
        <v>61</v>
      </c>
      <c r="E33" s="92"/>
      <c r="F33" s="51"/>
      <c r="G33" s="65">
        <f t="shared" ref="G33:L33" si="9">G34+G35+G36+G37+G38+G39+G40+G41+G42+G43+G44+G45+G46</f>
        <v>16026000</v>
      </c>
      <c r="H33" s="65">
        <f t="shared" si="9"/>
        <v>14826000</v>
      </c>
      <c r="I33" s="65">
        <f t="shared" si="9"/>
        <v>1200000</v>
      </c>
      <c r="J33" s="65">
        <f t="shared" si="9"/>
        <v>1200000</v>
      </c>
      <c r="K33" s="65">
        <f t="shared" si="9"/>
        <v>2585799.31</v>
      </c>
      <c r="L33" s="65">
        <f t="shared" si="9"/>
        <v>2585799.31</v>
      </c>
      <c r="M33" s="32">
        <f>SUM(M34:M47)</f>
        <v>0</v>
      </c>
      <c r="N33" s="32">
        <f>SUM(N34:N47)</f>
        <v>0</v>
      </c>
      <c r="O33" s="33">
        <f t="shared" si="3"/>
        <v>0.16135026269811556</v>
      </c>
      <c r="P33" s="32">
        <f t="shared" si="4"/>
        <v>-13440200.689999999</v>
      </c>
    </row>
    <row r="34" spans="1:16" s="41" customFormat="1" ht="63.6" customHeight="1" x14ac:dyDescent="0.3">
      <c r="A34" s="73" t="s">
        <v>63</v>
      </c>
      <c r="B34" s="73" t="s">
        <v>64</v>
      </c>
      <c r="C34" s="73" t="s">
        <v>65</v>
      </c>
      <c r="D34" s="74" t="s">
        <v>66</v>
      </c>
      <c r="E34" s="47" t="s">
        <v>47</v>
      </c>
      <c r="F34" s="45" t="s">
        <v>68</v>
      </c>
      <c r="G34" s="60">
        <f t="shared" ref="G34:G46" si="10">H34+I34</f>
        <v>60000</v>
      </c>
      <c r="H34" s="60">
        <v>60000</v>
      </c>
      <c r="I34" s="60"/>
      <c r="J34" s="60"/>
      <c r="K34" s="34">
        <f t="shared" ref="K34:K42" si="11">L34+M34</f>
        <v>24032</v>
      </c>
      <c r="L34" s="34">
        <v>24032</v>
      </c>
      <c r="M34" s="34"/>
      <c r="N34" s="34"/>
      <c r="O34" s="35">
        <f t="shared" si="3"/>
        <v>0.40053333333333335</v>
      </c>
      <c r="P34" s="34">
        <f t="shared" si="4"/>
        <v>-35968</v>
      </c>
    </row>
    <row r="35" spans="1:16" s="41" customFormat="1" ht="117.6" customHeight="1" x14ac:dyDescent="0.3">
      <c r="A35" s="73" t="s">
        <v>63</v>
      </c>
      <c r="B35" s="73" t="s">
        <v>64</v>
      </c>
      <c r="C35" s="73" t="s">
        <v>65</v>
      </c>
      <c r="D35" s="74" t="s">
        <v>66</v>
      </c>
      <c r="E35" s="47" t="s">
        <v>69</v>
      </c>
      <c r="F35" s="52" t="s">
        <v>273</v>
      </c>
      <c r="G35" s="60">
        <f t="shared" si="10"/>
        <v>455000</v>
      </c>
      <c r="H35" s="60">
        <v>455000</v>
      </c>
      <c r="I35" s="60"/>
      <c r="J35" s="60"/>
      <c r="K35" s="34">
        <f t="shared" si="11"/>
        <v>36747.06</v>
      </c>
      <c r="L35" s="34">
        <v>36747.06</v>
      </c>
      <c r="M35" s="34"/>
      <c r="N35" s="34"/>
      <c r="O35" s="35">
        <f t="shared" si="3"/>
        <v>8.0762769230769221E-2</v>
      </c>
      <c r="P35" s="34">
        <f t="shared" si="4"/>
        <v>-418252.94</v>
      </c>
    </row>
    <row r="36" spans="1:16" s="41" customFormat="1" ht="72" x14ac:dyDescent="0.3">
      <c r="A36" s="73" t="s">
        <v>72</v>
      </c>
      <c r="B36" s="73" t="s">
        <v>73</v>
      </c>
      <c r="C36" s="73" t="s">
        <v>74</v>
      </c>
      <c r="D36" s="78" t="s">
        <v>75</v>
      </c>
      <c r="E36" s="47" t="s">
        <v>67</v>
      </c>
      <c r="F36" s="45" t="s">
        <v>253</v>
      </c>
      <c r="G36" s="60">
        <f t="shared" si="10"/>
        <v>10322600</v>
      </c>
      <c r="H36" s="60">
        <f>13000000-3877400</f>
        <v>9122600</v>
      </c>
      <c r="I36" s="60">
        <v>1200000</v>
      </c>
      <c r="J36" s="60">
        <v>1200000</v>
      </c>
      <c r="K36" s="34">
        <f t="shared" ref="K36:K39" si="12">L36+M36</f>
        <v>1203674.75</v>
      </c>
      <c r="L36" s="34">
        <v>1203674.75</v>
      </c>
      <c r="M36" s="34"/>
      <c r="N36" s="34"/>
      <c r="O36" s="35">
        <f t="shared" ref="O36" si="13">K36/G36</f>
        <v>0.11660577277042605</v>
      </c>
      <c r="P36" s="34">
        <f>K36-G36</f>
        <v>-9118925.25</v>
      </c>
    </row>
    <row r="37" spans="1:16" s="41" customFormat="1" ht="54" x14ac:dyDescent="0.3">
      <c r="A37" s="73" t="s">
        <v>72</v>
      </c>
      <c r="B37" s="73" t="s">
        <v>73</v>
      </c>
      <c r="C37" s="73" t="s">
        <v>74</v>
      </c>
      <c r="D37" s="78" t="s">
        <v>75</v>
      </c>
      <c r="E37" s="47" t="s">
        <v>47</v>
      </c>
      <c r="F37" s="45" t="s">
        <v>68</v>
      </c>
      <c r="G37" s="60">
        <f t="shared" si="10"/>
        <v>215000</v>
      </c>
      <c r="H37" s="60">
        <v>215000</v>
      </c>
      <c r="I37" s="60"/>
      <c r="J37" s="60"/>
      <c r="K37" s="34">
        <f t="shared" si="12"/>
        <v>242753</v>
      </c>
      <c r="L37" s="34">
        <v>242753</v>
      </c>
      <c r="M37" s="34"/>
      <c r="N37" s="34"/>
      <c r="O37" s="35">
        <f t="shared" si="3"/>
        <v>1.1290837209302325</v>
      </c>
      <c r="P37" s="34">
        <f t="shared" si="4"/>
        <v>27753</v>
      </c>
    </row>
    <row r="38" spans="1:16" s="41" customFormat="1" ht="72" x14ac:dyDescent="0.3">
      <c r="A38" s="73" t="s">
        <v>72</v>
      </c>
      <c r="B38" s="73" t="s">
        <v>73</v>
      </c>
      <c r="C38" s="73" t="s">
        <v>74</v>
      </c>
      <c r="D38" s="78" t="s">
        <v>75</v>
      </c>
      <c r="E38" s="47" t="s">
        <v>207</v>
      </c>
      <c r="F38" s="45" t="s">
        <v>208</v>
      </c>
      <c r="G38" s="60">
        <f t="shared" si="10"/>
        <v>198000</v>
      </c>
      <c r="H38" s="60">
        <v>198000</v>
      </c>
      <c r="I38" s="60"/>
      <c r="J38" s="60"/>
      <c r="K38" s="34">
        <f t="shared" si="12"/>
        <v>0</v>
      </c>
      <c r="L38" s="34"/>
      <c r="M38" s="34"/>
      <c r="N38" s="34"/>
      <c r="O38" s="35">
        <f t="shared" si="3"/>
        <v>0</v>
      </c>
      <c r="P38" s="34">
        <f t="shared" si="4"/>
        <v>-198000</v>
      </c>
    </row>
    <row r="39" spans="1:16" s="41" customFormat="1" ht="90" x14ac:dyDescent="0.3">
      <c r="A39" s="73" t="s">
        <v>76</v>
      </c>
      <c r="B39" s="73" t="s">
        <v>77</v>
      </c>
      <c r="C39" s="73" t="s">
        <v>78</v>
      </c>
      <c r="D39" s="78" t="s">
        <v>79</v>
      </c>
      <c r="E39" s="47" t="s">
        <v>67</v>
      </c>
      <c r="F39" s="45" t="s">
        <v>253</v>
      </c>
      <c r="G39" s="60">
        <f t="shared" si="10"/>
        <v>761000</v>
      </c>
      <c r="H39" s="60">
        <v>761000</v>
      </c>
      <c r="I39" s="60"/>
      <c r="J39" s="60"/>
      <c r="K39" s="34">
        <f t="shared" si="12"/>
        <v>53149.17</v>
      </c>
      <c r="L39" s="34">
        <v>53149.17</v>
      </c>
      <c r="M39" s="34"/>
      <c r="N39" s="34"/>
      <c r="O39" s="35">
        <f t="shared" si="3"/>
        <v>6.9841222076215501E-2</v>
      </c>
      <c r="P39" s="34">
        <f t="shared" si="4"/>
        <v>-707850.83</v>
      </c>
    </row>
    <row r="40" spans="1:16" s="41" customFormat="1" ht="72" x14ac:dyDescent="0.3">
      <c r="A40" s="73" t="s">
        <v>80</v>
      </c>
      <c r="B40" s="73" t="s">
        <v>81</v>
      </c>
      <c r="C40" s="73" t="s">
        <v>82</v>
      </c>
      <c r="D40" s="78" t="s">
        <v>83</v>
      </c>
      <c r="E40" s="47" t="s">
        <v>70</v>
      </c>
      <c r="F40" s="48" t="s">
        <v>71</v>
      </c>
      <c r="G40" s="60">
        <f t="shared" si="10"/>
        <v>3300</v>
      </c>
      <c r="H40" s="60">
        <v>3300</v>
      </c>
      <c r="I40" s="60"/>
      <c r="J40" s="60"/>
      <c r="K40" s="34">
        <f t="shared" ref="K40" si="14">L40+M40</f>
        <v>0</v>
      </c>
      <c r="L40" s="34"/>
      <c r="M40" s="34"/>
      <c r="N40" s="34"/>
      <c r="O40" s="35">
        <f t="shared" ref="O40" si="15">K40/G40</f>
        <v>0</v>
      </c>
      <c r="P40" s="34">
        <f t="shared" ref="P40:P41" si="16">K40-G40</f>
        <v>-3300</v>
      </c>
    </row>
    <row r="41" spans="1:16" s="41" customFormat="1" ht="54" x14ac:dyDescent="0.3">
      <c r="A41" s="45" t="s">
        <v>209</v>
      </c>
      <c r="B41" s="45" t="s">
        <v>210</v>
      </c>
      <c r="C41" s="45" t="s">
        <v>86</v>
      </c>
      <c r="D41" s="46" t="s">
        <v>211</v>
      </c>
      <c r="E41" s="47" t="s">
        <v>199</v>
      </c>
      <c r="F41" s="45" t="s">
        <v>200</v>
      </c>
      <c r="G41" s="60">
        <f t="shared" si="10"/>
        <v>100000</v>
      </c>
      <c r="H41" s="60">
        <v>100000</v>
      </c>
      <c r="I41" s="60"/>
      <c r="J41" s="60"/>
      <c r="K41" s="34">
        <f t="shared" si="11"/>
        <v>100000</v>
      </c>
      <c r="L41" s="34">
        <v>100000</v>
      </c>
      <c r="M41" s="34"/>
      <c r="N41" s="34"/>
      <c r="O41" s="35">
        <f t="shared" si="3"/>
        <v>1</v>
      </c>
      <c r="P41" s="34">
        <f t="shared" si="16"/>
        <v>0</v>
      </c>
    </row>
    <row r="42" spans="1:16" s="41" customFormat="1" ht="72" x14ac:dyDescent="0.3">
      <c r="A42" s="73" t="s">
        <v>84</v>
      </c>
      <c r="B42" s="73" t="s">
        <v>85</v>
      </c>
      <c r="C42" s="73" t="s">
        <v>86</v>
      </c>
      <c r="D42" s="78" t="s">
        <v>87</v>
      </c>
      <c r="E42" s="47" t="s">
        <v>36</v>
      </c>
      <c r="F42" s="48" t="s">
        <v>88</v>
      </c>
      <c r="G42" s="60">
        <f t="shared" si="10"/>
        <v>30000</v>
      </c>
      <c r="H42" s="60">
        <v>30000</v>
      </c>
      <c r="I42" s="60"/>
      <c r="J42" s="60"/>
      <c r="K42" s="34">
        <f t="shared" si="11"/>
        <v>12683.58</v>
      </c>
      <c r="L42" s="34">
        <v>12683.58</v>
      </c>
      <c r="M42" s="34"/>
      <c r="N42" s="34"/>
      <c r="O42" s="35">
        <f t="shared" si="3"/>
        <v>0.422786</v>
      </c>
      <c r="P42" s="34">
        <f t="shared" si="4"/>
        <v>-17316.419999999998</v>
      </c>
    </row>
    <row r="43" spans="1:16" s="41" customFormat="1" ht="72" x14ac:dyDescent="0.3">
      <c r="A43" s="79" t="s">
        <v>91</v>
      </c>
      <c r="B43" s="48">
        <v>3242</v>
      </c>
      <c r="C43" s="48">
        <v>1090</v>
      </c>
      <c r="D43" s="47" t="s">
        <v>92</v>
      </c>
      <c r="E43" s="49" t="s">
        <v>93</v>
      </c>
      <c r="F43" s="45" t="s">
        <v>94</v>
      </c>
      <c r="G43" s="60">
        <f t="shared" si="10"/>
        <v>338200</v>
      </c>
      <c r="H43" s="60">
        <v>338200</v>
      </c>
      <c r="I43" s="60"/>
      <c r="J43" s="60"/>
      <c r="K43" s="34">
        <f>L43+M43</f>
        <v>167890</v>
      </c>
      <c r="L43" s="34">
        <v>167890</v>
      </c>
      <c r="M43" s="34"/>
      <c r="N43" s="34"/>
      <c r="O43" s="35">
        <f t="shared" si="3"/>
        <v>0.49642223536369012</v>
      </c>
      <c r="P43" s="34">
        <f t="shared" si="4"/>
        <v>-170310</v>
      </c>
    </row>
    <row r="44" spans="1:16" s="41" customFormat="1" ht="72" x14ac:dyDescent="0.3">
      <c r="A44" s="79" t="s">
        <v>91</v>
      </c>
      <c r="B44" s="48">
        <v>3242</v>
      </c>
      <c r="C44" s="48">
        <v>1090</v>
      </c>
      <c r="D44" s="47" t="s">
        <v>92</v>
      </c>
      <c r="E44" s="47" t="s">
        <v>67</v>
      </c>
      <c r="F44" s="45" t="s">
        <v>253</v>
      </c>
      <c r="G44" s="60">
        <f t="shared" si="10"/>
        <v>1400000</v>
      </c>
      <c r="H44" s="60">
        <v>1400000</v>
      </c>
      <c r="I44" s="60"/>
      <c r="J44" s="60"/>
      <c r="K44" s="34">
        <f>L44</f>
        <v>209639.75</v>
      </c>
      <c r="L44" s="34">
        <v>209639.75</v>
      </c>
      <c r="M44" s="34"/>
      <c r="N44" s="34"/>
      <c r="O44" s="35">
        <f t="shared" si="3"/>
        <v>0.14974267857142856</v>
      </c>
      <c r="P44" s="34">
        <f t="shared" si="4"/>
        <v>-1190360.25</v>
      </c>
    </row>
    <row r="45" spans="1:16" s="41" customFormat="1" ht="72" x14ac:dyDescent="0.3">
      <c r="A45" s="79" t="s">
        <v>91</v>
      </c>
      <c r="B45" s="48">
        <v>3242</v>
      </c>
      <c r="C45" s="48">
        <v>1090</v>
      </c>
      <c r="D45" s="47" t="s">
        <v>92</v>
      </c>
      <c r="E45" s="47" t="s">
        <v>36</v>
      </c>
      <c r="F45" s="48" t="s">
        <v>42</v>
      </c>
      <c r="G45" s="60">
        <f t="shared" si="10"/>
        <v>2140800</v>
      </c>
      <c r="H45" s="60">
        <f>262000+1878800</f>
        <v>2140800</v>
      </c>
      <c r="I45" s="60"/>
      <c r="J45" s="60"/>
      <c r="K45" s="34">
        <f>L45</f>
        <v>535230</v>
      </c>
      <c r="L45" s="34">
        <v>535230</v>
      </c>
      <c r="M45" s="34"/>
      <c r="N45" s="34"/>
      <c r="O45" s="35">
        <f t="shared" si="3"/>
        <v>0.2500140134529148</v>
      </c>
      <c r="P45" s="34">
        <f t="shared" si="4"/>
        <v>-1605570</v>
      </c>
    </row>
    <row r="46" spans="1:16" s="31" customFormat="1" ht="54" x14ac:dyDescent="0.3">
      <c r="A46" s="79" t="s">
        <v>213</v>
      </c>
      <c r="B46" s="48">
        <v>5031</v>
      </c>
      <c r="C46" s="48">
        <v>810</v>
      </c>
      <c r="D46" s="74" t="s">
        <v>214</v>
      </c>
      <c r="E46" s="47" t="s">
        <v>70</v>
      </c>
      <c r="F46" s="48" t="s">
        <v>71</v>
      </c>
      <c r="G46" s="60">
        <f t="shared" si="10"/>
        <v>2100</v>
      </c>
      <c r="H46" s="60">
        <v>2100</v>
      </c>
      <c r="I46" s="60"/>
      <c r="J46" s="60"/>
      <c r="K46" s="34">
        <f>L46+M46</f>
        <v>0</v>
      </c>
      <c r="L46" s="34"/>
      <c r="M46" s="34"/>
      <c r="N46" s="34"/>
      <c r="O46" s="35">
        <f t="shared" si="3"/>
        <v>0</v>
      </c>
      <c r="P46" s="34">
        <f t="shared" si="4"/>
        <v>-2100</v>
      </c>
    </row>
    <row r="47" spans="1:16" s="31" customFormat="1" ht="49.95" customHeight="1" x14ac:dyDescent="0.3">
      <c r="A47" s="50" t="s">
        <v>96</v>
      </c>
      <c r="B47" s="50"/>
      <c r="C47" s="50"/>
      <c r="D47" s="91" t="s">
        <v>97</v>
      </c>
      <c r="E47" s="92"/>
      <c r="F47" s="51"/>
      <c r="G47" s="65">
        <f t="shared" ref="G47:N47" si="17">G48</f>
        <v>35951260</v>
      </c>
      <c r="H47" s="65">
        <f t="shared" si="17"/>
        <v>35951260</v>
      </c>
      <c r="I47" s="65">
        <f t="shared" si="17"/>
        <v>0</v>
      </c>
      <c r="J47" s="65">
        <f t="shared" si="17"/>
        <v>0</v>
      </c>
      <c r="K47" s="65">
        <f>K48</f>
        <v>15325346.35</v>
      </c>
      <c r="L47" s="65">
        <f t="shared" si="17"/>
        <v>15325346.35</v>
      </c>
      <c r="M47" s="65">
        <f t="shared" si="17"/>
        <v>0</v>
      </c>
      <c r="N47" s="65">
        <f t="shared" si="17"/>
        <v>0</v>
      </c>
      <c r="O47" s="33">
        <f t="shared" si="3"/>
        <v>0.42628120266160352</v>
      </c>
      <c r="P47" s="32">
        <f t="shared" si="4"/>
        <v>-20625913.649999999</v>
      </c>
    </row>
    <row r="48" spans="1:16" s="30" customFormat="1" ht="43.2" customHeight="1" x14ac:dyDescent="0.3">
      <c r="A48" s="50" t="s">
        <v>98</v>
      </c>
      <c r="B48" s="50"/>
      <c r="C48" s="50"/>
      <c r="D48" s="91" t="s">
        <v>97</v>
      </c>
      <c r="E48" s="92"/>
      <c r="F48" s="51"/>
      <c r="G48" s="65">
        <f>G49+G50+G51+G52+G53+G54+G55+G56+G57+G58+G59+G60+G61+G62+G63</f>
        <v>35951260</v>
      </c>
      <c r="H48" s="65">
        <f>H49+H50+H51+H52+H53+H54+H55+H56+H57+H58+H59+H60+H61+H62+H63</f>
        <v>35951260</v>
      </c>
      <c r="I48" s="65">
        <f t="shared" ref="I48:N48" si="18">I49+I50+I51+I52+I53+I54+I55+I56+I57+I58+I59+I60+I61+I62+I63</f>
        <v>0</v>
      </c>
      <c r="J48" s="65">
        <f t="shared" si="18"/>
        <v>0</v>
      </c>
      <c r="K48" s="65">
        <f t="shared" si="18"/>
        <v>15325346.35</v>
      </c>
      <c r="L48" s="65">
        <f>L49+L50+L51+L52+L53+L54+L55+L56+L57+L58+L59+L60+L61+L62+L63</f>
        <v>15325346.35</v>
      </c>
      <c r="M48" s="65">
        <f t="shared" si="18"/>
        <v>0</v>
      </c>
      <c r="N48" s="65">
        <f t="shared" si="18"/>
        <v>0</v>
      </c>
      <c r="O48" s="33">
        <f t="shared" si="3"/>
        <v>0.42628120266160352</v>
      </c>
      <c r="P48" s="32">
        <f t="shared" si="4"/>
        <v>-20625913.649999999</v>
      </c>
    </row>
    <row r="49" spans="1:16" s="30" customFormat="1" ht="81.599999999999994" customHeight="1" x14ac:dyDescent="0.3">
      <c r="A49" s="73" t="s">
        <v>99</v>
      </c>
      <c r="B49" s="73" t="s">
        <v>100</v>
      </c>
      <c r="C49" s="73" t="s">
        <v>101</v>
      </c>
      <c r="D49" s="80" t="s">
        <v>102</v>
      </c>
      <c r="E49" s="47" t="s">
        <v>36</v>
      </c>
      <c r="F49" s="48" t="s">
        <v>42</v>
      </c>
      <c r="G49" s="60">
        <f>H49+I49</f>
        <v>161000</v>
      </c>
      <c r="H49" s="60">
        <v>161000</v>
      </c>
      <c r="I49" s="60"/>
      <c r="J49" s="60"/>
      <c r="K49" s="34">
        <f>L49+M49</f>
        <v>24656.3</v>
      </c>
      <c r="L49" s="34">
        <v>24656.3</v>
      </c>
      <c r="M49" s="32"/>
      <c r="N49" s="32"/>
      <c r="O49" s="33">
        <f t="shared" si="3"/>
        <v>0.1531447204968944</v>
      </c>
      <c r="P49" s="32">
        <f t="shared" si="4"/>
        <v>-136343.70000000001</v>
      </c>
    </row>
    <row r="50" spans="1:16" s="41" customFormat="1" ht="96" customHeight="1" x14ac:dyDescent="0.3">
      <c r="A50" s="73" t="s">
        <v>99</v>
      </c>
      <c r="B50" s="73" t="s">
        <v>100</v>
      </c>
      <c r="C50" s="73" t="s">
        <v>101</v>
      </c>
      <c r="D50" s="80" t="s">
        <v>102</v>
      </c>
      <c r="E50" s="81" t="s">
        <v>69</v>
      </c>
      <c r="F50" s="67" t="s">
        <v>273</v>
      </c>
      <c r="G50" s="60">
        <f t="shared" ref="G50:G61" si="19">H50+I50</f>
        <v>25000</v>
      </c>
      <c r="H50" s="60">
        <v>25000</v>
      </c>
      <c r="I50" s="60"/>
      <c r="J50" s="60"/>
      <c r="K50" s="34">
        <f>L50+M50</f>
        <v>0</v>
      </c>
      <c r="L50" s="34"/>
      <c r="M50" s="34"/>
      <c r="N50" s="34"/>
      <c r="O50" s="35">
        <f t="shared" si="3"/>
        <v>0</v>
      </c>
      <c r="P50" s="34">
        <f t="shared" si="4"/>
        <v>-25000</v>
      </c>
    </row>
    <row r="51" spans="1:16" s="41" customFormat="1" ht="72" x14ac:dyDescent="0.3">
      <c r="A51" s="73" t="s">
        <v>103</v>
      </c>
      <c r="B51" s="73" t="s">
        <v>104</v>
      </c>
      <c r="C51" s="73" t="s">
        <v>101</v>
      </c>
      <c r="D51" s="80" t="s">
        <v>105</v>
      </c>
      <c r="E51" s="47" t="s">
        <v>36</v>
      </c>
      <c r="F51" s="48" t="s">
        <v>42</v>
      </c>
      <c r="G51" s="60">
        <f t="shared" si="19"/>
        <v>48000</v>
      </c>
      <c r="H51" s="60">
        <v>48000</v>
      </c>
      <c r="I51" s="60"/>
      <c r="J51" s="60"/>
      <c r="K51" s="34">
        <f t="shared" ref="K51:K63" si="20">L51+M51</f>
        <v>0</v>
      </c>
      <c r="L51" s="34"/>
      <c r="M51" s="34"/>
      <c r="N51" s="34"/>
      <c r="O51" s="35">
        <f t="shared" si="3"/>
        <v>0</v>
      </c>
      <c r="P51" s="34">
        <f t="shared" si="4"/>
        <v>-48000</v>
      </c>
    </row>
    <row r="52" spans="1:16" s="41" customFormat="1" ht="54" x14ac:dyDescent="0.3">
      <c r="A52" s="73" t="s">
        <v>106</v>
      </c>
      <c r="B52" s="73" t="s">
        <v>107</v>
      </c>
      <c r="C52" s="73" t="s">
        <v>34</v>
      </c>
      <c r="D52" s="74" t="s">
        <v>108</v>
      </c>
      <c r="E52" s="47" t="s">
        <v>282</v>
      </c>
      <c r="F52" s="48" t="s">
        <v>215</v>
      </c>
      <c r="G52" s="60">
        <f t="shared" si="19"/>
        <v>152200</v>
      </c>
      <c r="H52" s="60">
        <v>152200</v>
      </c>
      <c r="I52" s="60"/>
      <c r="J52" s="60"/>
      <c r="K52" s="34">
        <f t="shared" si="20"/>
        <v>14379.15</v>
      </c>
      <c r="L52" s="34">
        <v>14379.15</v>
      </c>
      <c r="M52" s="34"/>
      <c r="N52" s="34"/>
      <c r="O52" s="35">
        <f t="shared" si="3"/>
        <v>9.4475361366622865E-2</v>
      </c>
      <c r="P52" s="34">
        <f t="shared" si="4"/>
        <v>-137820.85</v>
      </c>
    </row>
    <row r="53" spans="1:16" s="41" customFormat="1" ht="72" x14ac:dyDescent="0.3">
      <c r="A53" s="73" t="s">
        <v>106</v>
      </c>
      <c r="B53" s="73" t="s">
        <v>107</v>
      </c>
      <c r="C53" s="73" t="s">
        <v>34</v>
      </c>
      <c r="D53" s="74" t="s">
        <v>108</v>
      </c>
      <c r="E53" s="47" t="s">
        <v>36</v>
      </c>
      <c r="F53" s="48" t="s">
        <v>88</v>
      </c>
      <c r="G53" s="60">
        <f t="shared" si="19"/>
        <v>225500</v>
      </c>
      <c r="H53" s="60">
        <f>225500</f>
        <v>225500</v>
      </c>
      <c r="I53" s="60"/>
      <c r="J53" s="60"/>
      <c r="K53" s="34">
        <f t="shared" si="20"/>
        <v>7369.96</v>
      </c>
      <c r="L53" s="34">
        <v>7369.96</v>
      </c>
      <c r="M53" s="34"/>
      <c r="N53" s="34"/>
      <c r="O53" s="35">
        <f t="shared" si="3"/>
        <v>3.2682749445676278E-2</v>
      </c>
      <c r="P53" s="34">
        <f t="shared" si="4"/>
        <v>-218130.04</v>
      </c>
    </row>
    <row r="54" spans="1:16" s="41" customFormat="1" ht="72" x14ac:dyDescent="0.3">
      <c r="A54" s="73" t="s">
        <v>216</v>
      </c>
      <c r="B54" s="73" t="s">
        <v>123</v>
      </c>
      <c r="C54" s="73" t="s">
        <v>34</v>
      </c>
      <c r="D54" s="82" t="s">
        <v>124</v>
      </c>
      <c r="E54" s="47" t="s">
        <v>36</v>
      </c>
      <c r="F54" s="48" t="s">
        <v>274</v>
      </c>
      <c r="G54" s="60">
        <f>H54+I54</f>
        <v>640000</v>
      </c>
      <c r="H54" s="60">
        <v>640000</v>
      </c>
      <c r="I54" s="60"/>
      <c r="J54" s="60"/>
      <c r="K54" s="34">
        <f t="shared" si="20"/>
        <v>5000</v>
      </c>
      <c r="L54" s="34">
        <v>5000</v>
      </c>
      <c r="M54" s="34"/>
      <c r="N54" s="34"/>
      <c r="O54" s="35">
        <f t="shared" si="3"/>
        <v>7.8125E-3</v>
      </c>
      <c r="P54" s="34">
        <f t="shared" si="4"/>
        <v>-635000</v>
      </c>
    </row>
    <row r="55" spans="1:16" s="41" customFormat="1" ht="108" x14ac:dyDescent="0.3">
      <c r="A55" s="73" t="s">
        <v>217</v>
      </c>
      <c r="B55" s="73" t="s">
        <v>89</v>
      </c>
      <c r="C55" s="73" t="s">
        <v>34</v>
      </c>
      <c r="D55" s="74" t="s">
        <v>90</v>
      </c>
      <c r="E55" s="47" t="s">
        <v>283</v>
      </c>
      <c r="F55" s="48" t="s">
        <v>212</v>
      </c>
      <c r="G55" s="60">
        <f>H55+I55</f>
        <v>1200000</v>
      </c>
      <c r="H55" s="60">
        <v>1200000</v>
      </c>
      <c r="I55" s="60"/>
      <c r="J55" s="60"/>
      <c r="K55" s="34">
        <f t="shared" si="20"/>
        <v>0</v>
      </c>
      <c r="L55" s="34"/>
      <c r="M55" s="34"/>
      <c r="N55" s="34"/>
      <c r="O55" s="35">
        <f t="shared" si="3"/>
        <v>0</v>
      </c>
      <c r="P55" s="34">
        <f t="shared" si="4"/>
        <v>-1200000</v>
      </c>
    </row>
    <row r="56" spans="1:16" s="41" customFormat="1" ht="144" x14ac:dyDescent="0.3">
      <c r="A56" s="73" t="s">
        <v>109</v>
      </c>
      <c r="B56" s="73" t="s">
        <v>110</v>
      </c>
      <c r="C56" s="73" t="s">
        <v>64</v>
      </c>
      <c r="D56" s="74" t="s">
        <v>111</v>
      </c>
      <c r="E56" s="47" t="s">
        <v>36</v>
      </c>
      <c r="F56" s="48" t="s">
        <v>42</v>
      </c>
      <c r="G56" s="60">
        <f t="shared" si="19"/>
        <v>1400000</v>
      </c>
      <c r="H56" s="60">
        <f>900000+500000</f>
        <v>1400000</v>
      </c>
      <c r="I56" s="60"/>
      <c r="J56" s="60"/>
      <c r="K56" s="34">
        <f t="shared" si="20"/>
        <v>591312.32999999996</v>
      </c>
      <c r="L56" s="34">
        <v>591312.32999999996</v>
      </c>
      <c r="M56" s="34"/>
      <c r="N56" s="34"/>
      <c r="O56" s="35">
        <f t="shared" si="3"/>
        <v>0.42236594999999999</v>
      </c>
      <c r="P56" s="34">
        <f t="shared" si="4"/>
        <v>-808687.67</v>
      </c>
    </row>
    <row r="57" spans="1:16" s="41" customFormat="1" ht="126" x14ac:dyDescent="0.3">
      <c r="A57" s="73" t="s">
        <v>112</v>
      </c>
      <c r="B57" s="73" t="s">
        <v>113</v>
      </c>
      <c r="C57" s="73" t="s">
        <v>114</v>
      </c>
      <c r="D57" s="74" t="s">
        <v>115</v>
      </c>
      <c r="E57" s="47" t="s">
        <v>36</v>
      </c>
      <c r="F57" s="48" t="s">
        <v>42</v>
      </c>
      <c r="G57" s="60">
        <f t="shared" si="19"/>
        <v>1500000</v>
      </c>
      <c r="H57" s="60">
        <v>1500000</v>
      </c>
      <c r="I57" s="60"/>
      <c r="J57" s="60"/>
      <c r="K57" s="34">
        <f t="shared" si="20"/>
        <v>644885.26</v>
      </c>
      <c r="L57" s="34">
        <v>644885.26</v>
      </c>
      <c r="M57" s="34"/>
      <c r="N57" s="34"/>
      <c r="O57" s="35">
        <f t="shared" si="3"/>
        <v>0.42992350666666668</v>
      </c>
      <c r="P57" s="34">
        <f t="shared" si="4"/>
        <v>-855114.74</v>
      </c>
    </row>
    <row r="58" spans="1:16" s="41" customFormat="1" ht="72" x14ac:dyDescent="0.3">
      <c r="A58" s="73" t="s">
        <v>116</v>
      </c>
      <c r="B58" s="73" t="s">
        <v>117</v>
      </c>
      <c r="C58" s="73" t="s">
        <v>101</v>
      </c>
      <c r="D58" s="74" t="s">
        <v>118</v>
      </c>
      <c r="E58" s="47" t="s">
        <v>36</v>
      </c>
      <c r="F58" s="48" t="s">
        <v>42</v>
      </c>
      <c r="G58" s="60">
        <f t="shared" si="19"/>
        <v>100000</v>
      </c>
      <c r="H58" s="60">
        <v>100000</v>
      </c>
      <c r="I58" s="60"/>
      <c r="J58" s="60"/>
      <c r="K58" s="34">
        <f t="shared" si="20"/>
        <v>20937.88</v>
      </c>
      <c r="L58" s="34">
        <v>20937.88</v>
      </c>
      <c r="M58" s="34"/>
      <c r="N58" s="34"/>
      <c r="O58" s="35">
        <f t="shared" si="3"/>
        <v>0.2093788</v>
      </c>
      <c r="P58" s="34">
        <f t="shared" si="4"/>
        <v>-79062.12</v>
      </c>
    </row>
    <row r="59" spans="1:16" s="41" customFormat="1" ht="90" x14ac:dyDescent="0.3">
      <c r="A59" s="73" t="s">
        <v>259</v>
      </c>
      <c r="B59" s="73" t="s">
        <v>260</v>
      </c>
      <c r="C59" s="73" t="s">
        <v>81</v>
      </c>
      <c r="D59" s="83" t="s">
        <v>261</v>
      </c>
      <c r="E59" s="47" t="s">
        <v>36</v>
      </c>
      <c r="F59" s="48" t="s">
        <v>42</v>
      </c>
      <c r="G59" s="60">
        <f t="shared" si="19"/>
        <v>553840</v>
      </c>
      <c r="H59" s="60">
        <v>553840</v>
      </c>
      <c r="I59" s="60"/>
      <c r="J59" s="60"/>
      <c r="K59" s="34">
        <f t="shared" si="20"/>
        <v>0</v>
      </c>
      <c r="L59" s="34"/>
      <c r="M59" s="34"/>
      <c r="N59" s="34"/>
      <c r="O59" s="35">
        <f t="shared" si="3"/>
        <v>0</v>
      </c>
      <c r="P59" s="34">
        <f t="shared" si="4"/>
        <v>-553840</v>
      </c>
    </row>
    <row r="60" spans="1:16" s="6" customFormat="1" ht="72" x14ac:dyDescent="0.3">
      <c r="A60" s="73" t="s">
        <v>119</v>
      </c>
      <c r="B60" s="73" t="s">
        <v>39</v>
      </c>
      <c r="C60" s="73" t="s">
        <v>40</v>
      </c>
      <c r="D60" s="84" t="s">
        <v>41</v>
      </c>
      <c r="E60" s="47" t="s">
        <v>36</v>
      </c>
      <c r="F60" s="48" t="s">
        <v>42</v>
      </c>
      <c r="G60" s="60">
        <f t="shared" si="19"/>
        <v>25165620</v>
      </c>
      <c r="H60" s="60">
        <v>25165620</v>
      </c>
      <c r="I60" s="60"/>
      <c r="J60" s="60"/>
      <c r="K60" s="34">
        <f t="shared" si="20"/>
        <v>12005075.82</v>
      </c>
      <c r="L60" s="34">
        <v>12005075.82</v>
      </c>
      <c r="M60" s="34"/>
      <c r="N60" s="34"/>
      <c r="O60" s="35">
        <f t="shared" si="3"/>
        <v>0.47704272018730315</v>
      </c>
      <c r="P60" s="34">
        <f t="shared" si="4"/>
        <v>-13160544.18</v>
      </c>
    </row>
    <row r="61" spans="1:16" s="41" customFormat="1" ht="108" x14ac:dyDescent="0.3">
      <c r="A61" s="73" t="s">
        <v>119</v>
      </c>
      <c r="B61" s="73" t="s">
        <v>39</v>
      </c>
      <c r="C61" s="73" t="s">
        <v>40</v>
      </c>
      <c r="D61" s="74" t="s">
        <v>41</v>
      </c>
      <c r="E61" s="81" t="s">
        <v>69</v>
      </c>
      <c r="F61" s="67" t="s">
        <v>275</v>
      </c>
      <c r="G61" s="60">
        <f t="shared" si="19"/>
        <v>4320100</v>
      </c>
      <c r="H61" s="60">
        <f>4120100+200000</f>
        <v>4320100</v>
      </c>
      <c r="I61" s="60"/>
      <c r="J61" s="60"/>
      <c r="K61" s="34">
        <f t="shared" si="20"/>
        <v>2011729.65</v>
      </c>
      <c r="L61" s="34">
        <v>2011729.65</v>
      </c>
      <c r="M61" s="34"/>
      <c r="N61" s="34"/>
      <c r="O61" s="35">
        <f t="shared" si="3"/>
        <v>0.46566738038471328</v>
      </c>
      <c r="P61" s="34">
        <f t="shared" si="4"/>
        <v>-2308370.35</v>
      </c>
    </row>
    <row r="62" spans="1:16" s="41" customFormat="1" ht="72" x14ac:dyDescent="0.3">
      <c r="A62" s="73" t="s">
        <v>119</v>
      </c>
      <c r="B62" s="73" t="s">
        <v>39</v>
      </c>
      <c r="C62" s="73" t="s">
        <v>40</v>
      </c>
      <c r="D62" s="74" t="s">
        <v>41</v>
      </c>
      <c r="E62" s="47" t="s">
        <v>284</v>
      </c>
      <c r="F62" s="48" t="s">
        <v>276</v>
      </c>
      <c r="G62" s="60">
        <f>H62+I62</f>
        <v>340000</v>
      </c>
      <c r="H62" s="60">
        <v>340000</v>
      </c>
      <c r="I62" s="60"/>
      <c r="J62" s="60"/>
      <c r="K62" s="34">
        <f t="shared" si="20"/>
        <v>0</v>
      </c>
      <c r="L62" s="34"/>
      <c r="M62" s="34"/>
      <c r="N62" s="34"/>
      <c r="O62" s="35">
        <f t="shared" si="3"/>
        <v>0</v>
      </c>
      <c r="P62" s="34">
        <f t="shared" si="4"/>
        <v>-340000</v>
      </c>
    </row>
    <row r="63" spans="1:16" s="41" customFormat="1" ht="72" x14ac:dyDescent="0.3">
      <c r="A63" s="73" t="s">
        <v>119</v>
      </c>
      <c r="B63" s="73" t="s">
        <v>39</v>
      </c>
      <c r="C63" s="73" t="s">
        <v>40</v>
      </c>
      <c r="D63" s="74" t="s">
        <v>41</v>
      </c>
      <c r="E63" s="47" t="s">
        <v>36</v>
      </c>
      <c r="F63" s="48" t="s">
        <v>42</v>
      </c>
      <c r="G63" s="60">
        <f>H63+I63</f>
        <v>120000</v>
      </c>
      <c r="H63" s="60">
        <v>120000</v>
      </c>
      <c r="I63" s="60"/>
      <c r="J63" s="60"/>
      <c r="K63" s="34">
        <f t="shared" si="20"/>
        <v>0</v>
      </c>
      <c r="L63" s="34"/>
      <c r="M63" s="34"/>
      <c r="N63" s="34"/>
      <c r="O63" s="35">
        <f t="shared" si="3"/>
        <v>0</v>
      </c>
      <c r="P63" s="34">
        <f t="shared" si="4"/>
        <v>-120000</v>
      </c>
    </row>
    <row r="64" spans="1:16" s="41" customFormat="1" ht="34.200000000000003" customHeight="1" x14ac:dyDescent="0.3">
      <c r="A64" s="50" t="s">
        <v>219</v>
      </c>
      <c r="B64" s="50"/>
      <c r="C64" s="50"/>
      <c r="D64" s="91" t="s">
        <v>220</v>
      </c>
      <c r="E64" s="92"/>
      <c r="F64" s="51"/>
      <c r="G64" s="65">
        <f>G65</f>
        <v>3046200</v>
      </c>
      <c r="H64" s="65">
        <f>H65</f>
        <v>2669200</v>
      </c>
      <c r="I64" s="65">
        <f t="shared" ref="I64:J64" si="21">I65</f>
        <v>377000</v>
      </c>
      <c r="J64" s="65">
        <f t="shared" si="21"/>
        <v>0</v>
      </c>
      <c r="K64" s="32">
        <f t="shared" ref="K64:N64" si="22">K65</f>
        <v>0</v>
      </c>
      <c r="L64" s="32">
        <f t="shared" si="22"/>
        <v>0</v>
      </c>
      <c r="M64" s="32">
        <f t="shared" si="22"/>
        <v>0</v>
      </c>
      <c r="N64" s="32">
        <f t="shared" si="22"/>
        <v>0</v>
      </c>
      <c r="O64" s="33">
        <f t="shared" si="3"/>
        <v>0</v>
      </c>
      <c r="P64" s="32">
        <f t="shared" si="4"/>
        <v>-3046200</v>
      </c>
    </row>
    <row r="65" spans="1:16" s="41" customFormat="1" ht="34.200000000000003" customHeight="1" x14ac:dyDescent="0.3">
      <c r="A65" s="50" t="s">
        <v>221</v>
      </c>
      <c r="B65" s="50"/>
      <c r="C65" s="50"/>
      <c r="D65" s="91" t="s">
        <v>220</v>
      </c>
      <c r="E65" s="92"/>
      <c r="F65" s="51"/>
      <c r="G65" s="65">
        <f>G66+G67+G68+G69+G70+G71</f>
        <v>3046200</v>
      </c>
      <c r="H65" s="65">
        <f t="shared" ref="H65:L65" si="23">H66+H67+H68+H69+H70+H71</f>
        <v>2669200</v>
      </c>
      <c r="I65" s="65">
        <f t="shared" si="23"/>
        <v>377000</v>
      </c>
      <c r="J65" s="65">
        <f t="shared" si="23"/>
        <v>0</v>
      </c>
      <c r="K65" s="32">
        <f>SUM(K66:K71)</f>
        <v>0</v>
      </c>
      <c r="L65" s="65">
        <f t="shared" si="23"/>
        <v>0</v>
      </c>
      <c r="M65" s="65">
        <f t="shared" ref="M65" si="24">M66+M67+M68+M69+M70+M71</f>
        <v>0</v>
      </c>
      <c r="N65" s="65">
        <f t="shared" ref="N65" si="25">N66+N67+N68+N69+N70+N71</f>
        <v>0</v>
      </c>
      <c r="O65" s="33">
        <f t="shared" si="3"/>
        <v>0</v>
      </c>
      <c r="P65" s="32">
        <f t="shared" si="4"/>
        <v>-3046200</v>
      </c>
    </row>
    <row r="66" spans="1:16" s="41" customFormat="1" ht="54" x14ac:dyDescent="0.3">
      <c r="A66" s="73" t="s">
        <v>222</v>
      </c>
      <c r="B66" s="73" t="s">
        <v>179</v>
      </c>
      <c r="C66" s="73" t="s">
        <v>223</v>
      </c>
      <c r="D66" s="74" t="s">
        <v>224</v>
      </c>
      <c r="E66" s="85" t="s">
        <v>225</v>
      </c>
      <c r="F66" s="52" t="s">
        <v>226</v>
      </c>
      <c r="G66" s="60">
        <f t="shared" ref="G66:G71" si="26">H66+I66</f>
        <v>319000</v>
      </c>
      <c r="H66" s="60">
        <v>319000</v>
      </c>
      <c r="I66" s="60"/>
      <c r="J66" s="60"/>
      <c r="K66" s="34">
        <f t="shared" ref="K66:K71" si="27">L66+M66</f>
        <v>0</v>
      </c>
      <c r="L66" s="34"/>
      <c r="M66" s="34"/>
      <c r="N66" s="34"/>
      <c r="O66" s="35">
        <f t="shared" si="3"/>
        <v>0</v>
      </c>
      <c r="P66" s="34">
        <f t="shared" si="4"/>
        <v>-319000</v>
      </c>
    </row>
    <row r="67" spans="1:16" s="41" customFormat="1" ht="54" x14ac:dyDescent="0.3">
      <c r="A67" s="73" t="s">
        <v>227</v>
      </c>
      <c r="B67" s="73" t="s">
        <v>228</v>
      </c>
      <c r="C67" s="73" t="s">
        <v>82</v>
      </c>
      <c r="D67" s="74" t="s">
        <v>229</v>
      </c>
      <c r="E67" s="85" t="s">
        <v>225</v>
      </c>
      <c r="F67" s="52" t="s">
        <v>226</v>
      </c>
      <c r="G67" s="60">
        <f t="shared" si="26"/>
        <v>350000</v>
      </c>
      <c r="H67" s="60"/>
      <c r="I67" s="60">
        <v>350000</v>
      </c>
      <c r="J67" s="60"/>
      <c r="K67" s="34">
        <f t="shared" si="27"/>
        <v>0</v>
      </c>
      <c r="L67" s="34"/>
      <c r="M67" s="34"/>
      <c r="N67" s="34"/>
      <c r="O67" s="35">
        <f t="shared" si="3"/>
        <v>0</v>
      </c>
      <c r="P67" s="34">
        <f t="shared" si="4"/>
        <v>-350000</v>
      </c>
    </row>
    <row r="68" spans="1:16" s="41" customFormat="1" ht="54" x14ac:dyDescent="0.3">
      <c r="A68" s="73" t="s">
        <v>230</v>
      </c>
      <c r="B68" s="73" t="s">
        <v>231</v>
      </c>
      <c r="C68" s="73" t="s">
        <v>232</v>
      </c>
      <c r="D68" s="74" t="s">
        <v>233</v>
      </c>
      <c r="E68" s="53" t="s">
        <v>225</v>
      </c>
      <c r="F68" s="52" t="s">
        <v>226</v>
      </c>
      <c r="G68" s="60">
        <f t="shared" si="26"/>
        <v>44900</v>
      </c>
      <c r="H68" s="60">
        <v>44900</v>
      </c>
      <c r="I68" s="60"/>
      <c r="J68" s="60"/>
      <c r="K68" s="34">
        <f t="shared" si="27"/>
        <v>0</v>
      </c>
      <c r="L68" s="34"/>
      <c r="M68" s="34"/>
      <c r="N68" s="34"/>
      <c r="O68" s="35">
        <f t="shared" si="3"/>
        <v>0</v>
      </c>
      <c r="P68" s="34">
        <f t="shared" si="4"/>
        <v>-44900</v>
      </c>
    </row>
    <row r="69" spans="1:16" s="41" customFormat="1" ht="54" x14ac:dyDescent="0.3">
      <c r="A69" s="73" t="s">
        <v>234</v>
      </c>
      <c r="B69" s="73" t="s">
        <v>235</v>
      </c>
      <c r="C69" s="73" t="s">
        <v>232</v>
      </c>
      <c r="D69" s="74" t="s">
        <v>236</v>
      </c>
      <c r="E69" s="85" t="s">
        <v>225</v>
      </c>
      <c r="F69" s="52" t="s">
        <v>226</v>
      </c>
      <c r="G69" s="60">
        <f t="shared" si="26"/>
        <v>37400</v>
      </c>
      <c r="H69" s="60">
        <v>37400</v>
      </c>
      <c r="I69" s="60"/>
      <c r="J69" s="60"/>
      <c r="K69" s="34">
        <f t="shared" si="27"/>
        <v>0</v>
      </c>
      <c r="L69" s="34"/>
      <c r="M69" s="34"/>
      <c r="N69" s="34"/>
      <c r="O69" s="35">
        <f t="shared" si="3"/>
        <v>0</v>
      </c>
      <c r="P69" s="34">
        <f t="shared" si="4"/>
        <v>-37400</v>
      </c>
    </row>
    <row r="70" spans="1:16" s="41" customFormat="1" ht="54" x14ac:dyDescent="0.3">
      <c r="A70" s="73" t="s">
        <v>237</v>
      </c>
      <c r="B70" s="73" t="s">
        <v>238</v>
      </c>
      <c r="C70" s="73" t="s">
        <v>239</v>
      </c>
      <c r="D70" s="74" t="s">
        <v>240</v>
      </c>
      <c r="E70" s="85" t="s">
        <v>225</v>
      </c>
      <c r="F70" s="52" t="s">
        <v>226</v>
      </c>
      <c r="G70" s="60">
        <f t="shared" si="26"/>
        <v>162200</v>
      </c>
      <c r="H70" s="60">
        <v>135200</v>
      </c>
      <c r="I70" s="60">
        <v>27000</v>
      </c>
      <c r="J70" s="60"/>
      <c r="K70" s="34">
        <f t="shared" si="27"/>
        <v>0</v>
      </c>
      <c r="L70" s="34"/>
      <c r="M70" s="34"/>
      <c r="N70" s="34"/>
      <c r="O70" s="35">
        <f t="shared" si="3"/>
        <v>0</v>
      </c>
      <c r="P70" s="34">
        <f t="shared" si="4"/>
        <v>-162200</v>
      </c>
    </row>
    <row r="71" spans="1:16" s="41" customFormat="1" ht="54" x14ac:dyDescent="0.3">
      <c r="A71" s="73" t="s">
        <v>241</v>
      </c>
      <c r="B71" s="73" t="s">
        <v>242</v>
      </c>
      <c r="C71" s="73" t="s">
        <v>243</v>
      </c>
      <c r="D71" s="74" t="s">
        <v>244</v>
      </c>
      <c r="E71" s="85" t="s">
        <v>225</v>
      </c>
      <c r="F71" s="52" t="s">
        <v>226</v>
      </c>
      <c r="G71" s="60">
        <f t="shared" si="26"/>
        <v>2132700</v>
      </c>
      <c r="H71" s="60">
        <v>2132700</v>
      </c>
      <c r="I71" s="60"/>
      <c r="J71" s="60"/>
      <c r="K71" s="34">
        <f t="shared" si="27"/>
        <v>0</v>
      </c>
      <c r="L71" s="34"/>
      <c r="M71" s="34"/>
      <c r="N71" s="34"/>
      <c r="O71" s="35">
        <f t="shared" si="3"/>
        <v>0</v>
      </c>
      <c r="P71" s="34">
        <f t="shared" si="4"/>
        <v>-2132700</v>
      </c>
    </row>
    <row r="72" spans="1:16" s="30" customFormat="1" ht="39.6" customHeight="1" x14ac:dyDescent="0.3">
      <c r="A72" s="50" t="s">
        <v>121</v>
      </c>
      <c r="B72" s="50"/>
      <c r="C72" s="50"/>
      <c r="D72" s="91" t="s">
        <v>255</v>
      </c>
      <c r="E72" s="92"/>
      <c r="F72" s="51"/>
      <c r="G72" s="65">
        <f>G73</f>
        <v>3675000</v>
      </c>
      <c r="H72" s="65">
        <f>H73</f>
        <v>3675000</v>
      </c>
      <c r="I72" s="65">
        <f t="shared" ref="I72:J72" si="28">I73</f>
        <v>0</v>
      </c>
      <c r="J72" s="65">
        <f t="shared" si="28"/>
        <v>0</v>
      </c>
      <c r="K72" s="32">
        <f t="shared" ref="K72:N72" si="29">K73</f>
        <v>523286.1</v>
      </c>
      <c r="L72" s="32">
        <f t="shared" si="29"/>
        <v>523286.1</v>
      </c>
      <c r="M72" s="32">
        <f t="shared" si="29"/>
        <v>0</v>
      </c>
      <c r="N72" s="32">
        <f t="shared" si="29"/>
        <v>0</v>
      </c>
      <c r="O72" s="33">
        <f t="shared" si="3"/>
        <v>0.14239077551020407</v>
      </c>
      <c r="P72" s="32">
        <f t="shared" si="4"/>
        <v>-3151713.9</v>
      </c>
    </row>
    <row r="73" spans="1:16" s="30" customFormat="1" ht="39.6" customHeight="1" x14ac:dyDescent="0.3">
      <c r="A73" s="50" t="s">
        <v>122</v>
      </c>
      <c r="B73" s="50"/>
      <c r="C73" s="50"/>
      <c r="D73" s="91" t="s">
        <v>255</v>
      </c>
      <c r="E73" s="92"/>
      <c r="F73" s="51"/>
      <c r="G73" s="65">
        <f>G74+G75+G76+G77</f>
        <v>3675000</v>
      </c>
      <c r="H73" s="65">
        <f t="shared" ref="H73:L73" si="30">H74+H75+H76+H77</f>
        <v>3675000</v>
      </c>
      <c r="I73" s="65">
        <f t="shared" si="30"/>
        <v>0</v>
      </c>
      <c r="J73" s="65">
        <f t="shared" si="30"/>
        <v>0</v>
      </c>
      <c r="K73" s="32">
        <f>SUM(K74:K77)</f>
        <v>523286.1</v>
      </c>
      <c r="L73" s="65">
        <f t="shared" si="30"/>
        <v>523286.1</v>
      </c>
      <c r="M73" s="65">
        <f t="shared" ref="M73" si="31">M74+M75+M76+M77</f>
        <v>0</v>
      </c>
      <c r="N73" s="65">
        <f t="shared" ref="N73" si="32">N74+N75+N76+N77</f>
        <v>0</v>
      </c>
      <c r="O73" s="33">
        <f t="shared" si="3"/>
        <v>0.14239077551020407</v>
      </c>
      <c r="P73" s="32">
        <f t="shared" si="4"/>
        <v>-3151713.9</v>
      </c>
    </row>
    <row r="74" spans="1:16" s="41" customFormat="1" ht="36" x14ac:dyDescent="0.3">
      <c r="A74" s="86" t="s">
        <v>125</v>
      </c>
      <c r="B74" s="86" t="s">
        <v>126</v>
      </c>
      <c r="C74" s="86" t="s">
        <v>34</v>
      </c>
      <c r="D74" s="87" t="s">
        <v>127</v>
      </c>
      <c r="E74" s="49" t="s">
        <v>281</v>
      </c>
      <c r="F74" s="48" t="s">
        <v>215</v>
      </c>
      <c r="G74" s="60">
        <f>H74+I74</f>
        <v>1483700</v>
      </c>
      <c r="H74" s="60">
        <v>1483700</v>
      </c>
      <c r="I74" s="60"/>
      <c r="J74" s="60"/>
      <c r="K74" s="34">
        <f t="shared" ref="K74:K77" si="33">L74+M74</f>
        <v>72000</v>
      </c>
      <c r="L74" s="34">
        <v>72000</v>
      </c>
      <c r="M74" s="34"/>
      <c r="N74" s="34"/>
      <c r="O74" s="35">
        <f t="shared" si="3"/>
        <v>4.8527330322841546E-2</v>
      </c>
      <c r="P74" s="34">
        <f t="shared" si="4"/>
        <v>-1411700</v>
      </c>
    </row>
    <row r="75" spans="1:16" s="41" customFormat="1" ht="72" x14ac:dyDescent="0.3">
      <c r="A75" s="86" t="s">
        <v>128</v>
      </c>
      <c r="B75" s="86" t="s">
        <v>129</v>
      </c>
      <c r="C75" s="86" t="s">
        <v>130</v>
      </c>
      <c r="D75" s="74" t="s">
        <v>131</v>
      </c>
      <c r="E75" s="47" t="s">
        <v>245</v>
      </c>
      <c r="F75" s="48" t="s">
        <v>246</v>
      </c>
      <c r="G75" s="60">
        <f>H75+I75</f>
        <v>726100</v>
      </c>
      <c r="H75" s="60">
        <v>726100</v>
      </c>
      <c r="I75" s="60"/>
      <c r="J75" s="60"/>
      <c r="K75" s="34">
        <f t="shared" si="33"/>
        <v>5000</v>
      </c>
      <c r="L75" s="34">
        <v>5000</v>
      </c>
      <c r="M75" s="34"/>
      <c r="N75" s="34"/>
      <c r="O75" s="35">
        <f t="shared" si="3"/>
        <v>6.8861038424459439E-3</v>
      </c>
      <c r="P75" s="34">
        <f t="shared" si="4"/>
        <v>-721100</v>
      </c>
    </row>
    <row r="76" spans="1:16" s="41" customFormat="1" ht="72" x14ac:dyDescent="0.3">
      <c r="A76" s="86" t="s">
        <v>132</v>
      </c>
      <c r="B76" s="86" t="s">
        <v>133</v>
      </c>
      <c r="C76" s="86" t="s">
        <v>130</v>
      </c>
      <c r="D76" s="74" t="s">
        <v>134</v>
      </c>
      <c r="E76" s="47" t="s">
        <v>245</v>
      </c>
      <c r="F76" s="48" t="s">
        <v>246</v>
      </c>
      <c r="G76" s="60">
        <f t="shared" ref="G76:G77" si="34">H76+I76</f>
        <v>260000</v>
      </c>
      <c r="H76" s="60">
        <v>260000</v>
      </c>
      <c r="I76" s="60"/>
      <c r="J76" s="60"/>
      <c r="K76" s="34">
        <f t="shared" si="33"/>
        <v>5000</v>
      </c>
      <c r="L76" s="34">
        <v>5000</v>
      </c>
      <c r="M76" s="34"/>
      <c r="N76" s="34"/>
      <c r="O76" s="35">
        <f t="shared" si="3"/>
        <v>1.9230769230769232E-2</v>
      </c>
      <c r="P76" s="34">
        <f t="shared" si="4"/>
        <v>-255000</v>
      </c>
    </row>
    <row r="77" spans="1:16" s="41" customFormat="1" ht="90" x14ac:dyDescent="0.3">
      <c r="A77" s="86" t="s">
        <v>135</v>
      </c>
      <c r="B77" s="86" t="s">
        <v>136</v>
      </c>
      <c r="C77" s="86" t="s">
        <v>130</v>
      </c>
      <c r="D77" s="88" t="s">
        <v>137</v>
      </c>
      <c r="E77" s="47" t="s">
        <v>245</v>
      </c>
      <c r="F77" s="48" t="s">
        <v>246</v>
      </c>
      <c r="G77" s="60">
        <f t="shared" si="34"/>
        <v>1205200</v>
      </c>
      <c r="H77" s="60">
        <v>1205200</v>
      </c>
      <c r="I77" s="60"/>
      <c r="J77" s="60"/>
      <c r="K77" s="34">
        <f t="shared" si="33"/>
        <v>441286.1</v>
      </c>
      <c r="L77" s="34">
        <v>441286.1</v>
      </c>
      <c r="M77" s="34"/>
      <c r="N77" s="34"/>
      <c r="O77" s="35">
        <f t="shared" si="3"/>
        <v>0.36615175904414204</v>
      </c>
      <c r="P77" s="34">
        <f t="shared" si="4"/>
        <v>-763913.9</v>
      </c>
    </row>
    <row r="78" spans="1:16" s="30" customFormat="1" ht="40.200000000000003" customHeight="1" x14ac:dyDescent="0.3">
      <c r="A78" s="50" t="s">
        <v>138</v>
      </c>
      <c r="B78" s="50"/>
      <c r="C78" s="50"/>
      <c r="D78" s="91" t="s">
        <v>262</v>
      </c>
      <c r="E78" s="92"/>
      <c r="F78" s="51"/>
      <c r="G78" s="65">
        <f>G79</f>
        <v>133304173.17000002</v>
      </c>
      <c r="H78" s="65">
        <f t="shared" ref="H78:J78" si="35">H79</f>
        <v>120508818</v>
      </c>
      <c r="I78" s="65">
        <f t="shared" si="35"/>
        <v>12795355.17</v>
      </c>
      <c r="J78" s="65">
        <f t="shared" si="35"/>
        <v>11568604.699999999</v>
      </c>
      <c r="K78" s="32">
        <f t="shared" ref="K78:N78" si="36">K79</f>
        <v>65763070.93</v>
      </c>
      <c r="L78" s="32">
        <f t="shared" si="36"/>
        <v>65763070.93</v>
      </c>
      <c r="M78" s="32">
        <f t="shared" si="36"/>
        <v>0</v>
      </c>
      <c r="N78" s="32">
        <f t="shared" si="36"/>
        <v>0</v>
      </c>
      <c r="O78" s="33">
        <f t="shared" si="3"/>
        <v>0.49333092405242057</v>
      </c>
      <c r="P78" s="32">
        <f t="shared" si="4"/>
        <v>-67541102.24000001</v>
      </c>
    </row>
    <row r="79" spans="1:16" s="30" customFormat="1" ht="40.200000000000003" customHeight="1" x14ac:dyDescent="0.3">
      <c r="A79" s="50" t="s">
        <v>139</v>
      </c>
      <c r="B79" s="50"/>
      <c r="C79" s="50"/>
      <c r="D79" s="91" t="s">
        <v>262</v>
      </c>
      <c r="E79" s="92"/>
      <c r="F79" s="51"/>
      <c r="G79" s="65">
        <f>G80+G81+G82+G83+G84+G91+G85+G86+G87+G88+G89+G92+G90</f>
        <v>133304173.17000002</v>
      </c>
      <c r="H79" s="65">
        <f t="shared" ref="H79:K79" si="37">H80+H81+H82+H83+H84+H91+H85+H86+H87+H88+H89+H92+H90</f>
        <v>120508818</v>
      </c>
      <c r="I79" s="65">
        <f t="shared" si="37"/>
        <v>12795355.17</v>
      </c>
      <c r="J79" s="65">
        <f t="shared" si="37"/>
        <v>11568604.699999999</v>
      </c>
      <c r="K79" s="65">
        <f t="shared" si="37"/>
        <v>65763070.93</v>
      </c>
      <c r="L79" s="65">
        <f t="shared" ref="L79" si="38">L80+L81+L82+L83+L84+L91+L85+L86+L87+L88+L89+L92+L90</f>
        <v>65763070.93</v>
      </c>
      <c r="M79" s="65">
        <f t="shared" ref="M79" si="39">M80+M81+M82+M83+M84+M91+M85+M86+M87+M88+M89+M92+M90</f>
        <v>0</v>
      </c>
      <c r="N79" s="65">
        <f t="shared" ref="N79" si="40">N80+N81+N82+N83+N84+N91+N85+N86+N87+N88+N89+N92+N90</f>
        <v>0</v>
      </c>
      <c r="O79" s="33">
        <f t="shared" si="3"/>
        <v>0.49333092405242057</v>
      </c>
      <c r="P79" s="32">
        <f t="shared" si="4"/>
        <v>-67541102.24000001</v>
      </c>
    </row>
    <row r="80" spans="1:16" s="41" customFormat="1" ht="72" x14ac:dyDescent="0.3">
      <c r="A80" s="45">
        <v>1216011</v>
      </c>
      <c r="B80" s="45">
        <v>6011</v>
      </c>
      <c r="C80" s="45">
        <v>610</v>
      </c>
      <c r="D80" s="46" t="s">
        <v>140</v>
      </c>
      <c r="E80" s="53" t="s">
        <v>141</v>
      </c>
      <c r="F80" s="45" t="s">
        <v>142</v>
      </c>
      <c r="G80" s="60">
        <f t="shared" ref="G80:G87" si="41">H80+I80</f>
        <v>2970266.17</v>
      </c>
      <c r="H80" s="60">
        <v>200000</v>
      </c>
      <c r="I80" s="60">
        <v>2770266.17</v>
      </c>
      <c r="J80" s="60">
        <v>2770266.17</v>
      </c>
      <c r="K80" s="34">
        <f t="shared" ref="K80:K88" si="42">L80+M80</f>
        <v>198270.42</v>
      </c>
      <c r="L80" s="34">
        <v>198270.42</v>
      </c>
      <c r="M80" s="34"/>
      <c r="N80" s="34"/>
      <c r="O80" s="35">
        <f t="shared" si="3"/>
        <v>6.675173491269977E-2</v>
      </c>
      <c r="P80" s="34">
        <f t="shared" si="4"/>
        <v>-2771995.75</v>
      </c>
    </row>
    <row r="81" spans="1:16" s="41" customFormat="1" ht="72" x14ac:dyDescent="0.3">
      <c r="A81" s="86" t="s">
        <v>143</v>
      </c>
      <c r="B81" s="86" t="s">
        <v>144</v>
      </c>
      <c r="C81" s="86" t="s">
        <v>145</v>
      </c>
      <c r="D81" s="82" t="s">
        <v>146</v>
      </c>
      <c r="E81" s="47" t="s">
        <v>141</v>
      </c>
      <c r="F81" s="45" t="s">
        <v>142</v>
      </c>
      <c r="G81" s="60">
        <f t="shared" si="41"/>
        <v>21700000</v>
      </c>
      <c r="H81" s="60">
        <v>21700000</v>
      </c>
      <c r="I81" s="60"/>
      <c r="J81" s="60"/>
      <c r="K81" s="34">
        <f t="shared" si="42"/>
        <v>21700000</v>
      </c>
      <c r="L81" s="34">
        <v>21700000</v>
      </c>
      <c r="M81" s="34"/>
      <c r="N81" s="34"/>
      <c r="O81" s="35">
        <f t="shared" si="3"/>
        <v>1</v>
      </c>
      <c r="P81" s="34">
        <f t="shared" si="4"/>
        <v>0</v>
      </c>
    </row>
    <row r="82" spans="1:16" s="41" customFormat="1" ht="72" x14ac:dyDescent="0.3">
      <c r="A82" s="45">
        <v>1216013</v>
      </c>
      <c r="B82" s="45">
        <v>6013</v>
      </c>
      <c r="C82" s="45" t="s">
        <v>145</v>
      </c>
      <c r="D82" s="46" t="s">
        <v>147</v>
      </c>
      <c r="E82" s="53" t="s">
        <v>141</v>
      </c>
      <c r="F82" s="45" t="s">
        <v>142</v>
      </c>
      <c r="G82" s="60">
        <f t="shared" si="41"/>
        <v>4274561</v>
      </c>
      <c r="H82" s="60">
        <v>3975300</v>
      </c>
      <c r="I82" s="60">
        <v>299261</v>
      </c>
      <c r="J82" s="60">
        <v>299261</v>
      </c>
      <c r="K82" s="34">
        <f t="shared" si="42"/>
        <v>3975300</v>
      </c>
      <c r="L82" s="34">
        <v>3975300</v>
      </c>
      <c r="M82" s="34"/>
      <c r="N82" s="34"/>
      <c r="O82" s="35">
        <f t="shared" si="3"/>
        <v>0.92999023759398913</v>
      </c>
      <c r="P82" s="34">
        <f t="shared" si="4"/>
        <v>-299261</v>
      </c>
    </row>
    <row r="83" spans="1:16" s="41" customFormat="1" ht="54" x14ac:dyDescent="0.3">
      <c r="A83" s="86" t="s">
        <v>148</v>
      </c>
      <c r="B83" s="86" t="s">
        <v>149</v>
      </c>
      <c r="C83" s="86" t="s">
        <v>145</v>
      </c>
      <c r="D83" s="82" t="s">
        <v>150</v>
      </c>
      <c r="E83" s="47" t="s">
        <v>151</v>
      </c>
      <c r="F83" s="45" t="s">
        <v>152</v>
      </c>
      <c r="G83" s="60">
        <f t="shared" si="41"/>
        <v>910685.48</v>
      </c>
      <c r="H83" s="60">
        <v>150000</v>
      </c>
      <c r="I83" s="60">
        <v>760685.48</v>
      </c>
      <c r="J83" s="60">
        <v>760685.48</v>
      </c>
      <c r="K83" s="34">
        <f t="shared" si="42"/>
        <v>0</v>
      </c>
      <c r="L83" s="34"/>
      <c r="M83" s="34"/>
      <c r="N83" s="34"/>
      <c r="O83" s="35">
        <f t="shared" si="3"/>
        <v>0</v>
      </c>
      <c r="P83" s="34">
        <f t="shared" si="4"/>
        <v>-910685.48</v>
      </c>
    </row>
    <row r="84" spans="1:16" s="41" customFormat="1" ht="72" x14ac:dyDescent="0.3">
      <c r="A84" s="86" t="s">
        <v>153</v>
      </c>
      <c r="B84" s="86" t="s">
        <v>154</v>
      </c>
      <c r="C84" s="86" t="s">
        <v>145</v>
      </c>
      <c r="D84" s="87" t="s">
        <v>155</v>
      </c>
      <c r="E84" s="53" t="s">
        <v>141</v>
      </c>
      <c r="F84" s="45" t="s">
        <v>142</v>
      </c>
      <c r="G84" s="60">
        <f t="shared" si="41"/>
        <v>859600</v>
      </c>
      <c r="H84" s="60">
        <v>859600</v>
      </c>
      <c r="I84" s="60"/>
      <c r="J84" s="60"/>
      <c r="K84" s="34">
        <f t="shared" si="42"/>
        <v>198767.44</v>
      </c>
      <c r="L84" s="34">
        <v>198767.44</v>
      </c>
      <c r="M84" s="34"/>
      <c r="N84" s="34"/>
      <c r="O84" s="35">
        <f t="shared" si="3"/>
        <v>0.23123248022335971</v>
      </c>
      <c r="P84" s="34">
        <f t="shared" si="4"/>
        <v>-660832.56000000006</v>
      </c>
    </row>
    <row r="85" spans="1:16" s="41" customFormat="1" ht="72" x14ac:dyDescent="0.3">
      <c r="A85" s="86" t="s">
        <v>156</v>
      </c>
      <c r="B85" s="86" t="s">
        <v>157</v>
      </c>
      <c r="C85" s="86" t="s">
        <v>145</v>
      </c>
      <c r="D85" s="88" t="s">
        <v>158</v>
      </c>
      <c r="E85" s="53" t="s">
        <v>141</v>
      </c>
      <c r="F85" s="52" t="s">
        <v>142</v>
      </c>
      <c r="G85" s="60">
        <f t="shared" si="41"/>
        <v>73726812.430000007</v>
      </c>
      <c r="H85" s="60">
        <v>66501500</v>
      </c>
      <c r="I85" s="60">
        <v>7225312.4299999997</v>
      </c>
      <c r="J85" s="60">
        <v>7225312.4299999997</v>
      </c>
      <c r="K85" s="34">
        <f t="shared" si="42"/>
        <v>21544480.739999998</v>
      </c>
      <c r="L85" s="34">
        <v>21544480.739999998</v>
      </c>
      <c r="M85" s="34"/>
      <c r="N85" s="34"/>
      <c r="O85" s="35">
        <f t="shared" si="3"/>
        <v>0.2922204287681015</v>
      </c>
      <c r="P85" s="34">
        <f t="shared" si="4"/>
        <v>-52182331.690000013</v>
      </c>
    </row>
    <row r="86" spans="1:16" s="41" customFormat="1" ht="54" x14ac:dyDescent="0.3">
      <c r="A86" s="86" t="s">
        <v>156</v>
      </c>
      <c r="B86" s="86" t="s">
        <v>157</v>
      </c>
      <c r="C86" s="86" t="s">
        <v>145</v>
      </c>
      <c r="D86" s="88" t="s">
        <v>158</v>
      </c>
      <c r="E86" s="49" t="s">
        <v>159</v>
      </c>
      <c r="F86" s="45" t="s">
        <v>160</v>
      </c>
      <c r="G86" s="60">
        <f t="shared" si="41"/>
        <v>200000</v>
      </c>
      <c r="H86" s="60">
        <v>200000</v>
      </c>
      <c r="I86" s="60"/>
      <c r="J86" s="60"/>
      <c r="K86" s="34">
        <f t="shared" si="42"/>
        <v>0</v>
      </c>
      <c r="L86" s="34"/>
      <c r="M86" s="34"/>
      <c r="N86" s="34"/>
      <c r="O86" s="35">
        <f t="shared" si="3"/>
        <v>0</v>
      </c>
      <c r="P86" s="34">
        <f t="shared" si="4"/>
        <v>-200000</v>
      </c>
    </row>
    <row r="87" spans="1:16" s="41" customFormat="1" ht="54" x14ac:dyDescent="0.3">
      <c r="A87" s="44">
        <v>1217370</v>
      </c>
      <c r="B87" s="44">
        <v>7370</v>
      </c>
      <c r="C87" s="44" t="s">
        <v>95</v>
      </c>
      <c r="D87" s="46" t="s">
        <v>169</v>
      </c>
      <c r="E87" s="49" t="s">
        <v>159</v>
      </c>
      <c r="F87" s="45" t="s">
        <v>160</v>
      </c>
      <c r="G87" s="60">
        <f t="shared" si="41"/>
        <v>489000</v>
      </c>
      <c r="H87" s="60"/>
      <c r="I87" s="60">
        <v>489000</v>
      </c>
      <c r="J87" s="60">
        <v>489000</v>
      </c>
      <c r="K87" s="34">
        <f t="shared" si="42"/>
        <v>0</v>
      </c>
      <c r="L87" s="34"/>
      <c r="M87" s="34"/>
      <c r="N87" s="34"/>
      <c r="O87" s="35">
        <f t="shared" si="3"/>
        <v>0</v>
      </c>
      <c r="P87" s="34">
        <f t="shared" si="4"/>
        <v>-489000</v>
      </c>
    </row>
    <row r="88" spans="1:16" s="41" customFormat="1" ht="72" x14ac:dyDescent="0.3">
      <c r="A88" s="86" t="s">
        <v>161</v>
      </c>
      <c r="B88" s="86" t="s">
        <v>162</v>
      </c>
      <c r="C88" s="86" t="s">
        <v>163</v>
      </c>
      <c r="D88" s="87" t="s">
        <v>164</v>
      </c>
      <c r="E88" s="53" t="s">
        <v>141</v>
      </c>
      <c r="F88" s="45" t="s">
        <v>142</v>
      </c>
      <c r="G88" s="60">
        <f>H88+I88</f>
        <v>16123800</v>
      </c>
      <c r="H88" s="60">
        <f>13305000+2818800</f>
        <v>16123800</v>
      </c>
      <c r="I88" s="60"/>
      <c r="J88" s="60"/>
      <c r="K88" s="34">
        <f t="shared" si="42"/>
        <v>8061868</v>
      </c>
      <c r="L88" s="34">
        <v>8061868</v>
      </c>
      <c r="M88" s="34"/>
      <c r="N88" s="34"/>
      <c r="O88" s="35">
        <v>0</v>
      </c>
      <c r="P88" s="34">
        <f t="shared" si="4"/>
        <v>-8061932</v>
      </c>
    </row>
    <row r="89" spans="1:16" s="41" customFormat="1" ht="54" x14ac:dyDescent="0.3">
      <c r="A89" s="45">
        <v>1217640</v>
      </c>
      <c r="B89" s="45">
        <v>7640</v>
      </c>
      <c r="C89" s="44" t="s">
        <v>45</v>
      </c>
      <c r="D89" s="46" t="s">
        <v>46</v>
      </c>
      <c r="E89" s="47" t="s">
        <v>47</v>
      </c>
      <c r="F89" s="48" t="s">
        <v>48</v>
      </c>
      <c r="G89" s="60">
        <f>H89+I89</f>
        <v>24079.62</v>
      </c>
      <c r="H89" s="60"/>
      <c r="I89" s="60">
        <v>24079.62</v>
      </c>
      <c r="J89" s="60">
        <v>24079.62</v>
      </c>
      <c r="K89" s="34">
        <f>L89+M89</f>
        <v>0</v>
      </c>
      <c r="L89" s="34"/>
      <c r="M89" s="34"/>
      <c r="N89" s="34"/>
      <c r="O89" s="35">
        <f t="shared" ref="O89:O137" si="43">K89/G89</f>
        <v>0</v>
      </c>
      <c r="P89" s="34">
        <f t="shared" ref="P89:P137" si="44">K89-G89</f>
        <v>-24079.62</v>
      </c>
    </row>
    <row r="90" spans="1:16" s="41" customFormat="1" ht="72" x14ac:dyDescent="0.3">
      <c r="A90" s="45">
        <v>1217693</v>
      </c>
      <c r="B90" s="86" t="s">
        <v>175</v>
      </c>
      <c r="C90" s="86" t="s">
        <v>95</v>
      </c>
      <c r="D90" s="89" t="s">
        <v>176</v>
      </c>
      <c r="E90" s="47" t="s">
        <v>247</v>
      </c>
      <c r="F90" s="45" t="s">
        <v>277</v>
      </c>
      <c r="G90" s="60">
        <f>H90+I90</f>
        <v>10022500</v>
      </c>
      <c r="H90" s="60">
        <f>2077600+3050000+3835500+596900+120000+342500</f>
        <v>10022500</v>
      </c>
      <c r="I90" s="60"/>
      <c r="J90" s="60"/>
      <c r="K90" s="34">
        <f>L90+M90</f>
        <v>9560000</v>
      </c>
      <c r="L90" s="34">
        <v>9560000</v>
      </c>
      <c r="M90" s="34"/>
      <c r="N90" s="34"/>
      <c r="O90" s="35">
        <f t="shared" si="43"/>
        <v>0.95385382888500869</v>
      </c>
      <c r="P90" s="34">
        <f t="shared" si="44"/>
        <v>-462500</v>
      </c>
    </row>
    <row r="91" spans="1:16" s="41" customFormat="1" ht="54" x14ac:dyDescent="0.3">
      <c r="A91" s="45">
        <v>1218110</v>
      </c>
      <c r="B91" s="45">
        <v>8110</v>
      </c>
      <c r="C91" s="44" t="s">
        <v>197</v>
      </c>
      <c r="D91" s="46" t="s">
        <v>198</v>
      </c>
      <c r="E91" s="47" t="s">
        <v>199</v>
      </c>
      <c r="F91" s="45" t="s">
        <v>200</v>
      </c>
      <c r="G91" s="60">
        <f>H91+I91</f>
        <v>776118</v>
      </c>
      <c r="H91" s="60">
        <f>200000+360000+216118</f>
        <v>776118</v>
      </c>
      <c r="I91" s="60"/>
      <c r="J91" s="60"/>
      <c r="K91" s="34">
        <f>L91+M91</f>
        <v>524384.32999999996</v>
      </c>
      <c r="L91" s="34">
        <v>524384.32999999996</v>
      </c>
      <c r="M91" s="34"/>
      <c r="N91" s="34"/>
      <c r="O91" s="35">
        <f t="shared" si="43"/>
        <v>0.67565026194470423</v>
      </c>
      <c r="P91" s="34">
        <f t="shared" si="44"/>
        <v>-251733.67000000004</v>
      </c>
    </row>
    <row r="92" spans="1:16" s="41" customFormat="1" ht="108" x14ac:dyDescent="0.3">
      <c r="A92" s="86" t="s">
        <v>165</v>
      </c>
      <c r="B92" s="86" t="s">
        <v>56</v>
      </c>
      <c r="C92" s="86" t="s">
        <v>57</v>
      </c>
      <c r="D92" s="88" t="s">
        <v>58</v>
      </c>
      <c r="E92" s="42" t="s">
        <v>272</v>
      </c>
      <c r="F92" s="61" t="s">
        <v>185</v>
      </c>
      <c r="G92" s="60">
        <f>H92+I92</f>
        <v>1226750.47</v>
      </c>
      <c r="H92" s="60"/>
      <c r="I92" s="60">
        <v>1226750.47</v>
      </c>
      <c r="J92" s="60"/>
      <c r="K92" s="34">
        <f>L92+M92</f>
        <v>0</v>
      </c>
      <c r="L92" s="34"/>
      <c r="M92" s="34"/>
      <c r="N92" s="34"/>
      <c r="O92" s="35">
        <f t="shared" si="43"/>
        <v>0</v>
      </c>
      <c r="P92" s="34">
        <f t="shared" si="44"/>
        <v>-1226750.47</v>
      </c>
    </row>
    <row r="93" spans="1:16" s="41" customFormat="1" ht="47.4" customHeight="1" x14ac:dyDescent="0.3">
      <c r="A93" s="50" t="s">
        <v>166</v>
      </c>
      <c r="B93" s="50"/>
      <c r="C93" s="50"/>
      <c r="D93" s="91" t="s">
        <v>168</v>
      </c>
      <c r="E93" s="92"/>
      <c r="F93" s="51"/>
      <c r="G93" s="65">
        <f>G94</f>
        <v>34592515.130000003</v>
      </c>
      <c r="H93" s="65">
        <f t="shared" ref="H93:N93" si="45">H94</f>
        <v>2220000</v>
      </c>
      <c r="I93" s="65">
        <f t="shared" si="45"/>
        <v>32372515.129999999</v>
      </c>
      <c r="J93" s="65">
        <f t="shared" si="45"/>
        <v>32169928.390000001</v>
      </c>
      <c r="K93" s="65">
        <f t="shared" si="45"/>
        <v>0</v>
      </c>
      <c r="L93" s="65">
        <f t="shared" si="45"/>
        <v>0</v>
      </c>
      <c r="M93" s="65">
        <f t="shared" si="45"/>
        <v>0</v>
      </c>
      <c r="N93" s="65">
        <f t="shared" si="45"/>
        <v>0</v>
      </c>
      <c r="O93" s="33">
        <f t="shared" si="43"/>
        <v>0</v>
      </c>
      <c r="P93" s="32">
        <f t="shared" si="44"/>
        <v>-34592515.130000003</v>
      </c>
    </row>
    <row r="94" spans="1:16" s="41" customFormat="1" ht="47.4" customHeight="1" x14ac:dyDescent="0.3">
      <c r="A94" s="50" t="s">
        <v>167</v>
      </c>
      <c r="B94" s="50"/>
      <c r="C94" s="50"/>
      <c r="D94" s="91" t="s">
        <v>168</v>
      </c>
      <c r="E94" s="92"/>
      <c r="F94" s="51"/>
      <c r="G94" s="65">
        <f>G95+G96+G97+G98+G99+G100+G101+G102+G103</f>
        <v>34592515.130000003</v>
      </c>
      <c r="H94" s="65">
        <f t="shared" ref="H94:K94" si="46">H95+H96+H97+H98+H99+H100+H101+H102+H103</f>
        <v>2220000</v>
      </c>
      <c r="I94" s="65">
        <f t="shared" si="46"/>
        <v>32372515.129999999</v>
      </c>
      <c r="J94" s="65">
        <f t="shared" si="46"/>
        <v>32169928.390000001</v>
      </c>
      <c r="K94" s="65">
        <f t="shared" si="46"/>
        <v>0</v>
      </c>
      <c r="L94" s="65">
        <f t="shared" ref="L94" si="47">L95+L96+L97+L98+L99+L100+L101+L102+L103</f>
        <v>0</v>
      </c>
      <c r="M94" s="65">
        <f t="shared" ref="M94" si="48">M95+M96+M97+M98+M99+M100+M101+M102+M103</f>
        <v>0</v>
      </c>
      <c r="N94" s="65">
        <f t="shared" ref="N94" si="49">N95+N96+N97+N98+N99+N100+N101+N102+N103</f>
        <v>0</v>
      </c>
      <c r="O94" s="33">
        <f t="shared" si="43"/>
        <v>0</v>
      </c>
      <c r="P94" s="32">
        <f t="shared" si="44"/>
        <v>-34592515.130000003</v>
      </c>
    </row>
    <row r="95" spans="1:16" s="41" customFormat="1" ht="89.4" customHeight="1" x14ac:dyDescent="0.3">
      <c r="A95" s="45">
        <v>1512010</v>
      </c>
      <c r="B95" s="45">
        <v>2010</v>
      </c>
      <c r="C95" s="44" t="s">
        <v>21</v>
      </c>
      <c r="D95" s="46" t="s">
        <v>22</v>
      </c>
      <c r="E95" s="47" t="s">
        <v>23</v>
      </c>
      <c r="F95" s="48" t="s">
        <v>24</v>
      </c>
      <c r="G95" s="60">
        <f>H95+I95</f>
        <v>8834321.1600000001</v>
      </c>
      <c r="H95" s="60"/>
      <c r="I95" s="60">
        <v>8834321.1600000001</v>
      </c>
      <c r="J95" s="60">
        <v>8834321.1600000001</v>
      </c>
      <c r="K95" s="34">
        <f t="shared" ref="K95:K103" si="50">L95+M95</f>
        <v>0</v>
      </c>
      <c r="L95" s="32"/>
      <c r="M95" s="32"/>
      <c r="N95" s="32"/>
      <c r="O95" s="35">
        <f t="shared" si="43"/>
        <v>0</v>
      </c>
      <c r="P95" s="34">
        <f t="shared" si="44"/>
        <v>-8834321.1600000001</v>
      </c>
    </row>
    <row r="96" spans="1:16" s="41" customFormat="1" ht="72" x14ac:dyDescent="0.3">
      <c r="A96" s="45">
        <v>1516011</v>
      </c>
      <c r="B96" s="45">
        <v>6011</v>
      </c>
      <c r="C96" s="44" t="s">
        <v>120</v>
      </c>
      <c r="D96" s="46" t="s">
        <v>140</v>
      </c>
      <c r="E96" s="53" t="s">
        <v>141</v>
      </c>
      <c r="F96" s="45" t="s">
        <v>142</v>
      </c>
      <c r="G96" s="60">
        <f t="shared" ref="G96:G103" si="51">H96+I96</f>
        <v>7050377.7999999998</v>
      </c>
      <c r="H96" s="60"/>
      <c r="I96" s="60">
        <v>7050377.7999999998</v>
      </c>
      <c r="J96" s="60">
        <v>7050377.7999999998</v>
      </c>
      <c r="K96" s="34">
        <f t="shared" si="50"/>
        <v>0</v>
      </c>
      <c r="L96" s="32"/>
      <c r="M96" s="32"/>
      <c r="N96" s="32"/>
      <c r="O96" s="35">
        <f t="shared" si="43"/>
        <v>0</v>
      </c>
      <c r="P96" s="34">
        <f t="shared" si="44"/>
        <v>-7050377.7999999998</v>
      </c>
    </row>
    <row r="97" spans="1:16" s="41" customFormat="1" ht="72" x14ac:dyDescent="0.3">
      <c r="A97" s="45">
        <v>1516013</v>
      </c>
      <c r="B97" s="45">
        <v>6013</v>
      </c>
      <c r="C97" s="44" t="s">
        <v>145</v>
      </c>
      <c r="D97" s="46" t="s">
        <v>147</v>
      </c>
      <c r="E97" s="53" t="s">
        <v>141</v>
      </c>
      <c r="F97" s="45" t="s">
        <v>142</v>
      </c>
      <c r="G97" s="60">
        <f t="shared" si="51"/>
        <v>50000</v>
      </c>
      <c r="H97" s="60"/>
      <c r="I97" s="60">
        <v>50000</v>
      </c>
      <c r="J97" s="60">
        <v>50000</v>
      </c>
      <c r="K97" s="34">
        <f t="shared" si="50"/>
        <v>0</v>
      </c>
      <c r="L97" s="32"/>
      <c r="M97" s="32"/>
      <c r="N97" s="32"/>
      <c r="O97" s="35">
        <f t="shared" si="43"/>
        <v>0</v>
      </c>
      <c r="P97" s="34">
        <f t="shared" si="44"/>
        <v>-50000</v>
      </c>
    </row>
    <row r="98" spans="1:16" s="41" customFormat="1" ht="54" x14ac:dyDescent="0.3">
      <c r="A98" s="45">
        <v>1516015</v>
      </c>
      <c r="B98" s="45" t="s">
        <v>149</v>
      </c>
      <c r="C98" s="45" t="s">
        <v>145</v>
      </c>
      <c r="D98" s="46" t="s">
        <v>150</v>
      </c>
      <c r="E98" s="47" t="s">
        <v>151</v>
      </c>
      <c r="F98" s="45" t="s">
        <v>152</v>
      </c>
      <c r="G98" s="60">
        <f t="shared" si="51"/>
        <v>2200038.56</v>
      </c>
      <c r="H98" s="60"/>
      <c r="I98" s="60">
        <v>2200038.56</v>
      </c>
      <c r="J98" s="60">
        <v>2200038.56</v>
      </c>
      <c r="K98" s="34">
        <f t="shared" si="50"/>
        <v>0</v>
      </c>
      <c r="L98" s="32"/>
      <c r="M98" s="34"/>
      <c r="N98" s="34"/>
      <c r="O98" s="35">
        <f t="shared" si="43"/>
        <v>0</v>
      </c>
      <c r="P98" s="34">
        <f t="shared" si="44"/>
        <v>-2200038.56</v>
      </c>
    </row>
    <row r="99" spans="1:16" s="41" customFormat="1" ht="72" x14ac:dyDescent="0.3">
      <c r="A99" s="45">
        <v>1516030</v>
      </c>
      <c r="B99" s="45">
        <v>6030</v>
      </c>
      <c r="C99" s="45" t="s">
        <v>145</v>
      </c>
      <c r="D99" s="46" t="s">
        <v>263</v>
      </c>
      <c r="E99" s="53" t="s">
        <v>141</v>
      </c>
      <c r="F99" s="45" t="s">
        <v>142</v>
      </c>
      <c r="G99" s="60">
        <f t="shared" si="51"/>
        <v>6061951.1600000001</v>
      </c>
      <c r="H99" s="60"/>
      <c r="I99" s="60">
        <v>6061951.1600000001</v>
      </c>
      <c r="J99" s="60">
        <v>6061951.1600000001</v>
      </c>
      <c r="K99" s="34">
        <f t="shared" si="50"/>
        <v>0</v>
      </c>
      <c r="L99" s="32"/>
      <c r="M99" s="34"/>
      <c r="N99" s="34"/>
      <c r="O99" s="35">
        <f t="shared" si="43"/>
        <v>0</v>
      </c>
      <c r="P99" s="34">
        <f t="shared" si="44"/>
        <v>-6061951.1600000001</v>
      </c>
    </row>
    <row r="100" spans="1:16" s="41" customFormat="1" ht="108" x14ac:dyDescent="0.3">
      <c r="A100" s="45">
        <v>1517370</v>
      </c>
      <c r="B100" s="45">
        <v>7370</v>
      </c>
      <c r="C100" s="44" t="s">
        <v>95</v>
      </c>
      <c r="D100" s="46" t="s">
        <v>169</v>
      </c>
      <c r="E100" s="53" t="s">
        <v>170</v>
      </c>
      <c r="F100" s="45" t="s">
        <v>248</v>
      </c>
      <c r="G100" s="60">
        <f t="shared" si="51"/>
        <v>7950254.8499999996</v>
      </c>
      <c r="H100" s="60">
        <v>2220000</v>
      </c>
      <c r="I100" s="60">
        <v>5730254.8499999996</v>
      </c>
      <c r="J100" s="60">
        <v>5730254.8499999996</v>
      </c>
      <c r="K100" s="34">
        <f t="shared" si="50"/>
        <v>0</v>
      </c>
      <c r="L100" s="32"/>
      <c r="M100" s="34"/>
      <c r="N100" s="34"/>
      <c r="O100" s="35">
        <f t="shared" si="43"/>
        <v>0</v>
      </c>
      <c r="P100" s="34">
        <f t="shared" si="44"/>
        <v>-7950254.8499999996</v>
      </c>
    </row>
    <row r="101" spans="1:16" s="41" customFormat="1" ht="54" x14ac:dyDescent="0.3">
      <c r="A101" s="45">
        <v>1517640</v>
      </c>
      <c r="B101" s="45">
        <v>7640</v>
      </c>
      <c r="C101" s="44" t="s">
        <v>45</v>
      </c>
      <c r="D101" s="46" t="s">
        <v>46</v>
      </c>
      <c r="E101" s="47" t="s">
        <v>47</v>
      </c>
      <c r="F101" s="48" t="s">
        <v>48</v>
      </c>
      <c r="G101" s="60">
        <f t="shared" si="51"/>
        <v>1892984.86</v>
      </c>
      <c r="H101" s="60"/>
      <c r="I101" s="60">
        <v>1892984.86</v>
      </c>
      <c r="J101" s="60">
        <v>1892984.86</v>
      </c>
      <c r="K101" s="34">
        <f t="shared" si="50"/>
        <v>0</v>
      </c>
      <c r="L101" s="34"/>
      <c r="M101" s="34"/>
      <c r="N101" s="34"/>
      <c r="O101" s="35">
        <f t="shared" si="43"/>
        <v>0</v>
      </c>
      <c r="P101" s="34">
        <f t="shared" si="44"/>
        <v>-1892984.86</v>
      </c>
    </row>
    <row r="102" spans="1:16" s="41" customFormat="1" ht="54" x14ac:dyDescent="0.3">
      <c r="A102" s="45">
        <v>1518110</v>
      </c>
      <c r="B102" s="45">
        <v>8110</v>
      </c>
      <c r="C102" s="44" t="s">
        <v>197</v>
      </c>
      <c r="D102" s="46" t="s">
        <v>198</v>
      </c>
      <c r="E102" s="47" t="s">
        <v>199</v>
      </c>
      <c r="F102" s="45" t="s">
        <v>200</v>
      </c>
      <c r="G102" s="60">
        <f t="shared" si="51"/>
        <v>350000</v>
      </c>
      <c r="H102" s="60"/>
      <c r="I102" s="60">
        <f>1000000-650000</f>
        <v>350000</v>
      </c>
      <c r="J102" s="60">
        <f>1000000-650000</f>
        <v>350000</v>
      </c>
      <c r="K102" s="34">
        <f t="shared" si="50"/>
        <v>0</v>
      </c>
      <c r="L102" s="34"/>
      <c r="M102" s="34"/>
      <c r="N102" s="34"/>
      <c r="O102" s="35">
        <f t="shared" si="43"/>
        <v>0</v>
      </c>
      <c r="P102" s="34">
        <f t="shared" si="44"/>
        <v>-350000</v>
      </c>
    </row>
    <row r="103" spans="1:16" s="41" customFormat="1" ht="108" x14ac:dyDescent="0.3">
      <c r="A103" s="86" t="s">
        <v>171</v>
      </c>
      <c r="B103" s="86" t="s">
        <v>56</v>
      </c>
      <c r="C103" s="86" t="s">
        <v>57</v>
      </c>
      <c r="D103" s="88" t="s">
        <v>58</v>
      </c>
      <c r="E103" s="42" t="s">
        <v>59</v>
      </c>
      <c r="F103" s="61" t="s">
        <v>186</v>
      </c>
      <c r="G103" s="60">
        <f t="shared" si="51"/>
        <v>202586.74</v>
      </c>
      <c r="H103" s="60"/>
      <c r="I103" s="60">
        <v>202586.74</v>
      </c>
      <c r="J103" s="60"/>
      <c r="K103" s="34">
        <f t="shared" si="50"/>
        <v>0</v>
      </c>
      <c r="L103" s="34"/>
      <c r="M103" s="34"/>
      <c r="N103" s="34"/>
      <c r="O103" s="35">
        <f t="shared" si="43"/>
        <v>0</v>
      </c>
      <c r="P103" s="34">
        <f t="shared" si="44"/>
        <v>-202586.74</v>
      </c>
    </row>
    <row r="104" spans="1:16" s="30" customFormat="1" ht="43.2" customHeight="1" x14ac:dyDescent="0.3">
      <c r="A104" s="50" t="s">
        <v>172</v>
      </c>
      <c r="B104" s="50"/>
      <c r="C104" s="50"/>
      <c r="D104" s="91" t="s">
        <v>264</v>
      </c>
      <c r="E104" s="92"/>
      <c r="F104" s="51"/>
      <c r="G104" s="65">
        <f>G105</f>
        <v>14044678</v>
      </c>
      <c r="H104" s="65">
        <f t="shared" ref="H104:J104" si="52">H105</f>
        <v>14044678</v>
      </c>
      <c r="I104" s="65">
        <f t="shared" si="52"/>
        <v>0</v>
      </c>
      <c r="J104" s="65">
        <f t="shared" si="52"/>
        <v>0</v>
      </c>
      <c r="K104" s="32">
        <f t="shared" ref="K104:N104" si="53">K105</f>
        <v>5841874.9299999997</v>
      </c>
      <c r="L104" s="32">
        <f t="shared" si="53"/>
        <v>5841874.9299999997</v>
      </c>
      <c r="M104" s="32">
        <f t="shared" si="53"/>
        <v>0</v>
      </c>
      <c r="N104" s="32">
        <f t="shared" si="53"/>
        <v>0</v>
      </c>
      <c r="O104" s="33">
        <f t="shared" si="43"/>
        <v>0.41594936744010791</v>
      </c>
      <c r="P104" s="32">
        <f t="shared" si="44"/>
        <v>-8202803.0700000003</v>
      </c>
    </row>
    <row r="105" spans="1:16" s="30" customFormat="1" ht="45" customHeight="1" x14ac:dyDescent="0.3">
      <c r="A105" s="50" t="s">
        <v>173</v>
      </c>
      <c r="B105" s="50"/>
      <c r="C105" s="50"/>
      <c r="D105" s="91" t="s">
        <v>264</v>
      </c>
      <c r="E105" s="92"/>
      <c r="F105" s="51"/>
      <c r="G105" s="65">
        <f>G106+G107+G108</f>
        <v>14044678</v>
      </c>
      <c r="H105" s="65">
        <f>H106+H107+H108</f>
        <v>14044678</v>
      </c>
      <c r="I105" s="65">
        <f t="shared" ref="I105:J105" si="54">I106+I107</f>
        <v>0</v>
      </c>
      <c r="J105" s="65">
        <f t="shared" si="54"/>
        <v>0</v>
      </c>
      <c r="K105" s="32">
        <f t="shared" ref="K105:N105" si="55">K106+K107+K108</f>
        <v>5841874.9299999997</v>
      </c>
      <c r="L105" s="32">
        <f t="shared" si="55"/>
        <v>5841874.9299999997</v>
      </c>
      <c r="M105" s="32">
        <f t="shared" si="55"/>
        <v>0</v>
      </c>
      <c r="N105" s="32">
        <f t="shared" si="55"/>
        <v>0</v>
      </c>
      <c r="O105" s="33">
        <f t="shared" si="43"/>
        <v>0.41594936744010791</v>
      </c>
      <c r="P105" s="32">
        <f t="shared" si="44"/>
        <v>-8202803.0700000003</v>
      </c>
    </row>
    <row r="106" spans="1:16" s="30" customFormat="1" ht="80.25" customHeight="1" x14ac:dyDescent="0.3">
      <c r="A106" s="86" t="s">
        <v>174</v>
      </c>
      <c r="B106" s="86" t="s">
        <v>175</v>
      </c>
      <c r="C106" s="86" t="s">
        <v>95</v>
      </c>
      <c r="D106" s="89" t="s">
        <v>176</v>
      </c>
      <c r="E106" s="49" t="s">
        <v>245</v>
      </c>
      <c r="F106" s="48" t="s">
        <v>249</v>
      </c>
      <c r="G106" s="60">
        <f t="shared" ref="G106:G108" si="56">H106+I106</f>
        <v>12739700</v>
      </c>
      <c r="H106" s="60">
        <v>12739700</v>
      </c>
      <c r="I106" s="60"/>
      <c r="J106" s="60"/>
      <c r="K106" s="34">
        <f>L106+M106</f>
        <v>4812177.5599999996</v>
      </c>
      <c r="L106" s="34">
        <v>4812177.5599999996</v>
      </c>
      <c r="M106" s="34"/>
      <c r="N106" s="34"/>
      <c r="O106" s="35">
        <f t="shared" si="43"/>
        <v>0.37773083824579856</v>
      </c>
      <c r="P106" s="34">
        <f t="shared" si="44"/>
        <v>-7927522.4400000004</v>
      </c>
    </row>
    <row r="107" spans="1:16" s="41" customFormat="1" ht="81.75" customHeight="1" x14ac:dyDescent="0.3">
      <c r="A107" s="86" t="s">
        <v>174</v>
      </c>
      <c r="B107" s="86" t="s">
        <v>175</v>
      </c>
      <c r="C107" s="86" t="s">
        <v>95</v>
      </c>
      <c r="D107" s="89" t="s">
        <v>176</v>
      </c>
      <c r="E107" s="47" t="s">
        <v>247</v>
      </c>
      <c r="F107" s="45" t="s">
        <v>277</v>
      </c>
      <c r="G107" s="60">
        <f t="shared" si="56"/>
        <v>1204978</v>
      </c>
      <c r="H107" s="60">
        <f>188000+140000+548978+328000</f>
        <v>1204978</v>
      </c>
      <c r="I107" s="60"/>
      <c r="J107" s="60"/>
      <c r="K107" s="34">
        <f>L107+M107</f>
        <v>1023369.04</v>
      </c>
      <c r="L107" s="34">
        <v>1023369.04</v>
      </c>
      <c r="M107" s="34"/>
      <c r="N107" s="34"/>
      <c r="O107" s="35">
        <f t="shared" si="43"/>
        <v>0.84928441847071068</v>
      </c>
      <c r="P107" s="34">
        <f t="shared" si="44"/>
        <v>-181608.95999999996</v>
      </c>
    </row>
    <row r="108" spans="1:16" s="41" customFormat="1" ht="96.75" customHeight="1" x14ac:dyDescent="0.3">
      <c r="A108" s="73" t="s">
        <v>250</v>
      </c>
      <c r="B108" s="73" t="s">
        <v>205</v>
      </c>
      <c r="C108" s="73" t="s">
        <v>51</v>
      </c>
      <c r="D108" s="78" t="s">
        <v>206</v>
      </c>
      <c r="E108" s="42" t="s">
        <v>195</v>
      </c>
      <c r="F108" s="43" t="s">
        <v>269</v>
      </c>
      <c r="G108" s="60">
        <f t="shared" si="56"/>
        <v>100000</v>
      </c>
      <c r="H108" s="60">
        <v>100000</v>
      </c>
      <c r="I108" s="60"/>
      <c r="J108" s="60"/>
      <c r="K108" s="34">
        <f>L108+M108</f>
        <v>6328.33</v>
      </c>
      <c r="L108" s="34">
        <v>6328.33</v>
      </c>
      <c r="M108" s="34"/>
      <c r="N108" s="34"/>
      <c r="O108" s="35">
        <f t="shared" si="43"/>
        <v>6.3283300000000001E-2</v>
      </c>
      <c r="P108" s="34">
        <f t="shared" si="44"/>
        <v>-93671.67</v>
      </c>
    </row>
    <row r="109" spans="1:16" s="30" customFormat="1" ht="46.95" customHeight="1" x14ac:dyDescent="0.3">
      <c r="A109" s="50" t="s">
        <v>265</v>
      </c>
      <c r="B109" s="50"/>
      <c r="C109" s="50"/>
      <c r="D109" s="91" t="s">
        <v>177</v>
      </c>
      <c r="E109" s="92"/>
      <c r="F109" s="51"/>
      <c r="G109" s="65">
        <f>G110</f>
        <v>4140000</v>
      </c>
      <c r="H109" s="65">
        <f t="shared" ref="H109:J109" si="57">H110</f>
        <v>2349321</v>
      </c>
      <c r="I109" s="65">
        <f t="shared" si="57"/>
        <v>1790679</v>
      </c>
      <c r="J109" s="65">
        <f t="shared" si="57"/>
        <v>1790679</v>
      </c>
      <c r="K109" s="32">
        <f t="shared" ref="K109:N109" si="58">K110</f>
        <v>2922000</v>
      </c>
      <c r="L109" s="32">
        <f t="shared" si="58"/>
        <v>1359321</v>
      </c>
      <c r="M109" s="32">
        <f t="shared" si="58"/>
        <v>1562679</v>
      </c>
      <c r="N109" s="32">
        <f t="shared" si="58"/>
        <v>1562679</v>
      </c>
      <c r="O109" s="33">
        <f t="shared" si="43"/>
        <v>0.70579710144927532</v>
      </c>
      <c r="P109" s="32">
        <f t="shared" si="44"/>
        <v>-1218000</v>
      </c>
    </row>
    <row r="110" spans="1:16" s="30" customFormat="1" ht="48.6" customHeight="1" x14ac:dyDescent="0.3">
      <c r="A110" s="50" t="s">
        <v>178</v>
      </c>
      <c r="B110" s="50"/>
      <c r="C110" s="50"/>
      <c r="D110" s="91" t="s">
        <v>177</v>
      </c>
      <c r="E110" s="92"/>
      <c r="F110" s="51"/>
      <c r="G110" s="65">
        <f>G111+G112+G113+G114</f>
        <v>4140000</v>
      </c>
      <c r="H110" s="65">
        <f>H111+H112+H113+H114</f>
        <v>2349321</v>
      </c>
      <c r="I110" s="65">
        <f t="shared" ref="I110:J110" si="59">I111+I112+I113+I114</f>
        <v>1790679</v>
      </c>
      <c r="J110" s="65">
        <f t="shared" si="59"/>
        <v>1790679</v>
      </c>
      <c r="K110" s="65">
        <f>K111+K112+K113+K114</f>
        <v>2922000</v>
      </c>
      <c r="L110" s="65">
        <f>L111+L112+L113+L114</f>
        <v>1359321</v>
      </c>
      <c r="M110" s="32">
        <f>SUM(M111:M114)</f>
        <v>1562679</v>
      </c>
      <c r="N110" s="32">
        <f>SUM(N111:N114)</f>
        <v>1562679</v>
      </c>
      <c r="O110" s="33">
        <f t="shared" si="43"/>
        <v>0.70579710144927532</v>
      </c>
      <c r="P110" s="32">
        <f t="shared" si="44"/>
        <v>-1218000</v>
      </c>
    </row>
    <row r="111" spans="1:16" s="41" customFormat="1" ht="152.25" customHeight="1" x14ac:dyDescent="0.3">
      <c r="A111" s="45">
        <v>3719770</v>
      </c>
      <c r="B111" s="54">
        <v>9770</v>
      </c>
      <c r="C111" s="44" t="s">
        <v>179</v>
      </c>
      <c r="D111" s="68" t="s">
        <v>180</v>
      </c>
      <c r="E111" s="47" t="s">
        <v>251</v>
      </c>
      <c r="F111" s="45" t="s">
        <v>252</v>
      </c>
      <c r="G111" s="60">
        <f>H111+I111</f>
        <v>990000</v>
      </c>
      <c r="H111" s="60">
        <v>990000</v>
      </c>
      <c r="I111" s="60"/>
      <c r="J111" s="60"/>
      <c r="K111" s="34">
        <f t="shared" ref="K111:K114" si="60">L111+M111</f>
        <v>0</v>
      </c>
      <c r="L111" s="34"/>
      <c r="M111" s="34"/>
      <c r="N111" s="34"/>
      <c r="O111" s="35">
        <f t="shared" si="43"/>
        <v>0</v>
      </c>
      <c r="P111" s="34">
        <f t="shared" si="44"/>
        <v>-990000</v>
      </c>
    </row>
    <row r="112" spans="1:16" s="41" customFormat="1" ht="85.95" customHeight="1" x14ac:dyDescent="0.3">
      <c r="A112" s="45">
        <v>3719800</v>
      </c>
      <c r="B112" s="45">
        <v>9800</v>
      </c>
      <c r="C112" s="44" t="s">
        <v>179</v>
      </c>
      <c r="D112" s="46" t="s">
        <v>181</v>
      </c>
      <c r="E112" s="47" t="s">
        <v>199</v>
      </c>
      <c r="F112" s="45" t="s">
        <v>200</v>
      </c>
      <c r="G112" s="60">
        <f>H112+I112</f>
        <v>1000000</v>
      </c>
      <c r="H112" s="60">
        <f>1000000-228000</f>
        <v>772000</v>
      </c>
      <c r="I112" s="60">
        <v>228000</v>
      </c>
      <c r="J112" s="60">
        <v>228000</v>
      </c>
      <c r="K112" s="34">
        <f t="shared" si="60"/>
        <v>772000</v>
      </c>
      <c r="L112" s="34">
        <v>772000</v>
      </c>
      <c r="M112" s="34"/>
      <c r="N112" s="34"/>
      <c r="O112" s="35">
        <f t="shared" si="43"/>
        <v>0.77200000000000002</v>
      </c>
      <c r="P112" s="34">
        <f t="shared" si="44"/>
        <v>-228000</v>
      </c>
    </row>
    <row r="113" spans="1:16" s="41" customFormat="1" ht="81.599999999999994" customHeight="1" x14ac:dyDescent="0.3">
      <c r="A113" s="45">
        <v>3719800</v>
      </c>
      <c r="B113" s="45">
        <v>9800</v>
      </c>
      <c r="C113" s="44" t="s">
        <v>179</v>
      </c>
      <c r="D113" s="46" t="s">
        <v>181</v>
      </c>
      <c r="E113" s="42" t="s">
        <v>53</v>
      </c>
      <c r="F113" s="43" t="s">
        <v>54</v>
      </c>
      <c r="G113" s="60">
        <f>H113+I113</f>
        <v>400000</v>
      </c>
      <c r="H113" s="60">
        <f>200000+200000</f>
        <v>400000</v>
      </c>
      <c r="I113" s="60"/>
      <c r="J113" s="60"/>
      <c r="K113" s="34">
        <f t="shared" si="60"/>
        <v>400000</v>
      </c>
      <c r="L113" s="34">
        <v>400000</v>
      </c>
      <c r="M113" s="34"/>
      <c r="N113" s="34"/>
      <c r="O113" s="35">
        <f t="shared" si="43"/>
        <v>1</v>
      </c>
      <c r="P113" s="34">
        <f t="shared" si="44"/>
        <v>0</v>
      </c>
    </row>
    <row r="114" spans="1:16" s="30" customFormat="1" ht="119.25" customHeight="1" x14ac:dyDescent="0.3">
      <c r="A114" s="45">
        <v>3719800</v>
      </c>
      <c r="B114" s="45">
        <v>9800</v>
      </c>
      <c r="C114" s="44" t="s">
        <v>179</v>
      </c>
      <c r="D114" s="46" t="s">
        <v>181</v>
      </c>
      <c r="E114" s="53" t="s">
        <v>195</v>
      </c>
      <c r="F114" s="61" t="s">
        <v>269</v>
      </c>
      <c r="G114" s="60">
        <f>H114+I114</f>
        <v>1750000</v>
      </c>
      <c r="H114" s="60">
        <v>187321</v>
      </c>
      <c r="I114" s="60">
        <f>1312679+250000</f>
        <v>1562679</v>
      </c>
      <c r="J114" s="60">
        <f>1312679+250000</f>
        <v>1562679</v>
      </c>
      <c r="K114" s="34">
        <f t="shared" si="60"/>
        <v>1750000</v>
      </c>
      <c r="L114" s="34">
        <v>187321</v>
      </c>
      <c r="M114" s="34">
        <v>1562679</v>
      </c>
      <c r="N114" s="34">
        <v>1562679</v>
      </c>
      <c r="O114" s="35">
        <f t="shared" ref="O114" si="61">K114/G114</f>
        <v>1</v>
      </c>
      <c r="P114" s="34">
        <f t="shared" ref="P114" si="62">K114-G114</f>
        <v>0</v>
      </c>
    </row>
    <row r="115" spans="1:16" s="41" customFormat="1" ht="31.95" customHeight="1" x14ac:dyDescent="0.3">
      <c r="A115" s="51"/>
      <c r="B115" s="51"/>
      <c r="C115" s="51"/>
      <c r="D115" s="62" t="s">
        <v>182</v>
      </c>
      <c r="E115" s="59"/>
      <c r="F115" s="51"/>
      <c r="G115" s="65">
        <f t="shared" ref="G115:N115" si="63">G16+G32+G47+G64+G72+G78+G93+G104+G109</f>
        <v>312551850.30000001</v>
      </c>
      <c r="H115" s="65">
        <f t="shared" si="63"/>
        <v>261520801</v>
      </c>
      <c r="I115" s="65">
        <f t="shared" si="63"/>
        <v>51031049.299999997</v>
      </c>
      <c r="J115" s="65">
        <f t="shared" si="63"/>
        <v>48729212.090000004</v>
      </c>
      <c r="K115" s="65">
        <f t="shared" si="63"/>
        <v>118868089.95000002</v>
      </c>
      <c r="L115" s="65">
        <f t="shared" si="63"/>
        <v>117305410.95000002</v>
      </c>
      <c r="M115" s="65">
        <f t="shared" si="63"/>
        <v>1562679</v>
      </c>
      <c r="N115" s="65">
        <f t="shared" si="63"/>
        <v>1562679</v>
      </c>
      <c r="O115" s="33">
        <f t="shared" si="43"/>
        <v>0.38031478564566351</v>
      </c>
      <c r="P115" s="32">
        <f t="shared" si="44"/>
        <v>-193683760.34999999</v>
      </c>
    </row>
    <row r="116" spans="1:16" s="41" customFormat="1" ht="82.2" customHeight="1" x14ac:dyDescent="0.3">
      <c r="A116" s="63">
        <v>1</v>
      </c>
      <c r="B116" s="63"/>
      <c r="C116" s="63"/>
      <c r="D116" s="64"/>
      <c r="E116" s="49" t="s">
        <v>93</v>
      </c>
      <c r="F116" s="45" t="s">
        <v>183</v>
      </c>
      <c r="G116" s="60">
        <f>G43</f>
        <v>338200</v>
      </c>
      <c r="H116" s="60">
        <f>H43</f>
        <v>338200</v>
      </c>
      <c r="I116" s="60"/>
      <c r="J116" s="60"/>
      <c r="K116" s="60">
        <f>K43</f>
        <v>167890</v>
      </c>
      <c r="L116" s="60">
        <f>L43</f>
        <v>167890</v>
      </c>
      <c r="M116" s="60"/>
      <c r="N116" s="60"/>
      <c r="O116" s="35">
        <f t="shared" si="43"/>
        <v>0.49642223536369012</v>
      </c>
      <c r="P116" s="34">
        <f t="shared" si="44"/>
        <v>-170310</v>
      </c>
    </row>
    <row r="117" spans="1:16" s="41" customFormat="1" ht="65.400000000000006" customHeight="1" x14ac:dyDescent="0.3">
      <c r="A117" s="63">
        <v>2</v>
      </c>
      <c r="B117" s="63"/>
      <c r="C117" s="63"/>
      <c r="D117" s="64"/>
      <c r="E117" s="49" t="s">
        <v>159</v>
      </c>
      <c r="F117" s="45" t="s">
        <v>160</v>
      </c>
      <c r="G117" s="60">
        <f>G86+G87</f>
        <v>689000</v>
      </c>
      <c r="H117" s="60">
        <f t="shared" ref="H117:J117" si="64">H86+H87</f>
        <v>200000</v>
      </c>
      <c r="I117" s="60">
        <f t="shared" si="64"/>
        <v>489000</v>
      </c>
      <c r="J117" s="60">
        <f t="shared" si="64"/>
        <v>489000</v>
      </c>
      <c r="K117" s="60">
        <f>K86+K87</f>
        <v>0</v>
      </c>
      <c r="L117" s="60">
        <f t="shared" ref="L117:N117" si="65">L86+L87</f>
        <v>0</v>
      </c>
      <c r="M117" s="60">
        <f t="shared" si="65"/>
        <v>0</v>
      </c>
      <c r="N117" s="60">
        <f t="shared" si="65"/>
        <v>0</v>
      </c>
      <c r="O117" s="35">
        <f>K117/G117</f>
        <v>0</v>
      </c>
      <c r="P117" s="34">
        <f>K117-G117</f>
        <v>-689000</v>
      </c>
    </row>
    <row r="118" spans="1:16" s="41" customFormat="1" ht="85.95" customHeight="1" x14ac:dyDescent="0.3">
      <c r="A118" s="63">
        <v>3</v>
      </c>
      <c r="B118" s="63"/>
      <c r="C118" s="63"/>
      <c r="D118" s="64"/>
      <c r="E118" s="49" t="s">
        <v>70</v>
      </c>
      <c r="F118" s="45" t="s">
        <v>71</v>
      </c>
      <c r="G118" s="60">
        <f>G40+G46</f>
        <v>5400</v>
      </c>
      <c r="H118" s="60">
        <f>H40+H46</f>
        <v>5400</v>
      </c>
      <c r="I118" s="60"/>
      <c r="J118" s="60"/>
      <c r="K118" s="60">
        <f>K40+K46</f>
        <v>0</v>
      </c>
      <c r="L118" s="60">
        <f>L40+L46</f>
        <v>0</v>
      </c>
      <c r="M118" s="60"/>
      <c r="N118" s="60"/>
      <c r="O118" s="34">
        <f>O80+O81+O82+O85+O86+O89+O100+O98</f>
        <v>2.2889624012747904</v>
      </c>
      <c r="P118" s="34">
        <f>P80+P81+P82+P85+P86+P89+P100+P98</f>
        <v>-65627961.470000014</v>
      </c>
    </row>
    <row r="119" spans="1:16" s="41" customFormat="1" ht="79.95" customHeight="1" x14ac:dyDescent="0.3">
      <c r="A119" s="63">
        <v>4</v>
      </c>
      <c r="B119" s="63"/>
      <c r="C119" s="63"/>
      <c r="D119" s="64"/>
      <c r="E119" s="49" t="s">
        <v>141</v>
      </c>
      <c r="F119" s="45" t="s">
        <v>142</v>
      </c>
      <c r="G119" s="60">
        <f t="shared" ref="G119:J119" si="66">G80+G81+G82+G84+G85+G88+G96+G97+G99</f>
        <v>132817368.56</v>
      </c>
      <c r="H119" s="60">
        <f t="shared" si="66"/>
        <v>109360200</v>
      </c>
      <c r="I119" s="60">
        <f t="shared" si="66"/>
        <v>23457168.559999999</v>
      </c>
      <c r="J119" s="60">
        <f t="shared" si="66"/>
        <v>23457168.559999999</v>
      </c>
      <c r="K119" s="60">
        <f t="shared" ref="K119:N119" si="67">K80+K81+K82+K84+K85+K88+K96+K97+K99</f>
        <v>55678686.600000001</v>
      </c>
      <c r="L119" s="60">
        <f t="shared" si="67"/>
        <v>55678686.600000001</v>
      </c>
      <c r="M119" s="60">
        <f t="shared" si="67"/>
        <v>0</v>
      </c>
      <c r="N119" s="60">
        <f t="shared" si="67"/>
        <v>0</v>
      </c>
      <c r="O119" s="35">
        <f t="shared" si="43"/>
        <v>0.41921239069608024</v>
      </c>
      <c r="P119" s="34">
        <f t="shared" si="44"/>
        <v>-77138681.960000008</v>
      </c>
    </row>
    <row r="120" spans="1:16" s="41" customFormat="1" ht="84" customHeight="1" x14ac:dyDescent="0.3">
      <c r="A120" s="63">
        <v>5</v>
      </c>
      <c r="B120" s="63"/>
      <c r="C120" s="63"/>
      <c r="D120" s="64"/>
      <c r="E120" s="49" t="s">
        <v>47</v>
      </c>
      <c r="F120" s="45" t="s">
        <v>68</v>
      </c>
      <c r="G120" s="60">
        <f t="shared" ref="G120:J120" si="68">G25+G34+G37+G89+G101</f>
        <v>2292064.48</v>
      </c>
      <c r="H120" s="60">
        <f t="shared" si="68"/>
        <v>375000</v>
      </c>
      <c r="I120" s="60">
        <f t="shared" si="68"/>
        <v>1917064.4800000002</v>
      </c>
      <c r="J120" s="60">
        <f t="shared" si="68"/>
        <v>1917064.4800000002</v>
      </c>
      <c r="K120" s="60">
        <f t="shared" ref="K120:N120" si="69">K25+K34+K37+K89+K101</f>
        <v>266785</v>
      </c>
      <c r="L120" s="60">
        <f t="shared" si="69"/>
        <v>266785</v>
      </c>
      <c r="M120" s="60">
        <f t="shared" si="69"/>
        <v>0</v>
      </c>
      <c r="N120" s="60">
        <f t="shared" si="69"/>
        <v>0</v>
      </c>
      <c r="O120" s="35">
        <f t="shared" si="43"/>
        <v>0.11639506755935593</v>
      </c>
      <c r="P120" s="34">
        <f t="shared" si="44"/>
        <v>-2025279.48</v>
      </c>
    </row>
    <row r="121" spans="1:16" s="41" customFormat="1" ht="74.400000000000006" customHeight="1" x14ac:dyDescent="0.3">
      <c r="A121" s="63">
        <v>6</v>
      </c>
      <c r="B121" s="63"/>
      <c r="C121" s="63"/>
      <c r="D121" s="64"/>
      <c r="E121" s="49" t="s">
        <v>53</v>
      </c>
      <c r="F121" s="45" t="s">
        <v>54</v>
      </c>
      <c r="G121" s="60">
        <f>G28+G113</f>
        <v>1849800</v>
      </c>
      <c r="H121" s="60">
        <f>H28+H113</f>
        <v>1849800</v>
      </c>
      <c r="I121" s="60"/>
      <c r="J121" s="60"/>
      <c r="K121" s="60">
        <f>K28+K113</f>
        <v>1063885</v>
      </c>
      <c r="L121" s="60">
        <f>L28+L113</f>
        <v>1063885</v>
      </c>
      <c r="M121" s="60"/>
      <c r="N121" s="60"/>
      <c r="O121" s="35">
        <f t="shared" si="43"/>
        <v>0.57513514974591851</v>
      </c>
      <c r="P121" s="34">
        <f t="shared" si="44"/>
        <v>-785915</v>
      </c>
    </row>
    <row r="122" spans="1:16" s="41" customFormat="1" ht="84" customHeight="1" x14ac:dyDescent="0.3">
      <c r="A122" s="63">
        <v>7</v>
      </c>
      <c r="B122" s="63"/>
      <c r="C122" s="63"/>
      <c r="D122" s="64"/>
      <c r="E122" s="49" t="s">
        <v>151</v>
      </c>
      <c r="F122" s="45" t="s">
        <v>266</v>
      </c>
      <c r="G122" s="60">
        <f t="shared" ref="G122:J122" si="70">G83+G98</f>
        <v>3110724.04</v>
      </c>
      <c r="H122" s="60">
        <f t="shared" si="70"/>
        <v>150000</v>
      </c>
      <c r="I122" s="60">
        <f t="shared" si="70"/>
        <v>2960724.04</v>
      </c>
      <c r="J122" s="60">
        <f t="shared" si="70"/>
        <v>2960724.04</v>
      </c>
      <c r="K122" s="60">
        <f t="shared" ref="K122:N122" si="71">K83+K98</f>
        <v>0</v>
      </c>
      <c r="L122" s="60">
        <f t="shared" si="71"/>
        <v>0</v>
      </c>
      <c r="M122" s="60">
        <f t="shared" si="71"/>
        <v>0</v>
      </c>
      <c r="N122" s="60">
        <f t="shared" si="71"/>
        <v>0</v>
      </c>
      <c r="O122" s="35">
        <f t="shared" si="43"/>
        <v>0</v>
      </c>
      <c r="P122" s="34">
        <f t="shared" si="44"/>
        <v>-3110724.04</v>
      </c>
    </row>
    <row r="123" spans="1:16" s="41" customFormat="1" ht="117" customHeight="1" x14ac:dyDescent="0.3">
      <c r="A123" s="63">
        <v>8</v>
      </c>
      <c r="B123" s="63"/>
      <c r="C123" s="63"/>
      <c r="D123" s="64"/>
      <c r="E123" s="47" t="s">
        <v>69</v>
      </c>
      <c r="F123" s="45" t="s">
        <v>273</v>
      </c>
      <c r="G123" s="60">
        <f>G35+G50+G61</f>
        <v>4800100</v>
      </c>
      <c r="H123" s="60">
        <f>H35+H50+H61</f>
        <v>4800100</v>
      </c>
      <c r="I123" s="60"/>
      <c r="J123" s="60"/>
      <c r="K123" s="60">
        <f>K35+K50+K61</f>
        <v>2048476.71</v>
      </c>
      <c r="L123" s="60">
        <f>L35+L50+L61</f>
        <v>2048476.71</v>
      </c>
      <c r="M123" s="60"/>
      <c r="N123" s="60"/>
      <c r="O123" s="35">
        <f t="shared" si="43"/>
        <v>0.42675709047728172</v>
      </c>
      <c r="P123" s="34">
        <f t="shared" si="44"/>
        <v>-2751623.29</v>
      </c>
    </row>
    <row r="124" spans="1:16" s="41" customFormat="1" ht="79.95" customHeight="1" x14ac:dyDescent="0.3">
      <c r="A124" s="63">
        <v>9</v>
      </c>
      <c r="B124" s="63"/>
      <c r="C124" s="63"/>
      <c r="D124" s="64"/>
      <c r="E124" s="47" t="s">
        <v>36</v>
      </c>
      <c r="F124" s="45" t="s">
        <v>267</v>
      </c>
      <c r="G124" s="60">
        <f>G23+G24+G42+G45+G49+G51+G53+G54+G56+G57+G58+G59+G60+G63</f>
        <v>36455860</v>
      </c>
      <c r="H124" s="60">
        <f>H23+H24+H42+H45+H49+H51+H53+H54+H56+H57+H58+H59+H60+H63</f>
        <v>36455860</v>
      </c>
      <c r="I124" s="60"/>
      <c r="J124" s="60"/>
      <c r="K124" s="60">
        <f>K23+K24+K42+K45+K49+K51+K53+K54+K56+K57+K58+K59+K60+K63</f>
        <v>15632651.129999999</v>
      </c>
      <c r="L124" s="60">
        <f>L23+L24+L42+L45+L49+L51+L53+L54+L56+L57+L58+L59+L60+L63</f>
        <v>15632651.129999999</v>
      </c>
      <c r="M124" s="60"/>
      <c r="N124" s="60"/>
      <c r="O124" s="35">
        <f>K124/G124</f>
        <v>0.42881037863322929</v>
      </c>
      <c r="P124" s="34">
        <f>K124-G124</f>
        <v>-20823208.870000001</v>
      </c>
    </row>
    <row r="125" spans="1:16" s="41" customFormat="1" ht="60" customHeight="1" x14ac:dyDescent="0.3">
      <c r="A125" s="63">
        <v>10</v>
      </c>
      <c r="B125" s="63"/>
      <c r="C125" s="63"/>
      <c r="D125" s="64"/>
      <c r="E125" s="47" t="s">
        <v>23</v>
      </c>
      <c r="F125" s="48" t="s">
        <v>24</v>
      </c>
      <c r="G125" s="60">
        <f t="shared" ref="G125:J125" si="72">G18+G20+G21+G22+G62+G95</f>
        <v>49087821.159999996</v>
      </c>
      <c r="H125" s="60">
        <f t="shared" si="72"/>
        <v>40253500</v>
      </c>
      <c r="I125" s="60">
        <f t="shared" si="72"/>
        <v>8834321.1600000001</v>
      </c>
      <c r="J125" s="60">
        <f t="shared" si="72"/>
        <v>8834321.1600000001</v>
      </c>
      <c r="K125" s="60">
        <f t="shared" ref="K125:N125" si="73">K18+K20+K21+K22+K62+K95</f>
        <v>11417966</v>
      </c>
      <c r="L125" s="60">
        <f t="shared" si="73"/>
        <v>11417966</v>
      </c>
      <c r="M125" s="60">
        <f t="shared" si="73"/>
        <v>0</v>
      </c>
      <c r="N125" s="60">
        <f t="shared" si="73"/>
        <v>0</v>
      </c>
      <c r="O125" s="35">
        <f>K125/G125</f>
        <v>0.2326028275482741</v>
      </c>
      <c r="P125" s="34">
        <f>K125-G125</f>
        <v>-37669855.159999996</v>
      </c>
    </row>
    <row r="126" spans="1:16" s="41" customFormat="1" ht="78.599999999999994" customHeight="1" x14ac:dyDescent="0.3">
      <c r="A126" s="63">
        <v>11</v>
      </c>
      <c r="B126" s="63"/>
      <c r="C126" s="63"/>
      <c r="D126" s="64"/>
      <c r="E126" s="49" t="s">
        <v>67</v>
      </c>
      <c r="F126" s="45" t="s">
        <v>253</v>
      </c>
      <c r="G126" s="60">
        <f t="shared" ref="G126:J126" si="74">G36+G39+G44</f>
        <v>12483600</v>
      </c>
      <c r="H126" s="60">
        <f t="shared" si="74"/>
        <v>11283600</v>
      </c>
      <c r="I126" s="60">
        <f t="shared" si="74"/>
        <v>1200000</v>
      </c>
      <c r="J126" s="60">
        <f t="shared" si="74"/>
        <v>1200000</v>
      </c>
      <c r="K126" s="60">
        <f t="shared" ref="K126:N126" si="75">K36+K39+K44</f>
        <v>1466463.67</v>
      </c>
      <c r="L126" s="60">
        <f t="shared" si="75"/>
        <v>1466463.67</v>
      </c>
      <c r="M126" s="60">
        <f t="shared" si="75"/>
        <v>0</v>
      </c>
      <c r="N126" s="60">
        <f t="shared" si="75"/>
        <v>0</v>
      </c>
      <c r="O126" s="35">
        <f t="shared" si="43"/>
        <v>0.11747121583517574</v>
      </c>
      <c r="P126" s="34">
        <f t="shared" si="44"/>
        <v>-11017136.33</v>
      </c>
    </row>
    <row r="127" spans="1:16" s="41" customFormat="1" ht="66.599999999999994" customHeight="1" x14ac:dyDescent="0.3">
      <c r="A127" s="63">
        <v>12</v>
      </c>
      <c r="B127" s="63"/>
      <c r="C127" s="63"/>
      <c r="D127" s="64"/>
      <c r="E127" s="47" t="s">
        <v>268</v>
      </c>
      <c r="F127" s="45" t="s">
        <v>200</v>
      </c>
      <c r="G127" s="60">
        <f t="shared" ref="G127:J127" si="76">G112+G91+G41+G26+G102</f>
        <v>12473618</v>
      </c>
      <c r="H127" s="60">
        <f t="shared" si="76"/>
        <v>11895618</v>
      </c>
      <c r="I127" s="60">
        <f t="shared" si="76"/>
        <v>578000</v>
      </c>
      <c r="J127" s="60">
        <f t="shared" si="76"/>
        <v>578000</v>
      </c>
      <c r="K127" s="60">
        <f t="shared" ref="K127:N127" si="77">K112+K91+K41+K26+K102</f>
        <v>7598414.8899999997</v>
      </c>
      <c r="L127" s="60">
        <f t="shared" si="77"/>
        <v>7598414.8899999997</v>
      </c>
      <c r="M127" s="60">
        <f t="shared" si="77"/>
        <v>0</v>
      </c>
      <c r="N127" s="60">
        <f t="shared" si="77"/>
        <v>0</v>
      </c>
      <c r="O127" s="35">
        <f t="shared" si="43"/>
        <v>0.60915885751832388</v>
      </c>
      <c r="P127" s="34">
        <f t="shared" si="44"/>
        <v>-4875203.1100000003</v>
      </c>
    </row>
    <row r="128" spans="1:16" s="41" customFormat="1" ht="211.2" customHeight="1" x14ac:dyDescent="0.3">
      <c r="A128" s="63">
        <v>13</v>
      </c>
      <c r="B128" s="63"/>
      <c r="C128" s="63"/>
      <c r="D128" s="64"/>
      <c r="E128" s="42" t="s">
        <v>203</v>
      </c>
      <c r="F128" s="48" t="s">
        <v>278</v>
      </c>
      <c r="G128" s="60">
        <f t="shared" ref="G128:J128" si="78">G27</f>
        <v>485000</v>
      </c>
      <c r="H128" s="60">
        <f t="shared" si="78"/>
        <v>185000</v>
      </c>
      <c r="I128" s="60">
        <f t="shared" si="78"/>
        <v>300000</v>
      </c>
      <c r="J128" s="60">
        <f t="shared" si="78"/>
        <v>300000</v>
      </c>
      <c r="K128" s="60">
        <f t="shared" ref="K128:N128" si="79">K27</f>
        <v>0</v>
      </c>
      <c r="L128" s="60">
        <f t="shared" si="79"/>
        <v>0</v>
      </c>
      <c r="M128" s="60">
        <f t="shared" si="79"/>
        <v>0</v>
      </c>
      <c r="N128" s="60">
        <f t="shared" si="79"/>
        <v>0</v>
      </c>
      <c r="O128" s="35">
        <f>K128/G128</f>
        <v>0</v>
      </c>
      <c r="P128" s="34">
        <f>K128-G128</f>
        <v>-485000</v>
      </c>
    </row>
    <row r="129" spans="1:16" s="41" customFormat="1" ht="103.2" customHeight="1" x14ac:dyDescent="0.3">
      <c r="A129" s="63">
        <v>14</v>
      </c>
      <c r="B129" s="63"/>
      <c r="C129" s="63"/>
      <c r="D129" s="64"/>
      <c r="E129" s="53" t="s">
        <v>170</v>
      </c>
      <c r="F129" s="45" t="s">
        <v>248</v>
      </c>
      <c r="G129" s="60">
        <f>G100</f>
        <v>7950254.8499999996</v>
      </c>
      <c r="H129" s="60">
        <f t="shared" ref="H129:J129" si="80">H100</f>
        <v>2220000</v>
      </c>
      <c r="I129" s="60">
        <f t="shared" si="80"/>
        <v>5730254.8499999996</v>
      </c>
      <c r="J129" s="60">
        <f t="shared" si="80"/>
        <v>5730254.8499999996</v>
      </c>
      <c r="K129" s="60">
        <f>K100</f>
        <v>0</v>
      </c>
      <c r="L129" s="60">
        <f t="shared" ref="L129:N129" si="81">L100</f>
        <v>0</v>
      </c>
      <c r="M129" s="60">
        <f t="shared" si="81"/>
        <v>0</v>
      </c>
      <c r="N129" s="60">
        <f t="shared" si="81"/>
        <v>0</v>
      </c>
      <c r="O129" s="35">
        <f>K129/G129</f>
        <v>0</v>
      </c>
      <c r="P129" s="34">
        <f>K129-G129</f>
        <v>-7950254.8499999996</v>
      </c>
    </row>
    <row r="130" spans="1:16" s="41" customFormat="1" ht="118.2" customHeight="1" x14ac:dyDescent="0.3">
      <c r="A130" s="63">
        <v>15</v>
      </c>
      <c r="B130" s="63"/>
      <c r="C130" s="63"/>
      <c r="D130" s="64"/>
      <c r="E130" s="42" t="s">
        <v>59</v>
      </c>
      <c r="F130" s="61" t="s">
        <v>186</v>
      </c>
      <c r="G130" s="60">
        <f>G31+G92+G103</f>
        <v>1924837.21</v>
      </c>
      <c r="H130" s="60"/>
      <c r="I130" s="60">
        <f>I31+I92+I103</f>
        <v>1924837.21</v>
      </c>
      <c r="J130" s="60"/>
      <c r="K130" s="60">
        <f>K31+K92+K103</f>
        <v>0</v>
      </c>
      <c r="L130" s="60"/>
      <c r="M130" s="60">
        <f>M31+M92+M103</f>
        <v>0</v>
      </c>
      <c r="N130" s="60"/>
      <c r="O130" s="35">
        <f t="shared" si="43"/>
        <v>0</v>
      </c>
      <c r="P130" s="34">
        <f t="shared" si="44"/>
        <v>-1924837.21</v>
      </c>
    </row>
    <row r="131" spans="1:16" s="41" customFormat="1" ht="130.94999999999999" customHeight="1" x14ac:dyDescent="0.3">
      <c r="A131" s="63">
        <v>16</v>
      </c>
      <c r="B131" s="63"/>
      <c r="C131" s="63"/>
      <c r="D131" s="64"/>
      <c r="E131" s="53" t="s">
        <v>251</v>
      </c>
      <c r="F131" s="45" t="s">
        <v>252</v>
      </c>
      <c r="G131" s="60">
        <f>G111</f>
        <v>990000</v>
      </c>
      <c r="H131" s="60">
        <f>H111</f>
        <v>990000</v>
      </c>
      <c r="I131" s="60"/>
      <c r="J131" s="60"/>
      <c r="K131" s="60">
        <f>K111</f>
        <v>0</v>
      </c>
      <c r="L131" s="60">
        <f>L111</f>
        <v>0</v>
      </c>
      <c r="M131" s="60"/>
      <c r="N131" s="60"/>
      <c r="O131" s="35">
        <f t="shared" si="43"/>
        <v>0</v>
      </c>
      <c r="P131" s="34">
        <f t="shared" si="44"/>
        <v>-990000</v>
      </c>
    </row>
    <row r="132" spans="1:16" s="41" customFormat="1" ht="61.2" customHeight="1" x14ac:dyDescent="0.3">
      <c r="A132" s="63">
        <v>17</v>
      </c>
      <c r="B132" s="63"/>
      <c r="C132" s="63"/>
      <c r="D132" s="64"/>
      <c r="E132" s="42" t="s">
        <v>207</v>
      </c>
      <c r="F132" s="45" t="s">
        <v>254</v>
      </c>
      <c r="G132" s="60">
        <f>G38</f>
        <v>198000</v>
      </c>
      <c r="H132" s="60">
        <f>H38</f>
        <v>198000</v>
      </c>
      <c r="I132" s="60"/>
      <c r="J132" s="60"/>
      <c r="K132" s="60">
        <f>K38</f>
        <v>0</v>
      </c>
      <c r="L132" s="60">
        <f>L38</f>
        <v>0</v>
      </c>
      <c r="M132" s="60"/>
      <c r="N132" s="60"/>
      <c r="O132" s="35">
        <f t="shared" si="43"/>
        <v>0</v>
      </c>
      <c r="P132" s="34">
        <f t="shared" si="44"/>
        <v>-198000</v>
      </c>
    </row>
    <row r="133" spans="1:16" s="41" customFormat="1" ht="81" customHeight="1" x14ac:dyDescent="0.3">
      <c r="A133" s="63">
        <v>18</v>
      </c>
      <c r="B133" s="63"/>
      <c r="C133" s="63"/>
      <c r="D133" s="64"/>
      <c r="E133" s="53" t="s">
        <v>247</v>
      </c>
      <c r="F133" s="45" t="s">
        <v>277</v>
      </c>
      <c r="G133" s="60">
        <f>G107+G90</f>
        <v>11227478</v>
      </c>
      <c r="H133" s="60">
        <f>H107+H90</f>
        <v>11227478</v>
      </c>
      <c r="I133" s="60">
        <f>I107</f>
        <v>0</v>
      </c>
      <c r="J133" s="60">
        <f>J107</f>
        <v>0</v>
      </c>
      <c r="K133" s="60">
        <f>K107+K90</f>
        <v>10583369.039999999</v>
      </c>
      <c r="L133" s="60">
        <f>L107+L90</f>
        <v>10583369.039999999</v>
      </c>
      <c r="M133" s="60">
        <f>M107</f>
        <v>0</v>
      </c>
      <c r="N133" s="60">
        <f>N107</f>
        <v>0</v>
      </c>
      <c r="O133" s="35">
        <f t="shared" si="43"/>
        <v>0.94263102007414301</v>
      </c>
      <c r="P133" s="34">
        <f t="shared" si="44"/>
        <v>-644108.96000000089</v>
      </c>
    </row>
    <row r="134" spans="1:16" s="41" customFormat="1" ht="57.6" customHeight="1" x14ac:dyDescent="0.3">
      <c r="A134" s="63">
        <v>19</v>
      </c>
      <c r="B134" s="63"/>
      <c r="C134" s="63"/>
      <c r="D134" s="64"/>
      <c r="E134" s="49" t="s">
        <v>283</v>
      </c>
      <c r="F134" s="45" t="s">
        <v>212</v>
      </c>
      <c r="G134" s="60">
        <f>G55</f>
        <v>1200000</v>
      </c>
      <c r="H134" s="60">
        <f>H55</f>
        <v>1200000</v>
      </c>
      <c r="I134" s="60"/>
      <c r="J134" s="60"/>
      <c r="K134" s="60">
        <f>K55</f>
        <v>0</v>
      </c>
      <c r="L134" s="60">
        <f>L55</f>
        <v>0</v>
      </c>
      <c r="M134" s="60"/>
      <c r="N134" s="60"/>
      <c r="O134" s="35">
        <f t="shared" si="43"/>
        <v>0</v>
      </c>
      <c r="P134" s="34">
        <f t="shared" si="44"/>
        <v>-1200000</v>
      </c>
    </row>
    <row r="135" spans="1:16" s="41" customFormat="1" ht="74.25" customHeight="1" x14ac:dyDescent="0.3">
      <c r="A135" s="63">
        <v>20</v>
      </c>
      <c r="B135" s="63"/>
      <c r="C135" s="63"/>
      <c r="D135" s="64"/>
      <c r="E135" s="53" t="s">
        <v>225</v>
      </c>
      <c r="F135" s="52" t="s">
        <v>226</v>
      </c>
      <c r="G135" s="60">
        <f>G64</f>
        <v>3046200</v>
      </c>
      <c r="H135" s="60">
        <f>H64</f>
        <v>2669200</v>
      </c>
      <c r="I135" s="60">
        <f>I64</f>
        <v>377000</v>
      </c>
      <c r="J135" s="60"/>
      <c r="K135" s="60">
        <f>K64</f>
        <v>0</v>
      </c>
      <c r="L135" s="60">
        <f>L64</f>
        <v>0</v>
      </c>
      <c r="M135" s="60">
        <f>M64</f>
        <v>0</v>
      </c>
      <c r="N135" s="60"/>
      <c r="O135" s="35">
        <f>K135/G135</f>
        <v>0</v>
      </c>
      <c r="P135" s="34">
        <f>K135-G135</f>
        <v>-3046200</v>
      </c>
    </row>
    <row r="136" spans="1:16" s="41" customFormat="1" ht="36" x14ac:dyDescent="0.3">
      <c r="A136" s="63">
        <v>21</v>
      </c>
      <c r="B136" s="63"/>
      <c r="C136" s="63"/>
      <c r="D136" s="64"/>
      <c r="E136" s="49" t="s">
        <v>281</v>
      </c>
      <c r="F136" s="48" t="s">
        <v>215</v>
      </c>
      <c r="G136" s="60">
        <f>G52+G74</f>
        <v>1635900</v>
      </c>
      <c r="H136" s="60">
        <f>H52+H74</f>
        <v>1635900</v>
      </c>
      <c r="I136" s="60"/>
      <c r="J136" s="60"/>
      <c r="K136" s="60">
        <f>K52+K74</f>
        <v>86379.15</v>
      </c>
      <c r="L136" s="60">
        <f>L52+L74</f>
        <v>86379.15</v>
      </c>
      <c r="M136" s="60"/>
      <c r="N136" s="60"/>
      <c r="O136" s="35">
        <f>K136/G136</f>
        <v>5.2802218962039238E-2</v>
      </c>
      <c r="P136" s="34">
        <f>K136-G136</f>
        <v>-1549520.85</v>
      </c>
    </row>
    <row r="137" spans="1:16" s="41" customFormat="1" ht="72" x14ac:dyDescent="0.3">
      <c r="A137" s="63">
        <v>22</v>
      </c>
      <c r="B137" s="63"/>
      <c r="C137" s="63"/>
      <c r="D137" s="64"/>
      <c r="E137" s="49" t="s">
        <v>245</v>
      </c>
      <c r="F137" s="48" t="s">
        <v>249</v>
      </c>
      <c r="G137" s="60">
        <f t="shared" ref="G137:J137" si="82">G75+G76+G77+G106</f>
        <v>14931000</v>
      </c>
      <c r="H137" s="60">
        <f t="shared" si="82"/>
        <v>14931000</v>
      </c>
      <c r="I137" s="60">
        <f t="shared" si="82"/>
        <v>0</v>
      </c>
      <c r="J137" s="60">
        <f t="shared" si="82"/>
        <v>0</v>
      </c>
      <c r="K137" s="60">
        <f t="shared" ref="K137:N137" si="83">K75+K76+K77+K106</f>
        <v>5263463.6599999992</v>
      </c>
      <c r="L137" s="60">
        <f t="shared" si="83"/>
        <v>5263463.6599999992</v>
      </c>
      <c r="M137" s="60">
        <f t="shared" si="83"/>
        <v>0</v>
      </c>
      <c r="N137" s="60">
        <f t="shared" si="83"/>
        <v>0</v>
      </c>
      <c r="O137" s="35">
        <f t="shared" si="43"/>
        <v>0.35251916549460849</v>
      </c>
      <c r="P137" s="34">
        <f t="shared" si="44"/>
        <v>-9667536.3399999999</v>
      </c>
    </row>
    <row r="138" spans="1:16" s="41" customFormat="1" ht="90" x14ac:dyDescent="0.3">
      <c r="A138" s="63">
        <v>23</v>
      </c>
      <c r="B138" s="63"/>
      <c r="C138" s="63"/>
      <c r="D138" s="64"/>
      <c r="E138" s="53" t="s">
        <v>195</v>
      </c>
      <c r="F138" s="43" t="s">
        <v>269</v>
      </c>
      <c r="G138" s="60">
        <f>H138+I138</f>
        <v>12559624</v>
      </c>
      <c r="H138" s="60">
        <f>H19+H30+H29+H108+H114</f>
        <v>9296945</v>
      </c>
      <c r="I138" s="60">
        <f>I19+I30+I29+I108+I114</f>
        <v>3262679</v>
      </c>
      <c r="J138" s="60">
        <f>J19+J30+J29+J108+J114</f>
        <v>3262679</v>
      </c>
      <c r="K138" s="60">
        <f>L138+M138</f>
        <v>7593659.0999999996</v>
      </c>
      <c r="L138" s="60">
        <f>L19+L30+L29+L108+L114</f>
        <v>6030980.0999999996</v>
      </c>
      <c r="M138" s="60">
        <f>M19+M30+M29+M108+M114</f>
        <v>1562679</v>
      </c>
      <c r="N138" s="60">
        <f>N19+N30+N29+N108+N114</f>
        <v>1562679</v>
      </c>
      <c r="O138" s="35">
        <f t="shared" ref="O138" si="84">K138/G138</f>
        <v>0.60460879242881793</v>
      </c>
      <c r="P138" s="34">
        <f t="shared" ref="P138" si="85">K138-G138</f>
        <v>-4965964.9000000004</v>
      </c>
    </row>
    <row r="139" spans="1:16" s="41" customFormat="1" ht="27.6" customHeight="1" x14ac:dyDescent="0.3"/>
    <row r="140" spans="1:16" s="41" customFormat="1" ht="18" customHeight="1" x14ac:dyDescent="0.3">
      <c r="F140" s="93" t="s">
        <v>188</v>
      </c>
      <c r="G140" s="93"/>
      <c r="H140" s="93"/>
      <c r="L140" s="39" t="s">
        <v>189</v>
      </c>
    </row>
    <row r="141" spans="1:16" s="41" customFormat="1" ht="19.95" customHeight="1" x14ac:dyDescent="0.35">
      <c r="A141" s="37"/>
      <c r="B141" s="37"/>
      <c r="C141" s="37"/>
      <c r="D141" s="38"/>
      <c r="E141" s="36"/>
      <c r="F141" s="39"/>
      <c r="G141" s="39"/>
      <c r="H141" s="39"/>
      <c r="I141" s="39"/>
      <c r="J141" s="39"/>
      <c r="K141" s="40"/>
      <c r="L141" s="40"/>
      <c r="M141" s="40"/>
      <c r="N141" s="40"/>
      <c r="O141" s="40"/>
      <c r="P141" s="40"/>
    </row>
    <row r="144" spans="1:16" x14ac:dyDescent="0.3">
      <c r="G144" s="66">
        <f>SUM(G116:G138)</f>
        <v>312551850.29999995</v>
      </c>
      <c r="H144" s="66">
        <f t="shared" ref="H144:I144" si="86">SUM(H116:H138)</f>
        <v>261520801</v>
      </c>
      <c r="I144" s="66">
        <f t="shared" si="86"/>
        <v>51031049.299999997</v>
      </c>
      <c r="J144" s="66">
        <f>SUM(J116:J138)</f>
        <v>48729212.089999996</v>
      </c>
      <c r="K144" s="66">
        <f t="shared" ref="K144:N144" si="87">SUM(K116:K138)</f>
        <v>118868089.94999999</v>
      </c>
      <c r="L144" s="66">
        <f t="shared" si="87"/>
        <v>117305410.94999999</v>
      </c>
      <c r="M144" s="66">
        <f t="shared" si="87"/>
        <v>1562679</v>
      </c>
      <c r="N144" s="66">
        <f t="shared" si="87"/>
        <v>1562679</v>
      </c>
    </row>
    <row r="145" spans="7:14" x14ac:dyDescent="0.3">
      <c r="G145" s="66">
        <f>G115-G144</f>
        <v>0</v>
      </c>
      <c r="H145" s="66">
        <f t="shared" ref="H145:N145" si="88">H115-H144</f>
        <v>0</v>
      </c>
      <c r="I145" s="66">
        <f t="shared" si="88"/>
        <v>0</v>
      </c>
      <c r="J145" s="66">
        <f t="shared" si="88"/>
        <v>0</v>
      </c>
      <c r="K145" s="66">
        <f t="shared" si="88"/>
        <v>0</v>
      </c>
      <c r="L145" s="66">
        <f t="shared" si="88"/>
        <v>0</v>
      </c>
      <c r="M145" s="66">
        <f t="shared" si="88"/>
        <v>0</v>
      </c>
      <c r="N145" s="66">
        <f t="shared" si="88"/>
        <v>0</v>
      </c>
    </row>
    <row r="146" spans="7:14" x14ac:dyDescent="0.3">
      <c r="G146" s="66">
        <f>G115-G144</f>
        <v>0</v>
      </c>
      <c r="H146" s="66">
        <f t="shared" ref="H146:J146" si="89">H115-H144</f>
        <v>0</v>
      </c>
      <c r="I146" s="66">
        <f t="shared" si="89"/>
        <v>0</v>
      </c>
      <c r="J146" s="66">
        <f t="shared" si="89"/>
        <v>0</v>
      </c>
      <c r="L146" s="90"/>
    </row>
  </sheetData>
  <mergeCells count="48">
    <mergeCell ref="I13:J13"/>
    <mergeCell ref="F12:F14"/>
    <mergeCell ref="G12:J12"/>
    <mergeCell ref="O12:O14"/>
    <mergeCell ref="P12:P14"/>
    <mergeCell ref="K12:N12"/>
    <mergeCell ref="N1:P1"/>
    <mergeCell ref="N2:P2"/>
    <mergeCell ref="N3:P3"/>
    <mergeCell ref="N4:P4"/>
    <mergeCell ref="N5:P5"/>
    <mergeCell ref="C12:C14"/>
    <mergeCell ref="D12:D14"/>
    <mergeCell ref="E12:E14"/>
    <mergeCell ref="D16:E16"/>
    <mergeCell ref="D17:E17"/>
    <mergeCell ref="D105:E105"/>
    <mergeCell ref="A8:B8"/>
    <mergeCell ref="G13:G14"/>
    <mergeCell ref="H13:H14"/>
    <mergeCell ref="H1:J1"/>
    <mergeCell ref="H2:J2"/>
    <mergeCell ref="H3:J3"/>
    <mergeCell ref="H4:J4"/>
    <mergeCell ref="H5:J5"/>
    <mergeCell ref="H6:J6"/>
    <mergeCell ref="A7:P7"/>
    <mergeCell ref="K13:K14"/>
    <mergeCell ref="L13:L14"/>
    <mergeCell ref="M13:N13"/>
    <mergeCell ref="A12:A14"/>
    <mergeCell ref="B12:B14"/>
    <mergeCell ref="D109:E109"/>
    <mergeCell ref="F140:H140"/>
    <mergeCell ref="D32:E32"/>
    <mergeCell ref="D33:E33"/>
    <mergeCell ref="D48:E48"/>
    <mergeCell ref="D72:E72"/>
    <mergeCell ref="D64:E64"/>
    <mergeCell ref="D65:E65"/>
    <mergeCell ref="D47:E47"/>
    <mergeCell ref="D93:E93"/>
    <mergeCell ref="D73:E73"/>
    <mergeCell ref="D78:E78"/>
    <mergeCell ref="D79:E79"/>
    <mergeCell ref="D110:E110"/>
    <mergeCell ref="D94:E94"/>
    <mergeCell ref="D104:E104"/>
  </mergeCells>
  <pageMargins left="0.31496062992125984" right="0.31496062992125984" top="0.35433070866141736" bottom="0.35433070866141736" header="0.31496062992125984" footer="0.31496062992125984"/>
  <pageSetup paperSize="9" scale="39" fitToHeight="1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220FU6</dc:creator>
  <cp:lastModifiedBy>220FU11</cp:lastModifiedBy>
  <cp:lastPrinted>2022-07-21T13:13:29Z</cp:lastPrinted>
  <dcterms:created xsi:type="dcterms:W3CDTF">2021-07-09T07:36:06Z</dcterms:created>
  <dcterms:modified xsi:type="dcterms:W3CDTF">2022-08-02T06:16:33Z</dcterms:modified>
</cp:coreProperties>
</file>