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SHARE\0-Старые данные\SHARE\Бюджет 2022\ВИКОНАННЯ\1 ПІВРІЧЧЯ\"/>
    </mc:Choice>
  </mc:AlternateContent>
  <bookViews>
    <workbookView xWindow="120" yWindow="60" windowWidth="19320" windowHeight="10125"/>
  </bookViews>
  <sheets>
    <sheet name="Дод.3 (БР)" sheetId="1" r:id="rId1"/>
  </sheets>
  <definedNames>
    <definedName name="Z_02AC496F_F7D9_465B_9A66_D319977CD4A2_.wvu.PrintArea" localSheetId="0" hidden="1">'Дод.3 (БР)'!$A$1:$H$150</definedName>
    <definedName name="Z_02AC496F_F7D9_465B_9A66_D319977CD4A2_.wvu.PrintTitles" localSheetId="0" hidden="1">'Дод.3 (БР)'!$10:$11</definedName>
    <definedName name="Z_6174BFC3_8EFC_491A_B8A3_28DB8186A904_.wvu.PrintArea" localSheetId="0" hidden="1">'Дод.3 (БР)'!$A$1:$H$150</definedName>
    <definedName name="Z_6174BFC3_8EFC_491A_B8A3_28DB8186A904_.wvu.PrintTitles" localSheetId="0" hidden="1">'Дод.3 (БР)'!$10:$11</definedName>
    <definedName name="Z_71B4C162_96A9_4CA7_B3F0_0C57B820C4BA_.wvu.PrintArea" localSheetId="0" hidden="1">'Дод.3 (БР)'!$A$1:$H$150</definedName>
    <definedName name="Z_71B4C162_96A9_4CA7_B3F0_0C57B820C4BA_.wvu.PrintTitles" localSheetId="0" hidden="1">'Дод.3 (БР)'!$10:$11</definedName>
    <definedName name="Z_9D5EF3DD_3431_45D7_BCA1_2268CCD9FD10_.wvu.PrintArea" localSheetId="0" hidden="1">'Дод.3 (БР)'!$A$1:$H$150</definedName>
    <definedName name="Z_9D5EF3DD_3431_45D7_BCA1_2268CCD9FD10_.wvu.PrintTitles" localSheetId="0" hidden="1">'Дод.3 (БР)'!$10:$11</definedName>
    <definedName name="_xlnm.Print_Titles" localSheetId="0">'Дод.3 (БР)'!$10:$11</definedName>
    <definedName name="_xlnm.Print_Area" localSheetId="0">'Дод.3 (БР)'!$A$1:$H$152</definedName>
  </definedNames>
  <calcPr calcId="152511"/>
  <customWorkbookViews>
    <customWorkbookView name="220FU6 - Личное представление" guid="{6174BFC3-8EFC-491A-B8A3-28DB8186A904}" mergeInterval="0" personalView="1" maximized="1" xWindow="-8" yWindow="-8" windowWidth="1616" windowHeight="876" activeSheetId="1"/>
    <customWorkbookView name="220FU5 - Личное представление" guid="{71B4C162-96A9-4CA7-B3F0-0C57B820C4BA}" mergeInterval="0" personalView="1" maximized="1" xWindow="-8" yWindow="-8" windowWidth="1936" windowHeight="1056" activeSheetId="1"/>
    <customWorkbookView name="220FU3 - Личное представление" guid="{9D5EF3DD-3431-45D7-BCA1-2268CCD9FD10}" mergeInterval="0" personalView="1" maximized="1" xWindow="-8" yWindow="-8" windowWidth="1382" windowHeight="744" activeSheetId="1"/>
    <customWorkbookView name="220FU1 - Личное представление" guid="{02AC496F-F7D9-465B-9A66-D319977CD4A2}" mergeInterval="0" personalView="1" maximized="1" xWindow="-8" yWindow="-8" windowWidth="1936" windowHeight="1056" activeSheetId="1"/>
  </customWorkbookViews>
</workbook>
</file>

<file path=xl/calcChain.xml><?xml version="1.0" encoding="utf-8"?>
<calcChain xmlns="http://schemas.openxmlformats.org/spreadsheetml/2006/main">
  <c r="H148" i="1" l="1"/>
  <c r="H149" i="1"/>
  <c r="F146" i="1"/>
  <c r="G137" i="1"/>
  <c r="G132" i="1"/>
  <c r="F132" i="1"/>
  <c r="G126" i="1"/>
  <c r="G112" i="1"/>
  <c r="G109" i="1"/>
  <c r="G70" i="1"/>
  <c r="G67" i="1"/>
  <c r="G61" i="1"/>
  <c r="G62" i="1"/>
  <c r="G46" i="1"/>
  <c r="G43" i="1"/>
  <c r="G34" i="1"/>
  <c r="G29" i="1" s="1"/>
  <c r="G23" i="1"/>
  <c r="G19" i="1"/>
  <c r="G18" i="1" s="1"/>
  <c r="G13" i="1"/>
  <c r="G12" i="1" s="1"/>
  <c r="F149" i="1"/>
  <c r="F147" i="1"/>
  <c r="F145" i="1" s="1"/>
  <c r="F144" i="1" s="1"/>
  <c r="F143" i="1"/>
  <c r="F137" i="1"/>
  <c r="F129" i="1"/>
  <c r="F126" i="1"/>
  <c r="F112" i="1"/>
  <c r="F109" i="1"/>
  <c r="F70" i="1"/>
  <c r="F65" i="1" s="1"/>
  <c r="F64" i="1" s="1"/>
  <c r="F68" i="1"/>
  <c r="F67" i="1"/>
  <c r="F62" i="1"/>
  <c r="F61" i="1"/>
  <c r="F57" i="1"/>
  <c r="F46" i="1"/>
  <c r="F43" i="1"/>
  <c r="F34" i="1"/>
  <c r="F29" i="1"/>
  <c r="F28" i="1" s="1"/>
  <c r="F27" i="1" s="1"/>
  <c r="F26" i="1"/>
  <c r="F25" i="1"/>
  <c r="F23" i="1"/>
  <c r="F19" i="1" s="1"/>
  <c r="F18" i="1" s="1"/>
  <c r="F13" i="1"/>
  <c r="F12" i="1" s="1"/>
  <c r="F150" i="1" l="1"/>
  <c r="G28" i="1"/>
  <c r="G27" i="1" s="1"/>
  <c r="H132" i="1"/>
  <c r="H133" i="1"/>
  <c r="H134" i="1"/>
  <c r="H135" i="1"/>
  <c r="H136" i="1"/>
  <c r="H22" i="1" l="1"/>
  <c r="H25" i="1"/>
  <c r="H26" i="1"/>
  <c r="H30" i="1"/>
  <c r="H31" i="1"/>
  <c r="H32" i="1"/>
  <c r="H33" i="1"/>
  <c r="H35" i="1"/>
  <c r="H36" i="1"/>
  <c r="H37" i="1"/>
  <c r="H38" i="1"/>
  <c r="H39" i="1"/>
  <c r="H40" i="1"/>
  <c r="H41" i="1"/>
  <c r="H42" i="1"/>
  <c r="H44" i="1"/>
  <c r="H45" i="1"/>
  <c r="H47" i="1"/>
  <c r="H48" i="1"/>
  <c r="H49" i="1"/>
  <c r="H50" i="1"/>
  <c r="H51" i="1"/>
  <c r="H52" i="1"/>
  <c r="H53" i="1"/>
  <c r="H54" i="1"/>
  <c r="H55" i="1"/>
  <c r="H56" i="1"/>
  <c r="H58" i="1"/>
  <c r="H59" i="1"/>
  <c r="H60" i="1"/>
  <c r="H63" i="1"/>
  <c r="H66" i="1"/>
  <c r="H69"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10" i="1"/>
  <c r="H111" i="1"/>
  <c r="H113" i="1"/>
  <c r="H114" i="1"/>
  <c r="H115" i="1"/>
  <c r="H116" i="1"/>
  <c r="H117" i="1"/>
  <c r="H118" i="1"/>
  <c r="H119" i="1"/>
  <c r="H120" i="1"/>
  <c r="H121" i="1"/>
  <c r="H122" i="1"/>
  <c r="H123" i="1"/>
  <c r="H124" i="1"/>
  <c r="H125" i="1"/>
  <c r="H127" i="1"/>
  <c r="H128" i="1"/>
  <c r="H129" i="1"/>
  <c r="H130" i="1"/>
  <c r="H131" i="1"/>
  <c r="H138" i="1"/>
  <c r="H139" i="1"/>
  <c r="H140" i="1"/>
  <c r="H141" i="1"/>
  <c r="H142" i="1"/>
  <c r="H34" i="1"/>
  <c r="H43" i="1"/>
  <c r="G57" i="1"/>
  <c r="H46" i="1" s="1"/>
  <c r="H112" i="1"/>
  <c r="H137" i="1"/>
  <c r="H67" i="1"/>
  <c r="H20" i="1"/>
  <c r="H17" i="1"/>
  <c r="H16" i="1"/>
  <c r="H14" i="1"/>
  <c r="H126" i="1" l="1"/>
  <c r="H70" i="1"/>
  <c r="H62" i="1"/>
  <c r="H68" i="1"/>
  <c r="H109" i="1"/>
  <c r="H61" i="1"/>
  <c r="H57" i="1"/>
  <c r="H23" i="1"/>
  <c r="H19" i="1"/>
  <c r="H13" i="1"/>
  <c r="H12" i="1"/>
  <c r="H27" i="1" l="1"/>
  <c r="H29" i="1"/>
  <c r="H28" i="1"/>
  <c r="H18" i="1"/>
  <c r="H21" i="1"/>
  <c r="H147" i="1" l="1"/>
  <c r="G146" i="1"/>
  <c r="G145" i="1" s="1"/>
  <c r="G144" i="1" l="1"/>
  <c r="H145" i="1"/>
  <c r="H146" i="1"/>
  <c r="H144" i="1" l="1"/>
  <c r="G65" i="1" l="1"/>
  <c r="H143" i="1"/>
  <c r="G64" i="1" l="1"/>
  <c r="H65" i="1"/>
  <c r="H64" i="1" l="1"/>
  <c r="G150" i="1"/>
  <c r="H150" i="1" s="1"/>
</calcChain>
</file>

<file path=xl/sharedStrings.xml><?xml version="1.0" encoding="utf-8"?>
<sst xmlns="http://schemas.openxmlformats.org/spreadsheetml/2006/main" count="252" uniqueCount="208">
  <si>
    <t>% виконання</t>
  </si>
  <si>
    <t>0133</t>
  </si>
  <si>
    <t>Інша діяльність у сфері державного управління</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</si>
  <si>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</si>
  <si>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</si>
  <si>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</si>
  <si>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</si>
  <si>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</si>
  <si>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проєктні роботи</t>
  </si>
  <si>
    <t>0600000</t>
  </si>
  <si>
    <t>0610000</t>
  </si>
  <si>
    <t>0990</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</si>
  <si>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</si>
  <si>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</si>
  <si>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</si>
  <si>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3700000</t>
  </si>
  <si>
    <t>3710000</t>
  </si>
  <si>
    <t>0180</t>
  </si>
  <si>
    <t>ВСЬОГО</t>
  </si>
  <si>
    <t>7</t>
  </si>
  <si>
    <t>(код бюджету)</t>
  </si>
  <si>
    <t>Одеської області</t>
  </si>
  <si>
    <t xml:space="preserve">до рішення Чорноморської </t>
  </si>
  <si>
    <t xml:space="preserve">міської ради Одеського району </t>
  </si>
  <si>
    <t>0200000</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</si>
  <si>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</si>
  <si>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</si>
  <si>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</si>
  <si>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</si>
  <si>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</si>
  <si>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</si>
  <si>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0731</t>
  </si>
  <si>
    <t>Багатопрофільна стаціонарна медична допомога населенню</t>
  </si>
  <si>
    <t>6030</t>
  </si>
  <si>
    <t>0620</t>
  </si>
  <si>
    <t>Організація благоустрою населених пунктів</t>
  </si>
  <si>
    <t>0490</t>
  </si>
  <si>
    <t>0380</t>
  </si>
  <si>
    <t>0218230</t>
  </si>
  <si>
    <t>8230</t>
  </si>
  <si>
    <t>Інші заходи громадського порядку та безпеки</t>
  </si>
  <si>
    <t>0611021</t>
  </si>
  <si>
    <t>1021</t>
  </si>
  <si>
    <t>0921</t>
  </si>
  <si>
    <t>Надання загальної середньої освіти закладами загальної середньої освіти</t>
  </si>
  <si>
    <t>Капітальні видатки разом, в т.ч.:</t>
  </si>
  <si>
    <t>0611154</t>
  </si>
  <si>
    <t>1154</t>
  </si>
  <si>
    <t>0610</t>
  </si>
  <si>
    <t>1200000</t>
  </si>
  <si>
    <t>Відділ комунального господарства та благоустрою Чорноморської  міської ради  Одеського району Одеської області</t>
  </si>
  <si>
    <t>1210000</t>
  </si>
  <si>
    <t>Експлуатація та технічне обслуговування житлового фонду</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</si>
  <si>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</si>
  <si>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</si>
  <si>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</si>
  <si>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</si>
  <si>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за адресою: м.Чорноморськ, проспект Миру, 11</t>
  </si>
  <si>
    <t>Капітальний ремонт багатоквартирного будинку за адресою: м.Чорноморськ, проспект Миру, 14а</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</si>
  <si>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</si>
  <si>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</si>
  <si>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</si>
  <si>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</si>
  <si>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</si>
  <si>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</si>
  <si>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</si>
  <si>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</si>
  <si>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</si>
  <si>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</si>
  <si>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</si>
  <si>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</si>
  <si>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</si>
  <si>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</si>
  <si>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</si>
  <si>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1216030</t>
  </si>
  <si>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</si>
  <si>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</si>
  <si>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</si>
  <si>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</si>
  <si>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</si>
  <si>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</si>
  <si>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</si>
  <si>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</si>
  <si>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</si>
  <si>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</si>
  <si>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0470</t>
  </si>
  <si>
    <t>Заходи з енергозбереження</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</si>
  <si>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</si>
  <si>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</si>
  <si>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</si>
  <si>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</si>
  <si>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1500000</t>
  </si>
  <si>
    <t>Управління капітального будівництва Чорноморської  міської ради  Одеського району Одеської області</t>
  </si>
  <si>
    <t>1510000</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</si>
  <si>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</si>
  <si>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</si>
  <si>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0443</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</si>
  <si>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</si>
  <si>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покрівлі багатоквартирного будинку за адресою: м.Чорноморськ вул.Корабельна, 4б</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</si>
  <si>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</si>
  <si>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Будівництво 1 інших об'єктів комунальної власності</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</si>
  <si>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</si>
  <si>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</si>
  <si>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</si>
  <si>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</si>
  <si>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Фінансове управління Чорноморської  міської ради  Одеського району Одеської області</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</si>
  <si>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</si>
  <si>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</si>
  <si>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</si>
  <si>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багатоквартирного будинку (ремонт вхідних груп) за адресою: м.Чорноморськ, вул.В.Шума, 13</t>
  </si>
  <si>
    <t>Відновлення елементів благоустрою - капітальний ремонт прибудинкової території за адресою: м.Чорноморськ, вул.Парусна, 18</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</si>
  <si>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</si>
  <si>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</si>
  <si>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</si>
  <si>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</si>
  <si>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</si>
  <si>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</si>
  <si>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</si>
  <si>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</si>
  <si>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</si>
  <si>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</si>
  <si>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</si>
  <si>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</si>
  <si>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</si>
  <si>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</si>
  <si>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</si>
  <si>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</si>
  <si>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за адресою: м.Чорноморськ, вул.1 Травня, 13</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</si>
  <si>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</si>
  <si>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</si>
  <si>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Виконання проектно - кошторисних робіт на будівництво притулку для безпритульних тварин</t>
  </si>
  <si>
    <t>Капітальний ремонт (заміна вікон) в багатоквартирному будинку за адресою: Одеська область, Одеський район, м.Чорноморськ, вул.Парусна, 13/1 (ЖБК "Квант-1")</t>
  </si>
  <si>
    <t>Капітальний ремонт (заміна) ліфтів за адресою: м. Чорноморськ, вул.Парусна, 16</t>
  </si>
  <si>
    <t>Капітальний ремонт (заміна) ліфтів за адресою: м. Чорноморськ, пр.Миру, 28</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</si>
  <si>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</si>
  <si>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</si>
  <si>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</si>
  <si>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Реконструкція існуючого стадіону за адресою: Одеська область, Одеський район, місто Чорноморськ, вулиця Набережна, 2</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</si>
  <si>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</si>
  <si>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Капітальний ремонт (заміна вікон) у багатоквартирному будинку за адресою: м.Чорноморськ, вул.Олександрійська, 18 А</t>
  </si>
  <si>
    <t>Виконавчий комітет Чорноморської  міської ради  Одеського району Одеської області</t>
  </si>
  <si>
    <t>0218220</t>
  </si>
  <si>
    <t>Заходи та роботи з мобілізаційної підготовки місцевого значення</t>
  </si>
  <si>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</si>
  <si>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0218240</t>
  </si>
  <si>
    <t>8240</t>
  </si>
  <si>
    <t>Заходи та роботи з територіальної оборони</t>
  </si>
  <si>
    <t>Відділ освіти Чорноморської  міської ради  Одеського району Одеської області</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</si>
  <si>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</si>
  <si>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</si>
  <si>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</si>
  <si>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</si>
  <si>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</si>
  <si>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</si>
  <si>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Капітальний ремонт ліфту під'їзду № 1 житлового будинку за адресою: Одеська область, Одеський район, м.Чорноморськ, вул.Лазурна, 5 (ОСББ "Лазурна 5")</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</si>
  <si>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</si>
  <si>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</si>
  <si>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</si>
  <si>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1510150</t>
  </si>
  <si>
    <t>1516011</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</si>
  <si>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</si>
  <si>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житлового будинку за адресою: м.Чорноморськ, проспект Миру, 12</t>
  </si>
  <si>
    <t>Капітальний ремонт житлового  будинку за адресою: м.Чорноморськ, проспект Миру, 16</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</si>
  <si>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</si>
  <si>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</si>
  <si>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</si>
  <si>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цоколя) за адресою: м.Чорноморськ, вул.1 Травня, 7</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</si>
  <si>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</si>
  <si>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</si>
  <si>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</si>
  <si>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</si>
  <si>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Будівництво 1 об'єктів житлово-комунального господарства</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</si>
  <si>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</si>
  <si>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</si>
  <si>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3710180</t>
  </si>
  <si>
    <t>Нерозподілені видатки</t>
  </si>
  <si>
    <t>від                  2022 №        - VІII</t>
  </si>
  <si>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</si>
  <si>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</si>
  <si>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</si>
  <si>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</si>
  <si>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</si>
  <si>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</si>
  <si>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</si>
  <si>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Обсяг видатків бюджету розвитку у 2022 році, 
грн</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</si>
  <si>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</si>
  <si>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t>1518110</t>
  </si>
  <si>
    <t>8110</t>
  </si>
  <si>
    <t>Заходи із запобігання та ліквідації надзвичайних ситуацій та наслідків стихійного лиха</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</si>
  <si>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</si>
  <si>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Субвенція з місцевого бюджету державному бюджету на виконання програм соціально-економічного розвитку регіонів</t>
  </si>
  <si>
    <r>
      <t xml:space="preserve">Міська цільова соціальна програма розвитку цивільного захисту Чорноморської міської територіальної громади на 2021-2025 роки - </t>
    </r>
    <r>
      <rPr>
        <b/>
        <sz val="14"/>
        <rFont val="Times New Roman"/>
        <family val="1"/>
        <charset val="204"/>
      </rPr>
      <t>капітальні видатки</t>
    </r>
  </si>
  <si>
    <t>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державній незалежності України, її територіальній цілісності</t>
  </si>
  <si>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r>
    <r>
      <rPr>
        <b/>
        <sz val="14"/>
        <color theme="1"/>
        <rFont val="Times New Roman"/>
        <family val="1"/>
        <charset val="204"/>
      </rPr>
      <t xml:space="preserve"> - капітальні видатки</t>
    </r>
  </si>
  <si>
    <t>Фактично використано станом на 01.07.2022р., 
грн</t>
  </si>
  <si>
    <t>Звіт про використання коштів бюджету розвитку на здійснення заходів на будівництво, реконструкцію і реставрацію, капітальний ремонт об'єктів виробничої, комунікаційної та соціальної інфраструктури за об'єктами за 1 півріччя 2022 року</t>
  </si>
  <si>
    <t>Додаток 5</t>
  </si>
  <si>
    <t>Начальник фінансового управління</t>
  </si>
  <si>
    <t>Ольга ЯКОВЕНКО</t>
  </si>
  <si>
    <t>Капітальний ремонт з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</si>
  <si>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</si>
  <si>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</si>
  <si>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</si>
  <si>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15а</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</si>
  <si>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</si>
  <si>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</si>
  <si>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</si>
  <si>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(відновлення вхідних груп, вимощення) за адресою: м.Чорноморськ, вул.Парусна, 11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</si>
</sst>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_-* #,##0.00_р_._-;\-* #,##0.00_р_._-;_-* &quot;-&quot;??_р_._-;_-@_-"/>
    <numFmt numFmtId="166" formatCode="0.0%"/>
  </numFmts>
  <fonts count="28">
    <font>
      <sz val="11"/>
      <color theme="1"/>
      <name val="Calibri"/>
      <family val="2"/>
      <charset val="204"/>
      <scheme val="minor"/>
    </font>
    <font>
      <sz val="10"/>
      <name val="Arial Cyr"/>
      <charset val="204"/>
    </font>
    <font>
      <b/>
      <sz val="12"/>
      <name val="Times New Roman"/>
      <family val="1"/>
      <charset val="204"/>
    </font>
    <font>
      <sz val="12"/>
      <name val="Times New Roman"/>
      <family val="1"/>
      <charset val="204"/>
    </font>
    <font>
      <i/>
      <sz val="12"/>
      <name val="Times New Roman"/>
      <family val="1"/>
      <charset val="204"/>
    </font>
    <font>
      <sz val="10"/>
      <color theme="1"/>
      <name val="Calibri"/>
      <family val="2"/>
      <charset val="204"/>
      <scheme val="minor"/>
    </font>
    <font>
      <sz val="11"/>
      <color indexed="8"/>
      <name val="Calibri"/>
      <family val="2"/>
      <charset val="204"/>
    </font>
    <font>
      <sz val="13"/>
      <color indexed="12"/>
      <name val="Times New Roman"/>
      <family val="1"/>
    </font>
    <font>
      <sz val="14"/>
      <name val="Times New Roman"/>
      <family val="1"/>
      <charset val="204"/>
    </font>
    <font>
      <b/>
      <sz val="16"/>
      <name val="Times New Roman"/>
      <family val="1"/>
      <charset val="204"/>
    </font>
    <font>
      <sz val="16"/>
      <name val="Times New Roman"/>
      <family val="1"/>
      <charset val="204"/>
    </font>
    <font>
      <sz val="10"/>
      <name val="Helv"/>
      <charset val="204"/>
    </font>
    <font>
      <sz val="10"/>
      <name val="Times New Roman"/>
      <family val="1"/>
      <charset val="204"/>
    </font>
    <font>
      <u/>
      <sz val="10"/>
      <color indexed="12"/>
      <name val="Arial Cyr"/>
      <charset val="204"/>
    </font>
    <font>
      <b/>
      <sz val="10"/>
      <name val="Times New Roman"/>
      <family val="1"/>
    </font>
    <font>
      <sz val="10"/>
      <name val="Times New Roman"/>
      <family val="1"/>
    </font>
    <font>
      <sz val="10"/>
      <color theme="1"/>
      <name val="Times New Roman"/>
      <family val="1"/>
      <charset val="204"/>
    </font>
    <font>
      <b/>
      <sz val="14"/>
      <name val="Times New Roman"/>
      <family val="1"/>
      <charset val="204"/>
    </font>
    <font>
      <sz val="14"/>
      <color theme="1"/>
      <name val="Times New Roman"/>
      <family val="1"/>
      <charset val="204"/>
    </font>
    <font>
      <i/>
      <sz val="14"/>
      <name val="Times New Roman"/>
      <family val="1"/>
      <charset val="204"/>
    </font>
    <font>
      <sz val="10"/>
      <color rgb="FF000000"/>
      <name val="Arimo"/>
    </font>
    <font>
      <b/>
      <sz val="14"/>
      <color theme="1"/>
      <name val="Times New Roman"/>
      <family val="1"/>
      <charset val="204"/>
    </font>
    <font>
      <i/>
      <sz val="14"/>
      <color rgb="FF000000"/>
      <name val="Times New Roman"/>
      <family val="1"/>
      <charset val="204"/>
    </font>
    <font>
      <i/>
      <sz val="14"/>
      <color theme="1"/>
      <name val="Times New Roman"/>
      <family val="1"/>
      <charset val="204"/>
    </font>
    <font>
      <sz val="14"/>
      <color rgb="FF000000"/>
      <name val="Times New Roman"/>
      <family val="1"/>
      <charset val="204"/>
    </font>
    <font>
      <b/>
      <sz val="14"/>
      <color rgb="FF000000"/>
      <name val="Times New Roman"/>
      <family val="1"/>
      <charset val="204"/>
    </font>
    <font>
      <sz val="11"/>
      <color theme="1"/>
      <name val="Calibri"/>
      <family val="2"/>
      <scheme val="minor"/>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1">
    <xf numFmtId="0" fontId="0" fillId="0" borderId="0"/>
    <xf numFmtId="0" fontId="1" fillId="0" borderId="0"/>
    <xf numFmtId="165" fontId="1" fillId="0" borderId="0" applyFont="0" applyFill="0" applyBorder="0" applyAlignment="0" applyProtection="0"/>
    <xf numFmtId="0" fontId="5" fillId="0" borderId="0"/>
    <xf numFmtId="0" fontId="6" fillId="0" borderId="0"/>
    <xf numFmtId="0" fontId="11" fillId="0" borderId="0"/>
    <xf numFmtId="0" fontId="13" fillId="0" borderId="0" applyNumberFormat="0" applyFill="0" applyBorder="0" applyAlignment="0" applyProtection="0">
      <alignment vertical="top"/>
      <protection locked="0"/>
    </xf>
    <xf numFmtId="0" fontId="1" fillId="0" borderId="0"/>
    <xf numFmtId="0" fontId="20" fillId="0" borderId="0"/>
    <xf numFmtId="0" fontId="26" fillId="0" borderId="0"/>
    <xf numFmtId="9" fontId="27" fillId="0" borderId="0" applyFont="0" applyFill="0" applyBorder="0" applyAlignment="0" applyProtection="0"/>
  </cellStyleXfs>
  <cellXfs count="91">
    <xf numFmtId="0" fontId="0" fillId="0" borderId="0" xfId="0"/>
    <xf numFmtId="0" fontId="8" fillId="2" borderId="0" xfId="0" applyFont="1" applyFill="1"/>
    <xf numFmtId="0" fontId="8" fillId="2" borderId="0" xfId="0" applyFont="1" applyFill="1" applyAlignment="1">
      <alignment horizontal="center"/>
    </xf>
    <xf numFmtId="0" fontId="8" fillId="2" borderId="0" xfId="0" applyFont="1" applyFill="1" applyAlignment="1">
      <alignment horizontal="left" vertical="center"/>
    </xf>
    <xf numFmtId="0" fontId="10" fillId="2" borderId="0" xfId="0" applyFont="1" applyFill="1"/>
    <xf numFmtId="0" fontId="10" fillId="2" borderId="0" xfId="0" applyFont="1" applyFill="1" applyAlignment="1">
      <alignment horizontal="center"/>
    </xf>
    <xf numFmtId="0" fontId="9" fillId="2" borderId="0" xfId="0" applyFont="1" applyFill="1" applyAlignment="1"/>
    <xf numFmtId="0" fontId="9" fillId="2" borderId="0" xfId="0" applyFont="1" applyFill="1" applyAlignment="1">
      <alignment horizontal="left" vertical="center"/>
    </xf>
    <xf numFmtId="0" fontId="3" fillId="2" borderId="0" xfId="0" applyFont="1" applyFill="1" applyAlignment="1">
      <alignment horizontal="right"/>
    </xf>
    <xf numFmtId="0" fontId="9" fillId="2" borderId="0" xfId="0" applyFont="1" applyFill="1" applyAlignment="1">
      <alignment horizontal="center" vertical="center" wrapText="1"/>
    </xf>
    <xf numFmtId="0" fontId="15" fillId="0" borderId="5" xfId="6" applyFont="1" applyBorder="1" applyAlignment="1" applyProtection="1">
      <alignment horizontal="left"/>
    </xf>
    <xf numFmtId="0" fontId="14" fillId="0" borderId="0" xfId="6" applyFont="1" applyAlignment="1" applyProtection="1">
      <alignment horizontal="center"/>
    </xf>
    <xf numFmtId="4" fontId="8" fillId="2" borderId="0" xfId="0" applyNumberFormat="1" applyFont="1" applyFill="1"/>
    <xf numFmtId="0" fontId="12"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49" fontId="17" fillId="2" borderId="1"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8" fillId="2" borderId="1" xfId="0" applyFont="1" applyFill="1" applyBorder="1" applyAlignment="1">
      <alignment horizontal="left" vertical="center" wrapText="1"/>
    </xf>
    <xf numFmtId="0" fontId="8" fillId="2" borderId="1" xfId="7" applyFont="1" applyFill="1" applyBorder="1" applyAlignment="1">
      <alignment horizontal="left" vertical="center" wrapText="1"/>
    </xf>
    <xf numFmtId="49" fontId="8" fillId="2" borderId="1" xfId="7" applyNumberFormat="1" applyFont="1" applyFill="1" applyBorder="1" applyAlignment="1">
      <alignment horizontal="center" vertical="center"/>
    </xf>
    <xf numFmtId="0" fontId="18" fillId="2" borderId="1" xfId="7" applyFont="1" applyFill="1" applyBorder="1" applyAlignment="1">
      <alignment horizontal="center" vertical="center" wrapText="1"/>
    </xf>
    <xf numFmtId="0" fontId="18" fillId="2" borderId="1" xfId="7" quotePrefix="1" applyFont="1" applyFill="1" applyBorder="1" applyAlignment="1">
      <alignment vertical="center" wrapText="1"/>
    </xf>
    <xf numFmtId="49" fontId="18" fillId="2" borderId="1" xfId="0" applyNumberFormat="1" applyFont="1" applyFill="1" applyBorder="1" applyAlignment="1">
      <alignment horizontal="center" vertical="center" wrapText="1"/>
    </xf>
    <xf numFmtId="0" fontId="8" fillId="2" borderId="1" xfId="1" applyFont="1" applyFill="1" applyBorder="1" applyAlignment="1">
      <alignment horizontal="left" vertical="center" wrapText="1"/>
    </xf>
    <xf numFmtId="1" fontId="18" fillId="2" borderId="1" xfId="8" applyNumberFormat="1" applyFont="1" applyFill="1" applyBorder="1" applyAlignment="1">
      <alignment horizontal="left" vertical="center" wrapText="1"/>
    </xf>
    <xf numFmtId="0" fontId="17" fillId="2" borderId="1" xfId="1" applyFont="1" applyFill="1" applyBorder="1" applyAlignment="1">
      <alignment horizontal="left" vertical="center" wrapText="1"/>
    </xf>
    <xf numFmtId="0" fontId="22" fillId="2" borderId="1" xfId="0" applyFont="1" applyFill="1" applyBorder="1" applyAlignment="1">
      <alignment horizontal="justify" vertical="top" wrapText="1"/>
    </xf>
    <xf numFmtId="0" fontId="24" fillId="2" borderId="1" xfId="1" applyFont="1" applyFill="1" applyBorder="1" applyAlignment="1">
      <alignment wrapText="1"/>
    </xf>
    <xf numFmtId="0" fontId="18" fillId="2" borderId="1" xfId="8" applyFont="1" applyFill="1" applyBorder="1" applyAlignment="1">
      <alignment horizontal="left" vertical="center" wrapText="1"/>
    </xf>
    <xf numFmtId="0" fontId="24" fillId="2" borderId="1" xfId="8" applyFont="1" applyFill="1" applyBorder="1" applyAlignment="1">
      <alignment vertical="center" wrapText="1"/>
    </xf>
    <xf numFmtId="0" fontId="18" fillId="2" borderId="1" xfId="0" applyFont="1" applyFill="1" applyBorder="1" applyAlignment="1">
      <alignment wrapText="1"/>
    </xf>
    <xf numFmtId="0" fontId="8" fillId="2" borderId="1" xfId="8" applyFont="1" applyFill="1" applyBorder="1" applyAlignment="1">
      <alignment wrapText="1"/>
    </xf>
    <xf numFmtId="0" fontId="24" fillId="2" borderId="1" xfId="0" applyFont="1" applyFill="1" applyBorder="1" applyAlignment="1">
      <alignment wrapText="1"/>
    </xf>
    <xf numFmtId="0" fontId="8" fillId="2" borderId="1" xfId="4" applyFont="1" applyFill="1" applyBorder="1" applyAlignment="1">
      <alignment horizontal="left" wrapText="1"/>
    </xf>
    <xf numFmtId="0" fontId="8" fillId="2" borderId="1" xfId="9" applyFont="1" applyFill="1" applyBorder="1" applyAlignment="1">
      <alignment horizontal="left" vertical="top" wrapText="1"/>
    </xf>
    <xf numFmtId="0" fontId="8" fillId="2" borderId="1" xfId="9" applyFont="1" applyFill="1" applyBorder="1" applyAlignment="1">
      <alignment vertical="top" wrapText="1"/>
    </xf>
    <xf numFmtId="0" fontId="18" fillId="2" borderId="1" xfId="9" applyFont="1" applyFill="1" applyBorder="1" applyAlignment="1">
      <alignment horizontal="left" vertical="top" wrapText="1"/>
    </xf>
    <xf numFmtId="1" fontId="8" fillId="2" borderId="1" xfId="5" applyNumberFormat="1" applyFont="1" applyFill="1" applyBorder="1" applyAlignment="1">
      <alignment horizontal="left" vertical="top" wrapText="1"/>
    </xf>
    <xf numFmtId="0" fontId="24" fillId="2" borderId="1" xfId="9" applyFont="1" applyFill="1" applyBorder="1" applyAlignment="1">
      <alignment horizontal="left" vertical="top" wrapText="1"/>
    </xf>
    <xf numFmtId="49" fontId="17" fillId="2" borderId="1" xfId="0" applyNumberFormat="1" applyFont="1" applyFill="1" applyBorder="1" applyAlignment="1">
      <alignment horizontal="center"/>
    </xf>
    <xf numFmtId="49" fontId="8" fillId="2" borderId="1" xfId="0" applyNumberFormat="1" applyFont="1" applyFill="1" applyBorder="1" applyAlignment="1">
      <alignment horizontal="center"/>
    </xf>
    <xf numFmtId="49" fontId="19" fillId="2" borderId="1" xfId="0" applyNumberFormat="1" applyFont="1" applyFill="1" applyBorder="1" applyAlignment="1">
      <alignment horizontal="center" vertical="center"/>
    </xf>
    <xf numFmtId="0" fontId="19" fillId="2" borderId="1" xfId="0" applyFont="1" applyFill="1" applyBorder="1" applyAlignment="1">
      <alignment horizontal="left" vertical="center" wrapText="1"/>
    </xf>
    <xf numFmtId="0" fontId="17" fillId="2" borderId="1" xfId="0" applyFont="1" applyFill="1" applyBorder="1" applyAlignment="1"/>
    <xf numFmtId="0" fontId="17" fillId="2" borderId="1" xfId="0" applyFont="1" applyFill="1" applyBorder="1" applyAlignment="1">
      <alignment horizontal="left" wrapText="1"/>
    </xf>
    <xf numFmtId="0" fontId="18" fillId="2" borderId="1" xfId="0" quotePrefix="1" applyFont="1" applyFill="1" applyBorder="1" applyAlignment="1">
      <alignment horizontal="left" vertical="center" wrapText="1"/>
    </xf>
    <xf numFmtId="0" fontId="12"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9" fontId="7" fillId="2" borderId="0" xfId="10" applyFont="1" applyFill="1" applyAlignment="1">
      <alignment horizontal="left"/>
    </xf>
    <xf numFmtId="9" fontId="8" fillId="2" borderId="0" xfId="10" applyFont="1" applyFill="1"/>
    <xf numFmtId="9" fontId="8" fillId="2" borderId="0" xfId="10" applyFont="1" applyFill="1" applyAlignment="1">
      <alignment horizontal="center"/>
    </xf>
    <xf numFmtId="9" fontId="8" fillId="2" borderId="0" xfId="10" applyFont="1" applyFill="1" applyAlignment="1">
      <alignment horizontal="left" vertical="center"/>
    </xf>
    <xf numFmtId="9" fontId="8" fillId="2" borderId="0" xfId="10" applyFont="1" applyFill="1" applyAlignment="1"/>
    <xf numFmtId="9" fontId="8" fillId="2" borderId="0" xfId="10" applyFont="1" applyFill="1" applyAlignment="1">
      <alignment wrapText="1"/>
    </xf>
    <xf numFmtId="9" fontId="12" fillId="2" borderId="0" xfId="10" applyFont="1" applyFill="1"/>
    <xf numFmtId="9" fontId="16" fillId="0" borderId="0" xfId="10" applyFont="1" applyAlignment="1">
      <alignment horizontal="right"/>
    </xf>
    <xf numFmtId="0" fontId="8" fillId="2" borderId="1" xfId="9" applyFont="1" applyFill="1" applyBorder="1" applyAlignment="1">
      <alignment horizontal="left" vertical="center" wrapText="1"/>
    </xf>
    <xf numFmtId="0" fontId="8" fillId="2" borderId="1" xfId="4" applyFont="1" applyFill="1" applyBorder="1" applyAlignment="1">
      <alignment wrapText="1"/>
    </xf>
    <xf numFmtId="0" fontId="18" fillId="0" borderId="1" xfId="0" applyFont="1" applyBorder="1" applyAlignment="1">
      <alignment vertical="center" wrapText="1"/>
    </xf>
    <xf numFmtId="164" fontId="17" fillId="2" borderId="1" xfId="0" applyNumberFormat="1" applyFont="1" applyFill="1" applyBorder="1" applyAlignment="1">
      <alignment horizontal="right" vertical="center" wrapText="1"/>
    </xf>
    <xf numFmtId="164" fontId="8" fillId="2" borderId="1" xfId="0" applyNumberFormat="1" applyFont="1" applyFill="1" applyBorder="1" applyAlignment="1">
      <alignment horizontal="right" vertical="center" wrapText="1"/>
    </xf>
    <xf numFmtId="164" fontId="19" fillId="2" borderId="1" xfId="0" applyNumberFormat="1" applyFont="1" applyFill="1" applyBorder="1" applyAlignment="1">
      <alignment horizontal="right" vertical="center" wrapText="1"/>
    </xf>
    <xf numFmtId="164" fontId="18" fillId="2" borderId="1" xfId="0" applyNumberFormat="1" applyFont="1" applyFill="1" applyBorder="1" applyAlignment="1">
      <alignment horizontal="right" vertical="center" wrapText="1"/>
    </xf>
    <xf numFmtId="164" fontId="21" fillId="2" borderId="1" xfId="0" applyNumberFormat="1" applyFont="1" applyFill="1" applyBorder="1" applyAlignment="1">
      <alignment horizontal="right" vertical="center" wrapText="1"/>
    </xf>
    <xf numFmtId="164" fontId="23" fillId="2" borderId="1"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3" fontId="17" fillId="2" borderId="1" xfId="0" applyNumberFormat="1" applyFont="1" applyFill="1" applyBorder="1" applyAlignment="1">
      <alignment horizontal="right" vertical="center" wrapText="1"/>
    </xf>
    <xf numFmtId="3" fontId="19" fillId="2" borderId="1" xfId="0" applyNumberFormat="1" applyFont="1" applyFill="1" applyBorder="1" applyAlignment="1">
      <alignment horizontal="right" vertical="center" wrapText="1"/>
    </xf>
    <xf numFmtId="166" fontId="17" fillId="2" borderId="1" xfId="0" applyNumberFormat="1" applyFont="1" applyFill="1" applyBorder="1" applyAlignment="1">
      <alignment horizontal="right" vertical="center" wrapText="1"/>
    </xf>
    <xf numFmtId="166" fontId="8" fillId="2" borderId="1" xfId="0" applyNumberFormat="1" applyFont="1" applyFill="1" applyBorder="1" applyAlignment="1">
      <alignment horizontal="right" vertical="center" wrapText="1"/>
    </xf>
    <xf numFmtId="166" fontId="4" fillId="2" borderId="1" xfId="0" applyNumberFormat="1" applyFont="1" applyFill="1" applyBorder="1" applyAlignment="1">
      <alignment horizontal="right" vertical="center" wrapText="1"/>
    </xf>
    <xf numFmtId="164" fontId="8" fillId="2" borderId="1" xfId="7" applyNumberFormat="1" applyFont="1" applyFill="1" applyBorder="1" applyAlignment="1">
      <alignment horizontal="right" vertical="center" wrapText="1"/>
    </xf>
    <xf numFmtId="164" fontId="17" fillId="2" borderId="1" xfId="0" applyNumberFormat="1" applyFont="1" applyFill="1" applyBorder="1" applyAlignment="1">
      <alignment horizontal="right" vertical="center"/>
    </xf>
    <xf numFmtId="166" fontId="19" fillId="2" borderId="1" xfId="0" applyNumberFormat="1" applyFont="1" applyFill="1" applyBorder="1" applyAlignment="1">
      <alignment horizontal="right" vertical="center" wrapText="1"/>
    </xf>
    <xf numFmtId="0" fontId="8" fillId="2" borderId="1" xfId="0" applyFont="1" applyFill="1" applyBorder="1" applyAlignment="1">
      <alignment horizontal="right" vertical="center"/>
    </xf>
    <xf numFmtId="0" fontId="17" fillId="2" borderId="1" xfId="4"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1" fontId="19" fillId="2" borderId="3" xfId="5" applyNumberFormat="1" applyFont="1" applyFill="1" applyBorder="1" applyAlignment="1">
      <alignment horizontal="left" vertical="center" wrapText="1"/>
    </xf>
    <xf numFmtId="1" fontId="19" fillId="2" borderId="4" xfId="5" applyNumberFormat="1" applyFont="1" applyFill="1" applyBorder="1" applyAlignment="1">
      <alignment horizontal="left" vertical="center" wrapText="1"/>
    </xf>
    <xf numFmtId="0" fontId="18" fillId="2" borderId="3" xfId="0" quotePrefix="1" applyFont="1" applyFill="1" applyBorder="1" applyAlignment="1">
      <alignment horizontal="left" vertical="center" wrapText="1"/>
    </xf>
    <xf numFmtId="0" fontId="18" fillId="2" borderId="4" xfId="0" quotePrefix="1" applyFont="1" applyFill="1" applyBorder="1" applyAlignment="1">
      <alignment horizontal="left" vertical="center" wrapText="1"/>
    </xf>
    <xf numFmtId="0" fontId="14" fillId="0" borderId="0" xfId="6" applyFont="1" applyAlignment="1" applyProtection="1">
      <alignment horizontal="left"/>
    </xf>
    <xf numFmtId="0" fontId="2" fillId="2" borderId="0" xfId="0" applyFont="1" applyFill="1" applyAlignment="1">
      <alignment horizontal="center" vertical="center" wrapText="1"/>
    </xf>
    <xf numFmtId="9" fontId="16" fillId="0" borderId="0" xfId="10" applyFont="1" applyAlignment="1">
      <alignment horizontal="left"/>
    </xf>
    <xf numFmtId="0" fontId="17" fillId="2" borderId="1" xfId="4" applyFont="1" applyFill="1" applyBorder="1" applyAlignment="1">
      <alignment horizontal="center" wrapText="1"/>
    </xf>
    <xf numFmtId="0" fontId="17" fillId="2" borderId="3" xfId="4" applyFont="1" applyFill="1" applyBorder="1" applyAlignment="1">
      <alignment horizontal="center" wrapText="1"/>
    </xf>
    <xf numFmtId="0" fontId="17" fillId="2" borderId="4" xfId="4" applyFont="1" applyFill="1" applyBorder="1" applyAlignment="1">
      <alignment horizontal="center" wrapText="1"/>
    </xf>
  </cellXfs>
  <cellStyles count="11">
    <cellStyle name="Гиперссылка" xfId="6" builtinId="8"/>
    <cellStyle name="Обычный" xfId="0" builtinId="0"/>
    <cellStyle name="Обычный 10" xfId="8"/>
    <cellStyle name="Обычный 2" xfId="1"/>
    <cellStyle name="Обычный 2 2" xfId="7"/>
    <cellStyle name="Обычный 3" xfId="3"/>
    <cellStyle name="Обычный 9" xfId="9"/>
    <cellStyle name="Обычный_дод 3" xfId="4"/>
    <cellStyle name="Обычный_Лист1" xfId="5"/>
    <cellStyle name="Процентный" xfId="10" builtinId="5"/>
    <cellStyle name="Финансов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2"/>
  <sheetViews>
    <sheetView tabSelected="1" view="pageBreakPreview" topLeftCell="A114" zoomScale="80" zoomScaleNormal="90" zoomScaleSheetLayoutView="80" workbookViewId="0">
      <selection activeCell="E116" sqref="E116"/>
    </sheetView>
  </sheetViews>
  <sheetFormatPr defaultColWidth="9.140625" defaultRowHeight="18.75"/>
  <cols>
    <col min="1" max="1" width="15.85546875" style="2" customWidth="1"/>
    <col min="2" max="2" width="14.85546875" style="1" customWidth="1"/>
    <col min="3" max="3" width="16" style="1" customWidth="1"/>
    <col min="4" max="4" width="50" style="1" customWidth="1"/>
    <col min="5" max="5" width="55.5703125" style="3" customWidth="1"/>
    <col min="6" max="6" width="21.7109375" style="1" customWidth="1"/>
    <col min="7" max="7" width="22.140625" style="1" customWidth="1"/>
    <col min="8" max="8" width="15.140625" style="1" customWidth="1"/>
    <col min="9" max="9" width="24" style="1" customWidth="1"/>
    <col min="10" max="10" width="18.42578125" style="1" bestFit="1" customWidth="1"/>
    <col min="11" max="11" width="16.85546875" style="1" bestFit="1" customWidth="1"/>
    <col min="12" max="12" width="15.5703125" style="1" bestFit="1" customWidth="1"/>
    <col min="13" max="16384" width="9.140625" style="1"/>
  </cols>
  <sheetData>
    <row r="1" spans="1:9" s="52" customFormat="1">
      <c r="A1" s="51"/>
      <c r="D1" s="53"/>
      <c r="E1" s="54"/>
      <c r="F1" s="55"/>
      <c r="G1" s="87" t="s">
        <v>196</v>
      </c>
      <c r="H1" s="87"/>
    </row>
    <row r="2" spans="1:9" s="52" customFormat="1">
      <c r="A2" s="51"/>
      <c r="D2" s="53"/>
      <c r="E2" s="54"/>
      <c r="F2" s="56"/>
      <c r="G2" s="87" t="s">
        <v>22</v>
      </c>
      <c r="H2" s="87"/>
    </row>
    <row r="3" spans="1:9" s="52" customFormat="1">
      <c r="A3" s="51"/>
      <c r="D3" s="53"/>
      <c r="E3" s="54"/>
      <c r="F3" s="56"/>
      <c r="G3" s="57" t="s">
        <v>23</v>
      </c>
      <c r="H3" s="58"/>
    </row>
    <row r="4" spans="1:9" s="52" customFormat="1">
      <c r="A4" s="51"/>
      <c r="D4" s="53"/>
      <c r="E4" s="54"/>
      <c r="F4" s="56"/>
      <c r="G4" s="87" t="s">
        <v>21</v>
      </c>
      <c r="H4" s="87"/>
    </row>
    <row r="5" spans="1:9" s="52" customFormat="1">
      <c r="A5" s="51"/>
      <c r="D5" s="53"/>
      <c r="E5" s="54"/>
      <c r="G5" s="87" t="s">
        <v>176</v>
      </c>
      <c r="H5" s="87"/>
    </row>
    <row r="6" spans="1:9" s="4" customFormat="1" ht="36" customHeight="1">
      <c r="A6" s="86" t="s">
        <v>195</v>
      </c>
      <c r="B6" s="86"/>
      <c r="C6" s="86"/>
      <c r="D6" s="86"/>
      <c r="E6" s="86"/>
      <c r="F6" s="86"/>
      <c r="G6" s="86"/>
      <c r="H6" s="86"/>
    </row>
    <row r="7" spans="1:9" s="4" customFormat="1" ht="20.25">
      <c r="A7" s="85">
        <v>15589000000</v>
      </c>
      <c r="B7" s="85"/>
      <c r="C7" s="9"/>
      <c r="D7" s="9"/>
      <c r="E7" s="9"/>
      <c r="F7" s="9"/>
      <c r="G7" s="9"/>
      <c r="H7" s="9"/>
    </row>
    <row r="8" spans="1:9" s="4" customFormat="1" ht="20.25">
      <c r="A8" s="10" t="s">
        <v>20</v>
      </c>
      <c r="B8" s="11"/>
      <c r="C8" s="9"/>
      <c r="D8" s="9"/>
      <c r="E8" s="9"/>
      <c r="F8" s="9"/>
      <c r="G8" s="9"/>
      <c r="H8" s="9"/>
    </row>
    <row r="9" spans="1:9" s="4" customFormat="1" ht="20.25">
      <c r="A9" s="5"/>
      <c r="D9" s="6"/>
      <c r="E9" s="7"/>
      <c r="F9" s="6"/>
      <c r="G9" s="8" t="s">
        <v>3</v>
      </c>
      <c r="H9" s="6"/>
    </row>
    <row r="10" spans="1:9" ht="89.25">
      <c r="A10" s="49" t="s">
        <v>4</v>
      </c>
      <c r="B10" s="49" t="s">
        <v>5</v>
      </c>
      <c r="C10" s="49" t="s">
        <v>6</v>
      </c>
      <c r="D10" s="13" t="s">
        <v>7</v>
      </c>
      <c r="E10" s="13" t="s">
        <v>8</v>
      </c>
      <c r="F10" s="13" t="s">
        <v>184</v>
      </c>
      <c r="G10" s="13" t="s">
        <v>194</v>
      </c>
      <c r="H10" s="13" t="s">
        <v>0</v>
      </c>
    </row>
    <row r="11" spans="1:9">
      <c r="A11" s="50">
        <v>1</v>
      </c>
      <c r="B11" s="50">
        <v>2</v>
      </c>
      <c r="C11" s="50">
        <v>3</v>
      </c>
      <c r="D11" s="14">
        <v>4</v>
      </c>
      <c r="E11" s="14">
        <v>5</v>
      </c>
      <c r="F11" s="14">
        <v>6</v>
      </c>
      <c r="G11" s="15" t="s">
        <v>19</v>
      </c>
      <c r="H11" s="14">
        <v>8</v>
      </c>
    </row>
    <row r="12" spans="1:9" ht="39" customHeight="1">
      <c r="A12" s="16" t="s">
        <v>24</v>
      </c>
      <c r="B12" s="16"/>
      <c r="C12" s="16"/>
      <c r="D12" s="78" t="s">
        <v>140</v>
      </c>
      <c r="E12" s="78"/>
      <c r="F12" s="62">
        <f t="shared" ref="F12:G12" si="0">F13</f>
        <v>2044159.48</v>
      </c>
      <c r="G12" s="62">
        <f t="shared" si="0"/>
        <v>0</v>
      </c>
      <c r="H12" s="71">
        <f>G12/F12</f>
        <v>0</v>
      </c>
    </row>
    <row r="13" spans="1:9" ht="39" customHeight="1">
      <c r="A13" s="16" t="s">
        <v>25</v>
      </c>
      <c r="B13" s="17"/>
      <c r="C13" s="17"/>
      <c r="D13" s="78" t="s">
        <v>140</v>
      </c>
      <c r="E13" s="78"/>
      <c r="F13" s="62">
        <f>F14+F15++F16+F17</f>
        <v>2044159.48</v>
      </c>
      <c r="G13" s="62">
        <f>G14+G15++G16+G17</f>
        <v>0</v>
      </c>
      <c r="H13" s="71">
        <f t="shared" ref="H13:H76" si="1">G13/F13</f>
        <v>0</v>
      </c>
      <c r="I13" s="12"/>
    </row>
    <row r="14" spans="1:9" ht="112.5">
      <c r="A14" s="17" t="s">
        <v>26</v>
      </c>
      <c r="B14" s="17" t="s">
        <v>27</v>
      </c>
      <c r="C14" s="18" t="s">
        <v>28</v>
      </c>
      <c r="D14" s="19" t="s">
        <v>29</v>
      </c>
      <c r="E14" s="20" t="s">
        <v>30</v>
      </c>
      <c r="F14" s="63">
        <v>44159.48</v>
      </c>
      <c r="G14" s="63"/>
      <c r="H14" s="72">
        <f t="shared" si="1"/>
        <v>0</v>
      </c>
    </row>
    <row r="15" spans="1:9" ht="225">
      <c r="A15" s="17" t="s">
        <v>141</v>
      </c>
      <c r="B15" s="17">
        <v>8220</v>
      </c>
      <c r="C15" s="18" t="s">
        <v>37</v>
      </c>
      <c r="D15" s="19" t="s">
        <v>142</v>
      </c>
      <c r="E15" s="20" t="s">
        <v>185</v>
      </c>
      <c r="F15" s="63">
        <v>300000</v>
      </c>
      <c r="G15" s="63"/>
      <c r="H15" s="72"/>
      <c r="I15" s="12"/>
    </row>
    <row r="16" spans="1:9" ht="112.5">
      <c r="A16" s="18" t="s">
        <v>38</v>
      </c>
      <c r="B16" s="18" t="s">
        <v>39</v>
      </c>
      <c r="C16" s="18" t="s">
        <v>37</v>
      </c>
      <c r="D16" s="19" t="s">
        <v>40</v>
      </c>
      <c r="E16" s="21" t="s">
        <v>143</v>
      </c>
      <c r="F16" s="63">
        <v>1200000</v>
      </c>
      <c r="G16" s="63"/>
      <c r="H16" s="73">
        <f t="shared" si="1"/>
        <v>0</v>
      </c>
    </row>
    <row r="17" spans="1:9" ht="112.5">
      <c r="A17" s="22" t="s">
        <v>144</v>
      </c>
      <c r="B17" s="22" t="s">
        <v>145</v>
      </c>
      <c r="C17" s="23" t="s">
        <v>37</v>
      </c>
      <c r="D17" s="24" t="s">
        <v>146</v>
      </c>
      <c r="E17" s="21" t="s">
        <v>143</v>
      </c>
      <c r="F17" s="74">
        <v>500000</v>
      </c>
      <c r="G17" s="74"/>
      <c r="H17" s="73">
        <f t="shared" si="1"/>
        <v>0</v>
      </c>
    </row>
    <row r="18" spans="1:9" ht="24.6" customHeight="1">
      <c r="A18" s="16" t="s">
        <v>9</v>
      </c>
      <c r="B18" s="16"/>
      <c r="C18" s="16"/>
      <c r="D18" s="78" t="s">
        <v>147</v>
      </c>
      <c r="E18" s="78"/>
      <c r="F18" s="62">
        <f t="shared" ref="F18:G18" si="2">F19</f>
        <v>2774838.38</v>
      </c>
      <c r="G18" s="62">
        <f t="shared" si="2"/>
        <v>0</v>
      </c>
      <c r="H18" s="71">
        <f t="shared" si="1"/>
        <v>0</v>
      </c>
    </row>
    <row r="19" spans="1:9" ht="24.6" customHeight="1">
      <c r="A19" s="16" t="s">
        <v>10</v>
      </c>
      <c r="B19" s="17"/>
      <c r="C19" s="17"/>
      <c r="D19" s="78" t="s">
        <v>147</v>
      </c>
      <c r="E19" s="78"/>
      <c r="F19" s="62">
        <f>F20+F21+F22+F23</f>
        <v>2774838.38</v>
      </c>
      <c r="G19" s="62">
        <f>G20+G21+G22+G23</f>
        <v>0</v>
      </c>
      <c r="H19" s="71">
        <f t="shared" si="1"/>
        <v>0</v>
      </c>
      <c r="I19" s="12"/>
    </row>
    <row r="20" spans="1:9" ht="150">
      <c r="A20" s="17" t="s">
        <v>41</v>
      </c>
      <c r="B20" s="17" t="s">
        <v>42</v>
      </c>
      <c r="C20" s="18" t="s">
        <v>43</v>
      </c>
      <c r="D20" s="19" t="s">
        <v>44</v>
      </c>
      <c r="E20" s="20" t="s">
        <v>148</v>
      </c>
      <c r="F20" s="63">
        <v>1200000</v>
      </c>
      <c r="G20" s="63"/>
      <c r="H20" s="72">
        <f t="shared" si="1"/>
        <v>0</v>
      </c>
    </row>
    <row r="21" spans="1:9" ht="131.25">
      <c r="A21" s="17" t="s">
        <v>46</v>
      </c>
      <c r="B21" s="17" t="s">
        <v>47</v>
      </c>
      <c r="C21" s="18" t="s">
        <v>11</v>
      </c>
      <c r="D21" s="19" t="s">
        <v>149</v>
      </c>
      <c r="E21" s="20" t="s">
        <v>30</v>
      </c>
      <c r="F21" s="63">
        <v>843840.38</v>
      </c>
      <c r="G21" s="63"/>
      <c r="H21" s="72">
        <f t="shared" si="1"/>
        <v>0</v>
      </c>
    </row>
    <row r="22" spans="1:9" ht="112.5">
      <c r="A22" s="17" t="s">
        <v>106</v>
      </c>
      <c r="B22" s="17" t="s">
        <v>107</v>
      </c>
      <c r="C22" s="18" t="s">
        <v>11</v>
      </c>
      <c r="D22" s="19" t="s">
        <v>108</v>
      </c>
      <c r="E22" s="20" t="s">
        <v>150</v>
      </c>
      <c r="F22" s="63">
        <v>660000</v>
      </c>
      <c r="G22" s="63"/>
      <c r="H22" s="72">
        <f t="shared" si="1"/>
        <v>0</v>
      </c>
    </row>
    <row r="23" spans="1:9" ht="54" customHeight="1">
      <c r="A23" s="17" t="s">
        <v>151</v>
      </c>
      <c r="B23" s="17" t="s">
        <v>152</v>
      </c>
      <c r="C23" s="18" t="s">
        <v>11</v>
      </c>
      <c r="D23" s="83" t="s">
        <v>153</v>
      </c>
      <c r="E23" s="84"/>
      <c r="F23" s="63">
        <f>F25+F26</f>
        <v>70998</v>
      </c>
      <c r="G23" s="63">
        <f>G25+G26</f>
        <v>0</v>
      </c>
      <c r="H23" s="72">
        <f t="shared" si="1"/>
        <v>0</v>
      </c>
    </row>
    <row r="24" spans="1:9">
      <c r="A24" s="17"/>
      <c r="B24" s="17"/>
      <c r="C24" s="18"/>
      <c r="D24" s="79" t="s">
        <v>12</v>
      </c>
      <c r="E24" s="80"/>
      <c r="F24" s="63"/>
      <c r="G24" s="63"/>
      <c r="H24" s="72"/>
    </row>
    <row r="25" spans="1:9" ht="80.45" customHeight="1">
      <c r="A25" s="17"/>
      <c r="B25" s="17"/>
      <c r="C25" s="18"/>
      <c r="D25" s="81" t="s">
        <v>13</v>
      </c>
      <c r="E25" s="82"/>
      <c r="F25" s="64">
        <f>16254-1380</f>
        <v>14874</v>
      </c>
      <c r="G25" s="64"/>
      <c r="H25" s="72">
        <f t="shared" si="1"/>
        <v>0</v>
      </c>
    </row>
    <row r="26" spans="1:9" ht="80.45" customHeight="1">
      <c r="A26" s="17"/>
      <c r="B26" s="17"/>
      <c r="C26" s="18"/>
      <c r="D26" s="81" t="s">
        <v>14</v>
      </c>
      <c r="E26" s="82"/>
      <c r="F26" s="64">
        <f>61404-5280</f>
        <v>56124</v>
      </c>
      <c r="G26" s="64"/>
      <c r="H26" s="72">
        <f t="shared" si="1"/>
        <v>0</v>
      </c>
    </row>
    <row r="27" spans="1:9" ht="36.6" customHeight="1">
      <c r="A27" s="16" t="s">
        <v>49</v>
      </c>
      <c r="B27" s="16"/>
      <c r="C27" s="16"/>
      <c r="D27" s="78" t="s">
        <v>50</v>
      </c>
      <c r="E27" s="78"/>
      <c r="F27" s="62">
        <f t="shared" ref="F27:G27" si="3">F28</f>
        <v>11568604.699999999</v>
      </c>
      <c r="G27" s="62">
        <f t="shared" si="3"/>
        <v>0</v>
      </c>
      <c r="H27" s="71">
        <f t="shared" si="1"/>
        <v>0</v>
      </c>
    </row>
    <row r="28" spans="1:9" ht="36.6" customHeight="1">
      <c r="A28" s="16" t="s">
        <v>51</v>
      </c>
      <c r="B28" s="17"/>
      <c r="C28" s="17"/>
      <c r="D28" s="78" t="s">
        <v>50</v>
      </c>
      <c r="E28" s="78"/>
      <c r="F28" s="62">
        <f>F29+F42+F43+F46+F60+F61</f>
        <v>11568604.699999999</v>
      </c>
      <c r="G28" s="62">
        <f>G29+G42+G43+G46+G60+G61</f>
        <v>0</v>
      </c>
      <c r="H28" s="71">
        <f t="shared" si="1"/>
        <v>0</v>
      </c>
    </row>
    <row r="29" spans="1:9" ht="37.5">
      <c r="A29" s="17">
        <v>1216011</v>
      </c>
      <c r="B29" s="17">
        <v>6011</v>
      </c>
      <c r="C29" s="25" t="s">
        <v>48</v>
      </c>
      <c r="D29" s="19" t="s">
        <v>52</v>
      </c>
      <c r="E29" s="20" t="s">
        <v>45</v>
      </c>
      <c r="F29" s="63">
        <f>SUM(F30:F34)</f>
        <v>2770266.17</v>
      </c>
      <c r="G29" s="63">
        <f>SUM(G30:G34)</f>
        <v>0</v>
      </c>
      <c r="H29" s="72">
        <f t="shared" si="1"/>
        <v>0</v>
      </c>
    </row>
    <row r="30" spans="1:9" ht="56.25">
      <c r="A30" s="17"/>
      <c r="B30" s="17"/>
      <c r="C30" s="17"/>
      <c r="D30" s="20"/>
      <c r="E30" s="26" t="s">
        <v>61</v>
      </c>
      <c r="F30" s="65">
        <v>100000</v>
      </c>
      <c r="G30" s="65"/>
      <c r="H30" s="72">
        <f t="shared" si="1"/>
        <v>0</v>
      </c>
    </row>
    <row r="31" spans="1:9" ht="75">
      <c r="A31" s="17"/>
      <c r="B31" s="17"/>
      <c r="C31" s="17"/>
      <c r="D31" s="20"/>
      <c r="E31" s="26" t="s">
        <v>65</v>
      </c>
      <c r="F31" s="65">
        <v>550000</v>
      </c>
      <c r="G31" s="65"/>
      <c r="H31" s="72">
        <f t="shared" si="1"/>
        <v>0</v>
      </c>
    </row>
    <row r="32" spans="1:9" ht="56.25">
      <c r="A32" s="17"/>
      <c r="B32" s="17"/>
      <c r="C32" s="17"/>
      <c r="D32" s="20"/>
      <c r="E32" s="27" t="s">
        <v>67</v>
      </c>
      <c r="F32" s="65">
        <v>140707</v>
      </c>
      <c r="G32" s="65"/>
      <c r="H32" s="72">
        <f t="shared" si="1"/>
        <v>0</v>
      </c>
    </row>
    <row r="33" spans="1:8">
      <c r="A33" s="17"/>
      <c r="B33" s="17"/>
      <c r="C33" s="17"/>
      <c r="D33" s="20"/>
      <c r="E33" s="20" t="s">
        <v>68</v>
      </c>
      <c r="F33" s="65">
        <v>230600</v>
      </c>
      <c r="G33" s="65"/>
      <c r="H33" s="72">
        <f t="shared" si="1"/>
        <v>0</v>
      </c>
    </row>
    <row r="34" spans="1:8" ht="131.25">
      <c r="A34" s="17"/>
      <c r="B34" s="17"/>
      <c r="C34" s="17"/>
      <c r="D34" s="20"/>
      <c r="E34" s="28" t="s">
        <v>118</v>
      </c>
      <c r="F34" s="66">
        <f>SUM(F35:F41)</f>
        <v>1748959.17</v>
      </c>
      <c r="G34" s="66">
        <f>SUM(G35:G41)</f>
        <v>0</v>
      </c>
      <c r="H34" s="72">
        <f t="shared" si="1"/>
        <v>0</v>
      </c>
    </row>
    <row r="35" spans="1:8" ht="93.75">
      <c r="A35" s="17"/>
      <c r="B35" s="17"/>
      <c r="C35" s="17"/>
      <c r="D35" s="20"/>
      <c r="E35" s="29" t="s">
        <v>119</v>
      </c>
      <c r="F35" s="67">
        <v>152934.75</v>
      </c>
      <c r="G35" s="67"/>
      <c r="H35" s="72">
        <f t="shared" si="1"/>
        <v>0</v>
      </c>
    </row>
    <row r="36" spans="1:8" ht="75">
      <c r="A36" s="17"/>
      <c r="B36" s="17"/>
      <c r="C36" s="17"/>
      <c r="D36" s="20"/>
      <c r="E36" s="29" t="s">
        <v>120</v>
      </c>
      <c r="F36" s="67">
        <v>373727.2</v>
      </c>
      <c r="G36" s="67"/>
      <c r="H36" s="72">
        <f t="shared" si="1"/>
        <v>0</v>
      </c>
    </row>
    <row r="37" spans="1:8" ht="112.5">
      <c r="A37" s="17"/>
      <c r="B37" s="17"/>
      <c r="C37" s="17"/>
      <c r="D37" s="20"/>
      <c r="E37" s="29" t="s">
        <v>121</v>
      </c>
      <c r="F37" s="67">
        <v>40000</v>
      </c>
      <c r="G37" s="67"/>
      <c r="H37" s="72">
        <f t="shared" si="1"/>
        <v>0</v>
      </c>
    </row>
    <row r="38" spans="1:8" ht="93.75">
      <c r="A38" s="17"/>
      <c r="B38" s="17"/>
      <c r="C38" s="17"/>
      <c r="D38" s="20"/>
      <c r="E38" s="29" t="s">
        <v>122</v>
      </c>
      <c r="F38" s="67">
        <v>400000</v>
      </c>
      <c r="G38" s="67"/>
      <c r="H38" s="72">
        <f t="shared" si="1"/>
        <v>0</v>
      </c>
    </row>
    <row r="39" spans="1:8" ht="93.75">
      <c r="A39" s="17"/>
      <c r="B39" s="17"/>
      <c r="C39" s="17"/>
      <c r="D39" s="20"/>
      <c r="E39" s="29" t="s">
        <v>123</v>
      </c>
      <c r="F39" s="67">
        <v>27337.22</v>
      </c>
      <c r="G39" s="67"/>
      <c r="H39" s="72">
        <f t="shared" si="1"/>
        <v>0</v>
      </c>
    </row>
    <row r="40" spans="1:8" ht="75">
      <c r="A40" s="17"/>
      <c r="B40" s="17"/>
      <c r="C40" s="17"/>
      <c r="D40" s="20"/>
      <c r="E40" s="29" t="s">
        <v>124</v>
      </c>
      <c r="F40" s="67">
        <v>379444.8</v>
      </c>
      <c r="G40" s="67"/>
      <c r="H40" s="72">
        <f t="shared" si="1"/>
        <v>0</v>
      </c>
    </row>
    <row r="41" spans="1:8" ht="93.75">
      <c r="A41" s="17"/>
      <c r="B41" s="17"/>
      <c r="C41" s="17"/>
      <c r="D41" s="20"/>
      <c r="E41" s="29" t="s">
        <v>125</v>
      </c>
      <c r="F41" s="67">
        <v>375515.2</v>
      </c>
      <c r="G41" s="67"/>
      <c r="H41" s="72">
        <f t="shared" si="1"/>
        <v>0</v>
      </c>
    </row>
    <row r="42" spans="1:8" ht="150">
      <c r="A42" s="18">
        <v>1216013</v>
      </c>
      <c r="B42" s="18">
        <v>6013</v>
      </c>
      <c r="C42" s="18" t="s">
        <v>34</v>
      </c>
      <c r="D42" s="19" t="s">
        <v>69</v>
      </c>
      <c r="E42" s="26" t="s">
        <v>70</v>
      </c>
      <c r="F42" s="63">
        <v>299261</v>
      </c>
      <c r="G42" s="63"/>
      <c r="H42" s="72">
        <f t="shared" si="1"/>
        <v>0</v>
      </c>
    </row>
    <row r="43" spans="1:8" ht="131.25">
      <c r="A43" s="18" t="s">
        <v>71</v>
      </c>
      <c r="B43" s="18" t="s">
        <v>72</v>
      </c>
      <c r="C43" s="18" t="s">
        <v>34</v>
      </c>
      <c r="D43" s="19" t="s">
        <v>73</v>
      </c>
      <c r="E43" s="28" t="s">
        <v>118</v>
      </c>
      <c r="F43" s="62">
        <f>F44+F45</f>
        <v>760685.48</v>
      </c>
      <c r="G43" s="62">
        <f>G44+G45</f>
        <v>0</v>
      </c>
      <c r="H43" s="72">
        <f t="shared" si="1"/>
        <v>0</v>
      </c>
    </row>
    <row r="44" spans="1:8" ht="75">
      <c r="A44" s="17"/>
      <c r="B44" s="17"/>
      <c r="C44" s="17"/>
      <c r="D44" s="20"/>
      <c r="E44" s="29" t="s">
        <v>154</v>
      </c>
      <c r="F44" s="64">
        <v>382905.94</v>
      </c>
      <c r="G44" s="64"/>
      <c r="H44" s="72">
        <f t="shared" si="1"/>
        <v>0</v>
      </c>
    </row>
    <row r="45" spans="1:8" ht="75">
      <c r="A45" s="17"/>
      <c r="B45" s="17"/>
      <c r="C45" s="17"/>
      <c r="D45" s="20"/>
      <c r="E45" s="29" t="s">
        <v>126</v>
      </c>
      <c r="F45" s="64">
        <v>377779.54</v>
      </c>
      <c r="G45" s="64"/>
      <c r="H45" s="72">
        <f t="shared" si="1"/>
        <v>0</v>
      </c>
    </row>
    <row r="46" spans="1:8" ht="37.5">
      <c r="A46" s="18" t="s">
        <v>74</v>
      </c>
      <c r="B46" s="18" t="s">
        <v>33</v>
      </c>
      <c r="C46" s="18" t="s">
        <v>34</v>
      </c>
      <c r="D46" s="19" t="s">
        <v>35</v>
      </c>
      <c r="E46" s="26" t="s">
        <v>45</v>
      </c>
      <c r="F46" s="63">
        <f>SUM(F47:F57)</f>
        <v>7225312.4299999997</v>
      </c>
      <c r="G46" s="63">
        <f>SUM(G47:G57)</f>
        <v>0</v>
      </c>
      <c r="H46" s="72">
        <f t="shared" si="1"/>
        <v>0</v>
      </c>
    </row>
    <row r="47" spans="1:8" ht="93.75">
      <c r="A47" s="18"/>
      <c r="B47" s="18"/>
      <c r="C47" s="18"/>
      <c r="D47" s="19"/>
      <c r="E47" s="20" t="s">
        <v>155</v>
      </c>
      <c r="F47" s="68">
        <v>4200000</v>
      </c>
      <c r="G47" s="63"/>
      <c r="H47" s="72">
        <f t="shared" si="1"/>
        <v>0</v>
      </c>
    </row>
    <row r="48" spans="1:8" ht="56.25">
      <c r="A48" s="17"/>
      <c r="B48" s="17"/>
      <c r="C48" s="17"/>
      <c r="D48" s="20"/>
      <c r="E48" s="30" t="s">
        <v>156</v>
      </c>
      <c r="F48" s="65">
        <v>839499.08</v>
      </c>
      <c r="G48" s="65"/>
      <c r="H48" s="72">
        <f t="shared" si="1"/>
        <v>0</v>
      </c>
    </row>
    <row r="49" spans="1:8" ht="75">
      <c r="A49" s="17"/>
      <c r="B49" s="17"/>
      <c r="C49" s="17"/>
      <c r="D49" s="20"/>
      <c r="E49" s="31" t="s">
        <v>75</v>
      </c>
      <c r="F49" s="65">
        <v>281025</v>
      </c>
      <c r="G49" s="65"/>
      <c r="H49" s="72">
        <f t="shared" si="1"/>
        <v>0</v>
      </c>
    </row>
    <row r="50" spans="1:8" ht="75">
      <c r="A50" s="17"/>
      <c r="B50" s="17"/>
      <c r="C50" s="17"/>
      <c r="D50" s="20"/>
      <c r="E50" s="27" t="s">
        <v>76</v>
      </c>
      <c r="F50" s="65">
        <v>167027.29999999999</v>
      </c>
      <c r="G50" s="65"/>
      <c r="H50" s="72">
        <f t="shared" si="1"/>
        <v>0</v>
      </c>
    </row>
    <row r="51" spans="1:8" ht="75">
      <c r="A51" s="17"/>
      <c r="B51" s="17"/>
      <c r="C51" s="17"/>
      <c r="D51" s="20"/>
      <c r="E51" s="30" t="s">
        <v>77</v>
      </c>
      <c r="F51" s="65">
        <v>210000</v>
      </c>
      <c r="G51" s="65"/>
      <c r="H51" s="72">
        <f t="shared" si="1"/>
        <v>0</v>
      </c>
    </row>
    <row r="52" spans="1:8" ht="75">
      <c r="A52" s="17"/>
      <c r="B52" s="17"/>
      <c r="C52" s="17"/>
      <c r="D52" s="20"/>
      <c r="E52" s="32" t="s">
        <v>81</v>
      </c>
      <c r="F52" s="65">
        <v>137414.54</v>
      </c>
      <c r="G52" s="65"/>
      <c r="H52" s="72">
        <f t="shared" si="1"/>
        <v>0</v>
      </c>
    </row>
    <row r="53" spans="1:8" ht="112.5">
      <c r="A53" s="17"/>
      <c r="B53" s="17"/>
      <c r="C53" s="17"/>
      <c r="D53" s="20"/>
      <c r="E53" s="33" t="s">
        <v>84</v>
      </c>
      <c r="F53" s="65">
        <v>220000</v>
      </c>
      <c r="G53" s="65"/>
      <c r="H53" s="72">
        <f t="shared" si="1"/>
        <v>0</v>
      </c>
    </row>
    <row r="54" spans="1:8" ht="75">
      <c r="A54" s="17"/>
      <c r="B54" s="17"/>
      <c r="C54" s="17"/>
      <c r="D54" s="20"/>
      <c r="E54" s="33" t="s">
        <v>127</v>
      </c>
      <c r="F54" s="65">
        <v>50000</v>
      </c>
      <c r="G54" s="65"/>
      <c r="H54" s="72">
        <f t="shared" si="1"/>
        <v>0</v>
      </c>
    </row>
    <row r="55" spans="1:8" ht="56.25">
      <c r="A55" s="17"/>
      <c r="B55" s="17"/>
      <c r="C55" s="17"/>
      <c r="D55" s="20"/>
      <c r="E55" s="30" t="s">
        <v>83</v>
      </c>
      <c r="F55" s="65">
        <v>439800</v>
      </c>
      <c r="G55" s="65"/>
      <c r="H55" s="72">
        <f t="shared" si="1"/>
        <v>0</v>
      </c>
    </row>
    <row r="56" spans="1:8" ht="112.5">
      <c r="A56" s="17"/>
      <c r="B56" s="17"/>
      <c r="C56" s="17"/>
      <c r="D56" s="20"/>
      <c r="E56" s="34" t="s">
        <v>157</v>
      </c>
      <c r="F56" s="65">
        <v>456822.2</v>
      </c>
      <c r="G56" s="65"/>
      <c r="H56" s="72">
        <f t="shared" si="1"/>
        <v>0</v>
      </c>
    </row>
    <row r="57" spans="1:8" ht="131.25">
      <c r="A57" s="17"/>
      <c r="B57" s="17"/>
      <c r="C57" s="17"/>
      <c r="D57" s="20"/>
      <c r="E57" s="28" t="s">
        <v>118</v>
      </c>
      <c r="F57" s="62">
        <f>F58+F59</f>
        <v>223724.31</v>
      </c>
      <c r="G57" s="62">
        <f>G58+G59</f>
        <v>0</v>
      </c>
      <c r="H57" s="72">
        <f t="shared" si="1"/>
        <v>0</v>
      </c>
    </row>
    <row r="58" spans="1:8" ht="93.75">
      <c r="A58" s="17"/>
      <c r="B58" s="17"/>
      <c r="C58" s="17"/>
      <c r="D58" s="20"/>
      <c r="E58" s="29" t="s">
        <v>128</v>
      </c>
      <c r="F58" s="67">
        <v>34555.230000000003</v>
      </c>
      <c r="G58" s="67"/>
      <c r="H58" s="72">
        <f t="shared" si="1"/>
        <v>0</v>
      </c>
    </row>
    <row r="59" spans="1:8" ht="93.75">
      <c r="A59" s="17"/>
      <c r="B59" s="17"/>
      <c r="C59" s="17"/>
      <c r="D59" s="20"/>
      <c r="E59" s="29" t="s">
        <v>129</v>
      </c>
      <c r="F59" s="67">
        <v>189169.08</v>
      </c>
      <c r="G59" s="67"/>
      <c r="H59" s="72">
        <f t="shared" si="1"/>
        <v>0</v>
      </c>
    </row>
    <row r="60" spans="1:8" ht="56.25">
      <c r="A60" s="25">
        <v>1217370</v>
      </c>
      <c r="B60" s="25">
        <v>7370</v>
      </c>
      <c r="C60" s="25" t="s">
        <v>36</v>
      </c>
      <c r="D60" s="19" t="s">
        <v>102</v>
      </c>
      <c r="E60" s="35" t="s">
        <v>130</v>
      </c>
      <c r="F60" s="63">
        <v>489000</v>
      </c>
      <c r="G60" s="63"/>
      <c r="H60" s="72">
        <f t="shared" si="1"/>
        <v>0</v>
      </c>
    </row>
    <row r="61" spans="1:8">
      <c r="A61" s="18">
        <v>1217640</v>
      </c>
      <c r="B61" s="18">
        <v>7640</v>
      </c>
      <c r="C61" s="25" t="s">
        <v>85</v>
      </c>
      <c r="D61" s="19" t="s">
        <v>86</v>
      </c>
      <c r="E61" s="20" t="s">
        <v>45</v>
      </c>
      <c r="F61" s="63">
        <f>SUM(F62:F62)</f>
        <v>24079.62</v>
      </c>
      <c r="G61" s="63">
        <f>SUM(G62:G62)</f>
        <v>0</v>
      </c>
      <c r="H61" s="72">
        <f t="shared" si="1"/>
        <v>0</v>
      </c>
    </row>
    <row r="62" spans="1:8" ht="131.25">
      <c r="A62" s="17"/>
      <c r="B62" s="17"/>
      <c r="C62" s="17"/>
      <c r="D62" s="20"/>
      <c r="E62" s="28" t="s">
        <v>118</v>
      </c>
      <c r="F62" s="62">
        <f>F63</f>
        <v>24079.62</v>
      </c>
      <c r="G62" s="62">
        <f>G63</f>
        <v>0</v>
      </c>
      <c r="H62" s="72">
        <f t="shared" si="1"/>
        <v>0</v>
      </c>
    </row>
    <row r="63" spans="1:8" ht="93.75">
      <c r="A63" s="17"/>
      <c r="B63" s="17"/>
      <c r="C63" s="17"/>
      <c r="D63" s="20"/>
      <c r="E63" s="29" t="s">
        <v>131</v>
      </c>
      <c r="F63" s="67">
        <v>24079.62</v>
      </c>
      <c r="G63" s="67"/>
      <c r="H63" s="72">
        <f t="shared" si="1"/>
        <v>0</v>
      </c>
    </row>
    <row r="64" spans="1:8" ht="39.6" customHeight="1">
      <c r="A64" s="16" t="s">
        <v>91</v>
      </c>
      <c r="B64" s="16"/>
      <c r="C64" s="16"/>
      <c r="D64" s="88" t="s">
        <v>92</v>
      </c>
      <c r="E64" s="88"/>
      <c r="F64" s="62">
        <f>F65</f>
        <v>35523796.769999996</v>
      </c>
      <c r="G64" s="62">
        <f>G65</f>
        <v>0</v>
      </c>
      <c r="H64" s="71">
        <f t="shared" si="1"/>
        <v>0</v>
      </c>
    </row>
    <row r="65" spans="1:8" ht="39.6" customHeight="1">
      <c r="A65" s="16" t="s">
        <v>93</v>
      </c>
      <c r="B65" s="17"/>
      <c r="C65" s="17"/>
      <c r="D65" s="88" t="s">
        <v>92</v>
      </c>
      <c r="E65" s="88"/>
      <c r="F65" s="62">
        <f>F66+F67+F70+F108+F109+F112+F124+F125+F126+F132+F137+F143</f>
        <v>35523796.769999996</v>
      </c>
      <c r="G65" s="62">
        <f>G66+G67+G70+G108+G109+G112+G124+G125+G126+G132+G137+G143</f>
        <v>0</v>
      </c>
      <c r="H65" s="71">
        <f t="shared" si="1"/>
        <v>0</v>
      </c>
    </row>
    <row r="66" spans="1:8" ht="112.5">
      <c r="A66" s="17" t="s">
        <v>158</v>
      </c>
      <c r="B66" s="17" t="s">
        <v>27</v>
      </c>
      <c r="C66" s="17" t="s">
        <v>28</v>
      </c>
      <c r="D66" s="36" t="s">
        <v>29</v>
      </c>
      <c r="E66" s="20" t="s">
        <v>101</v>
      </c>
      <c r="F66" s="63">
        <v>9368.42</v>
      </c>
      <c r="G66" s="63"/>
      <c r="H66" s="72">
        <f t="shared" si="1"/>
        <v>0</v>
      </c>
    </row>
    <row r="67" spans="1:8" ht="37.5">
      <c r="A67" s="18">
        <v>1512010</v>
      </c>
      <c r="B67" s="18">
        <v>2010</v>
      </c>
      <c r="C67" s="25" t="s">
        <v>31</v>
      </c>
      <c r="D67" s="19" t="s">
        <v>32</v>
      </c>
      <c r="E67" s="20" t="s">
        <v>45</v>
      </c>
      <c r="F67" s="63">
        <f>F68+F69</f>
        <v>8834321.1600000001</v>
      </c>
      <c r="G67" s="63">
        <f>G68+G69</f>
        <v>0</v>
      </c>
      <c r="H67" s="72">
        <f t="shared" si="1"/>
        <v>0</v>
      </c>
    </row>
    <row r="68" spans="1:8" ht="168.75">
      <c r="A68" s="17"/>
      <c r="B68" s="17"/>
      <c r="C68" s="17"/>
      <c r="D68" s="20"/>
      <c r="E68" s="37" t="s">
        <v>99</v>
      </c>
      <c r="F68" s="63">
        <f>5600000+834321.16</f>
        <v>6434321.1600000001</v>
      </c>
      <c r="G68" s="63"/>
      <c r="H68" s="72">
        <f t="shared" si="1"/>
        <v>0</v>
      </c>
    </row>
    <row r="69" spans="1:8" ht="93.75">
      <c r="A69" s="17"/>
      <c r="B69" s="17"/>
      <c r="C69" s="17"/>
      <c r="D69" s="20"/>
      <c r="E69" s="38" t="s">
        <v>199</v>
      </c>
      <c r="F69" s="63">
        <v>2400000</v>
      </c>
      <c r="G69" s="63"/>
      <c r="H69" s="72">
        <f t="shared" si="1"/>
        <v>0</v>
      </c>
    </row>
    <row r="70" spans="1:8" ht="37.5">
      <c r="A70" s="17" t="s">
        <v>159</v>
      </c>
      <c r="B70" s="17">
        <v>6011</v>
      </c>
      <c r="C70" s="25" t="s">
        <v>48</v>
      </c>
      <c r="D70" s="19" t="s">
        <v>52</v>
      </c>
      <c r="E70" s="20" t="s">
        <v>45</v>
      </c>
      <c r="F70" s="63">
        <f>SUM(F71:F107)</f>
        <v>7050377.7999999998</v>
      </c>
      <c r="G70" s="63">
        <f>SUM(G71:G107)</f>
        <v>0</v>
      </c>
      <c r="H70" s="72">
        <f t="shared" si="1"/>
        <v>0</v>
      </c>
    </row>
    <row r="71" spans="1:8" ht="56.25">
      <c r="A71" s="17"/>
      <c r="B71" s="17"/>
      <c r="C71" s="17"/>
      <c r="D71" s="20"/>
      <c r="E71" s="31" t="s">
        <v>53</v>
      </c>
      <c r="F71" s="65">
        <v>138596</v>
      </c>
      <c r="G71" s="65"/>
      <c r="H71" s="72">
        <f t="shared" si="1"/>
        <v>0</v>
      </c>
    </row>
    <row r="72" spans="1:8" ht="56.25">
      <c r="A72" s="17"/>
      <c r="B72" s="17"/>
      <c r="C72" s="17"/>
      <c r="D72" s="20"/>
      <c r="E72" s="31" t="s">
        <v>54</v>
      </c>
      <c r="F72" s="65">
        <v>138596</v>
      </c>
      <c r="G72" s="65"/>
      <c r="H72" s="72">
        <f t="shared" si="1"/>
        <v>0</v>
      </c>
    </row>
    <row r="73" spans="1:8" ht="56.25">
      <c r="A73" s="17"/>
      <c r="B73" s="17"/>
      <c r="C73" s="17"/>
      <c r="D73" s="20"/>
      <c r="E73" s="31" t="s">
        <v>55</v>
      </c>
      <c r="F73" s="65">
        <v>150000</v>
      </c>
      <c r="G73" s="65"/>
      <c r="H73" s="72">
        <f t="shared" si="1"/>
        <v>0</v>
      </c>
    </row>
    <row r="74" spans="1:8" ht="56.25">
      <c r="A74" s="17"/>
      <c r="B74" s="17"/>
      <c r="C74" s="17"/>
      <c r="D74" s="20"/>
      <c r="E74" s="31" t="s">
        <v>56</v>
      </c>
      <c r="F74" s="65">
        <v>92033</v>
      </c>
      <c r="G74" s="65"/>
      <c r="H74" s="72">
        <f t="shared" si="1"/>
        <v>0</v>
      </c>
    </row>
    <row r="75" spans="1:8" ht="75">
      <c r="A75" s="17"/>
      <c r="B75" s="17"/>
      <c r="C75" s="17"/>
      <c r="D75" s="20"/>
      <c r="E75" s="34" t="s">
        <v>200</v>
      </c>
      <c r="F75" s="65">
        <v>100000</v>
      </c>
      <c r="G75" s="65"/>
      <c r="H75" s="72">
        <f t="shared" si="1"/>
        <v>0</v>
      </c>
    </row>
    <row r="76" spans="1:8" ht="56.25">
      <c r="A76" s="17"/>
      <c r="B76" s="17"/>
      <c r="C76" s="17"/>
      <c r="D76" s="20"/>
      <c r="E76" s="34" t="s">
        <v>201</v>
      </c>
      <c r="F76" s="65">
        <v>120000</v>
      </c>
      <c r="G76" s="65"/>
      <c r="H76" s="72">
        <f t="shared" si="1"/>
        <v>0</v>
      </c>
    </row>
    <row r="77" spans="1:8" ht="75">
      <c r="A77" s="17"/>
      <c r="B77" s="17"/>
      <c r="C77" s="17"/>
      <c r="D77" s="20"/>
      <c r="E77" s="34" t="s">
        <v>202</v>
      </c>
      <c r="F77" s="65">
        <v>230000</v>
      </c>
      <c r="G77" s="65"/>
      <c r="H77" s="72">
        <f t="shared" ref="H77:H145" si="4">G77/F77</f>
        <v>0</v>
      </c>
    </row>
    <row r="78" spans="1:8" ht="56.25">
      <c r="A78" s="17"/>
      <c r="B78" s="17"/>
      <c r="C78" s="17"/>
      <c r="D78" s="20"/>
      <c r="E78" s="39" t="s">
        <v>98</v>
      </c>
      <c r="F78" s="65">
        <v>121966.3</v>
      </c>
      <c r="G78" s="65"/>
      <c r="H78" s="72">
        <f t="shared" si="4"/>
        <v>0</v>
      </c>
    </row>
    <row r="79" spans="1:8" ht="75">
      <c r="A79" s="17"/>
      <c r="B79" s="17"/>
      <c r="C79" s="17"/>
      <c r="D79" s="20"/>
      <c r="E79" s="39" t="s">
        <v>160</v>
      </c>
      <c r="F79" s="65">
        <v>198361.46</v>
      </c>
      <c r="G79" s="65"/>
      <c r="H79" s="72">
        <f t="shared" si="4"/>
        <v>0</v>
      </c>
    </row>
    <row r="80" spans="1:8" ht="56.25">
      <c r="A80" s="17"/>
      <c r="B80" s="17"/>
      <c r="C80" s="17"/>
      <c r="D80" s="20"/>
      <c r="E80" s="27" t="s">
        <v>57</v>
      </c>
      <c r="F80" s="65">
        <v>89932</v>
      </c>
      <c r="G80" s="65"/>
      <c r="H80" s="72">
        <f t="shared" si="4"/>
        <v>0</v>
      </c>
    </row>
    <row r="81" spans="1:8" ht="56.25">
      <c r="A81" s="17"/>
      <c r="B81" s="17"/>
      <c r="C81" s="17"/>
      <c r="D81" s="20"/>
      <c r="E81" s="40" t="s">
        <v>161</v>
      </c>
      <c r="F81" s="65">
        <v>212796.55</v>
      </c>
      <c r="G81" s="65"/>
      <c r="H81" s="72">
        <f t="shared" si="4"/>
        <v>0</v>
      </c>
    </row>
    <row r="82" spans="1:8" ht="56.25">
      <c r="A82" s="17"/>
      <c r="B82" s="17"/>
      <c r="C82" s="17"/>
      <c r="D82" s="20"/>
      <c r="E82" s="27" t="s">
        <v>58</v>
      </c>
      <c r="F82" s="65">
        <v>50000</v>
      </c>
      <c r="G82" s="65"/>
      <c r="H82" s="72">
        <f t="shared" si="4"/>
        <v>0</v>
      </c>
    </row>
    <row r="83" spans="1:8" ht="75">
      <c r="A83" s="17"/>
      <c r="B83" s="17"/>
      <c r="C83" s="17"/>
      <c r="D83" s="20"/>
      <c r="E83" s="27" t="s">
        <v>203</v>
      </c>
      <c r="F83" s="65">
        <v>138190</v>
      </c>
      <c r="G83" s="65"/>
      <c r="H83" s="72">
        <f t="shared" si="4"/>
        <v>0</v>
      </c>
    </row>
    <row r="84" spans="1:8" ht="56.25">
      <c r="A84" s="17"/>
      <c r="B84" s="17"/>
      <c r="C84" s="17"/>
      <c r="D84" s="20"/>
      <c r="E84" s="40" t="s">
        <v>162</v>
      </c>
      <c r="F84" s="65">
        <v>903751.49</v>
      </c>
      <c r="G84" s="65"/>
      <c r="H84" s="72">
        <f t="shared" si="4"/>
        <v>0</v>
      </c>
    </row>
    <row r="85" spans="1:8" ht="75">
      <c r="A85" s="17"/>
      <c r="B85" s="17"/>
      <c r="C85" s="17"/>
      <c r="D85" s="20"/>
      <c r="E85" s="34" t="s">
        <v>111</v>
      </c>
      <c r="F85" s="65">
        <v>128577</v>
      </c>
      <c r="G85" s="65"/>
      <c r="H85" s="72">
        <f t="shared" si="4"/>
        <v>0</v>
      </c>
    </row>
    <row r="86" spans="1:8" ht="56.25">
      <c r="A86" s="17"/>
      <c r="B86" s="17"/>
      <c r="C86" s="17"/>
      <c r="D86" s="20"/>
      <c r="E86" s="27" t="s">
        <v>59</v>
      </c>
      <c r="F86" s="65">
        <v>371069</v>
      </c>
      <c r="G86" s="65"/>
      <c r="H86" s="72">
        <f t="shared" si="4"/>
        <v>0</v>
      </c>
    </row>
    <row r="87" spans="1:8" ht="75">
      <c r="A87" s="17"/>
      <c r="B87" s="17"/>
      <c r="C87" s="17"/>
      <c r="D87" s="20"/>
      <c r="E87" s="34" t="s">
        <v>204</v>
      </c>
      <c r="F87" s="65">
        <v>50000</v>
      </c>
      <c r="G87" s="65"/>
      <c r="H87" s="72">
        <f t="shared" si="4"/>
        <v>0</v>
      </c>
    </row>
    <row r="88" spans="1:8" ht="75">
      <c r="A88" s="17"/>
      <c r="B88" s="17"/>
      <c r="C88" s="17"/>
      <c r="D88" s="20"/>
      <c r="E88" s="34" t="s">
        <v>60</v>
      </c>
      <c r="F88" s="65">
        <v>287415</v>
      </c>
      <c r="G88" s="65"/>
      <c r="H88" s="72">
        <f t="shared" si="4"/>
        <v>0</v>
      </c>
    </row>
    <row r="89" spans="1:8" ht="93.75">
      <c r="A89" s="17"/>
      <c r="B89" s="17"/>
      <c r="C89" s="17"/>
      <c r="D89" s="20"/>
      <c r="E89" s="40" t="s">
        <v>97</v>
      </c>
      <c r="F89" s="65">
        <v>250000</v>
      </c>
      <c r="G89" s="65"/>
      <c r="H89" s="72">
        <f t="shared" si="4"/>
        <v>0</v>
      </c>
    </row>
    <row r="90" spans="1:8" ht="75">
      <c r="A90" s="17"/>
      <c r="B90" s="17"/>
      <c r="C90" s="17"/>
      <c r="D90" s="20"/>
      <c r="E90" s="34" t="s">
        <v>62</v>
      </c>
      <c r="F90" s="65">
        <v>50000</v>
      </c>
      <c r="G90" s="65"/>
      <c r="H90" s="72">
        <f t="shared" si="4"/>
        <v>0</v>
      </c>
    </row>
    <row r="91" spans="1:8" ht="75">
      <c r="A91" s="17"/>
      <c r="B91" s="17"/>
      <c r="C91" s="17"/>
      <c r="D91" s="20"/>
      <c r="E91" s="31" t="s">
        <v>205</v>
      </c>
      <c r="F91" s="65">
        <v>60000</v>
      </c>
      <c r="G91" s="65"/>
      <c r="H91" s="72">
        <f t="shared" si="4"/>
        <v>0</v>
      </c>
    </row>
    <row r="92" spans="1:8" ht="75">
      <c r="A92" s="17"/>
      <c r="B92" s="17"/>
      <c r="C92" s="17"/>
      <c r="D92" s="20"/>
      <c r="E92" s="27" t="s">
        <v>63</v>
      </c>
      <c r="F92" s="65">
        <v>150000</v>
      </c>
      <c r="G92" s="65"/>
      <c r="H92" s="72">
        <f t="shared" si="4"/>
        <v>0</v>
      </c>
    </row>
    <row r="93" spans="1:8" ht="56.25">
      <c r="A93" s="17"/>
      <c r="B93" s="17"/>
      <c r="C93" s="17"/>
      <c r="D93" s="20"/>
      <c r="E93" s="27" t="s">
        <v>163</v>
      </c>
      <c r="F93" s="65">
        <v>175000</v>
      </c>
      <c r="G93" s="65"/>
      <c r="H93" s="72">
        <f t="shared" si="4"/>
        <v>0</v>
      </c>
    </row>
    <row r="94" spans="1:8" ht="75">
      <c r="A94" s="17"/>
      <c r="B94" s="17"/>
      <c r="C94" s="17"/>
      <c r="D94" s="20"/>
      <c r="E94" s="27" t="s">
        <v>206</v>
      </c>
      <c r="F94" s="65">
        <v>300000</v>
      </c>
      <c r="G94" s="65"/>
      <c r="H94" s="72">
        <f t="shared" si="4"/>
        <v>0</v>
      </c>
    </row>
    <row r="95" spans="1:8" ht="56.25">
      <c r="A95" s="17"/>
      <c r="B95" s="17"/>
      <c r="C95" s="17"/>
      <c r="D95" s="20"/>
      <c r="E95" s="27" t="s">
        <v>64</v>
      </c>
      <c r="F95" s="65">
        <v>184898</v>
      </c>
      <c r="G95" s="65"/>
      <c r="H95" s="72">
        <f t="shared" si="4"/>
        <v>0</v>
      </c>
    </row>
    <row r="96" spans="1:8" ht="75">
      <c r="A96" s="17"/>
      <c r="B96" s="17"/>
      <c r="C96" s="17"/>
      <c r="D96" s="20"/>
      <c r="E96" s="34" t="s">
        <v>164</v>
      </c>
      <c r="F96" s="65">
        <v>50000</v>
      </c>
      <c r="G96" s="65"/>
      <c r="H96" s="72">
        <f t="shared" si="4"/>
        <v>0</v>
      </c>
    </row>
    <row r="97" spans="1:8" ht="56.25">
      <c r="A97" s="17"/>
      <c r="B97" s="17"/>
      <c r="C97" s="17"/>
      <c r="D97" s="20"/>
      <c r="E97" s="34" t="s">
        <v>112</v>
      </c>
      <c r="F97" s="65">
        <v>92033</v>
      </c>
      <c r="G97" s="65"/>
      <c r="H97" s="72">
        <f t="shared" si="4"/>
        <v>0</v>
      </c>
    </row>
    <row r="98" spans="1:8" ht="75">
      <c r="A98" s="17"/>
      <c r="B98" s="17"/>
      <c r="C98" s="17"/>
      <c r="D98" s="20"/>
      <c r="E98" s="34" t="s">
        <v>165</v>
      </c>
      <c r="F98" s="65">
        <v>100000</v>
      </c>
      <c r="G98" s="65"/>
      <c r="H98" s="72">
        <f t="shared" si="4"/>
        <v>0</v>
      </c>
    </row>
    <row r="99" spans="1:8" ht="56.25">
      <c r="A99" s="17"/>
      <c r="B99" s="17"/>
      <c r="C99" s="17"/>
      <c r="D99" s="20"/>
      <c r="E99" s="34" t="s">
        <v>113</v>
      </c>
      <c r="F99" s="65">
        <v>89932</v>
      </c>
      <c r="G99" s="65"/>
      <c r="H99" s="72">
        <f t="shared" si="4"/>
        <v>0</v>
      </c>
    </row>
    <row r="100" spans="1:8" ht="75">
      <c r="A100" s="17"/>
      <c r="B100" s="17"/>
      <c r="C100" s="17"/>
      <c r="D100" s="20"/>
      <c r="E100" s="27" t="s">
        <v>207</v>
      </c>
      <c r="F100" s="65">
        <v>238190</v>
      </c>
      <c r="G100" s="65"/>
      <c r="H100" s="72">
        <f t="shared" si="4"/>
        <v>0</v>
      </c>
    </row>
    <row r="101" spans="1:8" ht="93.75">
      <c r="A101" s="17"/>
      <c r="B101" s="17"/>
      <c r="C101" s="17"/>
      <c r="D101" s="20"/>
      <c r="E101" s="31" t="s">
        <v>114</v>
      </c>
      <c r="F101" s="65">
        <v>319069</v>
      </c>
      <c r="G101" s="65"/>
      <c r="H101" s="72">
        <f t="shared" si="4"/>
        <v>0</v>
      </c>
    </row>
    <row r="102" spans="1:8" ht="56.25">
      <c r="A102" s="17"/>
      <c r="B102" s="17"/>
      <c r="C102" s="17"/>
      <c r="D102" s="20"/>
      <c r="E102" s="34" t="s">
        <v>166</v>
      </c>
      <c r="F102" s="65">
        <v>127802</v>
      </c>
      <c r="G102" s="65"/>
      <c r="H102" s="72">
        <f t="shared" si="4"/>
        <v>0</v>
      </c>
    </row>
    <row r="103" spans="1:8" ht="75">
      <c r="A103" s="17"/>
      <c r="B103" s="17"/>
      <c r="C103" s="17"/>
      <c r="D103" s="20"/>
      <c r="E103" s="34" t="s">
        <v>66</v>
      </c>
      <c r="F103" s="65">
        <v>375100</v>
      </c>
      <c r="G103" s="65"/>
      <c r="H103" s="72">
        <f t="shared" si="4"/>
        <v>0</v>
      </c>
    </row>
    <row r="104" spans="1:8" ht="56.25">
      <c r="A104" s="17"/>
      <c r="B104" s="17"/>
      <c r="C104" s="17"/>
      <c r="D104" s="20"/>
      <c r="E104" s="27" t="s">
        <v>109</v>
      </c>
      <c r="F104" s="65">
        <v>139158</v>
      </c>
      <c r="G104" s="65"/>
      <c r="H104" s="72">
        <f t="shared" si="4"/>
        <v>0</v>
      </c>
    </row>
    <row r="105" spans="1:8" ht="75">
      <c r="A105" s="17"/>
      <c r="B105" s="17"/>
      <c r="C105" s="17"/>
      <c r="D105" s="20"/>
      <c r="E105" s="34" t="s">
        <v>115</v>
      </c>
      <c r="F105" s="65">
        <v>403724</v>
      </c>
      <c r="G105" s="65"/>
      <c r="H105" s="72">
        <f t="shared" si="4"/>
        <v>0</v>
      </c>
    </row>
    <row r="106" spans="1:8" ht="56.25">
      <c r="A106" s="17"/>
      <c r="B106" s="17"/>
      <c r="C106" s="17"/>
      <c r="D106" s="20"/>
      <c r="E106" s="27" t="s">
        <v>116</v>
      </c>
      <c r="F106" s="65">
        <v>186580</v>
      </c>
      <c r="G106" s="65"/>
      <c r="H106" s="72">
        <f t="shared" si="4"/>
        <v>0</v>
      </c>
    </row>
    <row r="107" spans="1:8" ht="75">
      <c r="A107" s="17"/>
      <c r="B107" s="17"/>
      <c r="C107" s="17"/>
      <c r="D107" s="20"/>
      <c r="E107" s="27" t="s">
        <v>117</v>
      </c>
      <c r="F107" s="65">
        <v>237608</v>
      </c>
      <c r="G107" s="65"/>
      <c r="H107" s="72">
        <f t="shared" si="4"/>
        <v>0</v>
      </c>
    </row>
    <row r="108" spans="1:8" ht="75">
      <c r="A108" s="18">
        <v>1516013</v>
      </c>
      <c r="B108" s="18">
        <v>6013</v>
      </c>
      <c r="C108" s="25" t="s">
        <v>34</v>
      </c>
      <c r="D108" s="19" t="s">
        <v>69</v>
      </c>
      <c r="E108" s="20" t="s">
        <v>94</v>
      </c>
      <c r="F108" s="63">
        <v>50000</v>
      </c>
      <c r="G108" s="63"/>
      <c r="H108" s="72">
        <f t="shared" si="4"/>
        <v>0</v>
      </c>
    </row>
    <row r="109" spans="1:8" ht="37.5">
      <c r="A109" s="18">
        <v>1516015</v>
      </c>
      <c r="B109" s="18" t="s">
        <v>72</v>
      </c>
      <c r="C109" s="18" t="s">
        <v>34</v>
      </c>
      <c r="D109" s="19" t="s">
        <v>73</v>
      </c>
      <c r="E109" s="20" t="s">
        <v>45</v>
      </c>
      <c r="F109" s="63">
        <f>F110+F111</f>
        <v>2200038.56</v>
      </c>
      <c r="G109" s="63">
        <f>G110+G111</f>
        <v>0</v>
      </c>
      <c r="H109" s="72">
        <f t="shared" si="4"/>
        <v>0</v>
      </c>
    </row>
    <row r="110" spans="1:8" ht="37.5">
      <c r="A110" s="17"/>
      <c r="B110" s="17"/>
      <c r="C110" s="17"/>
      <c r="D110" s="20"/>
      <c r="E110" s="37" t="s">
        <v>133</v>
      </c>
      <c r="F110" s="63">
        <v>1100019.28</v>
      </c>
      <c r="G110" s="63"/>
      <c r="H110" s="72">
        <f t="shared" si="4"/>
        <v>0</v>
      </c>
    </row>
    <row r="111" spans="1:8" ht="37.5">
      <c r="A111" s="17"/>
      <c r="B111" s="17"/>
      <c r="C111" s="17"/>
      <c r="D111" s="20"/>
      <c r="E111" s="37" t="s">
        <v>132</v>
      </c>
      <c r="F111" s="63">
        <v>1100019.28</v>
      </c>
      <c r="G111" s="63"/>
      <c r="H111" s="72">
        <f t="shared" si="4"/>
        <v>0</v>
      </c>
    </row>
    <row r="112" spans="1:8" ht="37.5">
      <c r="A112" s="18">
        <v>1516030</v>
      </c>
      <c r="B112" s="18">
        <v>6030</v>
      </c>
      <c r="C112" s="18" t="s">
        <v>34</v>
      </c>
      <c r="D112" s="19" t="s">
        <v>35</v>
      </c>
      <c r="E112" s="20" t="s">
        <v>45</v>
      </c>
      <c r="F112" s="63">
        <f>SUM(F113:F123)</f>
        <v>6061951.1600000001</v>
      </c>
      <c r="G112" s="63">
        <f>SUM(G113:G123)</f>
        <v>0</v>
      </c>
      <c r="H112" s="72">
        <f t="shared" si="4"/>
        <v>0</v>
      </c>
    </row>
    <row r="113" spans="1:8" ht="93.75">
      <c r="A113" s="17"/>
      <c r="B113" s="17"/>
      <c r="C113" s="17"/>
      <c r="D113" s="20"/>
      <c r="E113" s="37" t="s">
        <v>167</v>
      </c>
      <c r="F113" s="63">
        <v>3130168.22</v>
      </c>
      <c r="G113" s="63"/>
      <c r="H113" s="72">
        <f t="shared" si="4"/>
        <v>0</v>
      </c>
    </row>
    <row r="114" spans="1:8" ht="131.25">
      <c r="A114" s="17"/>
      <c r="B114" s="17"/>
      <c r="C114" s="17"/>
      <c r="D114" s="20"/>
      <c r="E114" s="37" t="s">
        <v>134</v>
      </c>
      <c r="F114" s="63">
        <v>350000</v>
      </c>
      <c r="G114" s="63"/>
      <c r="H114" s="72">
        <f t="shared" si="4"/>
        <v>0</v>
      </c>
    </row>
    <row r="115" spans="1:8" ht="131.25">
      <c r="A115" s="17"/>
      <c r="B115" s="17"/>
      <c r="C115" s="17"/>
      <c r="D115" s="20"/>
      <c r="E115" s="20" t="s">
        <v>95</v>
      </c>
      <c r="F115" s="63">
        <v>1015720</v>
      </c>
      <c r="G115" s="63"/>
      <c r="H115" s="72">
        <f t="shared" si="4"/>
        <v>0</v>
      </c>
    </row>
    <row r="116" spans="1:8" ht="93.75">
      <c r="A116" s="17"/>
      <c r="B116" s="17"/>
      <c r="C116" s="17"/>
      <c r="D116" s="20"/>
      <c r="E116" s="31" t="s">
        <v>168</v>
      </c>
      <c r="F116" s="65">
        <v>105735.81</v>
      </c>
      <c r="G116" s="65"/>
      <c r="H116" s="72">
        <f t="shared" si="4"/>
        <v>0</v>
      </c>
    </row>
    <row r="117" spans="1:8" ht="93.75">
      <c r="A117" s="17"/>
      <c r="B117" s="17"/>
      <c r="C117" s="17"/>
      <c r="D117" s="20"/>
      <c r="E117" s="32" t="s">
        <v>78</v>
      </c>
      <c r="F117" s="65">
        <v>91093.37</v>
      </c>
      <c r="G117" s="65"/>
      <c r="H117" s="72">
        <f t="shared" si="4"/>
        <v>0</v>
      </c>
    </row>
    <row r="118" spans="1:8" ht="93.75">
      <c r="A118" s="17"/>
      <c r="B118" s="17"/>
      <c r="C118" s="17"/>
      <c r="D118" s="20"/>
      <c r="E118" s="32" t="s">
        <v>79</v>
      </c>
      <c r="F118" s="65">
        <v>148644</v>
      </c>
      <c r="G118" s="65"/>
      <c r="H118" s="72">
        <f t="shared" si="4"/>
        <v>0</v>
      </c>
    </row>
    <row r="119" spans="1:8" ht="75">
      <c r="A119" s="17"/>
      <c r="B119" s="17"/>
      <c r="C119" s="17"/>
      <c r="D119" s="20"/>
      <c r="E119" s="32" t="s">
        <v>80</v>
      </c>
      <c r="F119" s="65">
        <v>329491.84000000003</v>
      </c>
      <c r="G119" s="65"/>
      <c r="H119" s="72">
        <f t="shared" si="4"/>
        <v>0</v>
      </c>
    </row>
    <row r="120" spans="1:8" ht="75">
      <c r="A120" s="17"/>
      <c r="B120" s="17"/>
      <c r="C120" s="17"/>
      <c r="D120" s="20"/>
      <c r="E120" s="32" t="s">
        <v>82</v>
      </c>
      <c r="F120" s="65">
        <v>186640.05</v>
      </c>
      <c r="G120" s="65"/>
      <c r="H120" s="72">
        <f t="shared" si="4"/>
        <v>0</v>
      </c>
    </row>
    <row r="121" spans="1:8" ht="56.25">
      <c r="A121" s="17"/>
      <c r="B121" s="17"/>
      <c r="C121" s="17"/>
      <c r="D121" s="20"/>
      <c r="E121" s="32" t="s">
        <v>110</v>
      </c>
      <c r="F121" s="65">
        <v>57260</v>
      </c>
      <c r="G121" s="65"/>
      <c r="H121" s="72">
        <f t="shared" si="4"/>
        <v>0</v>
      </c>
    </row>
    <row r="122" spans="1:8" ht="75">
      <c r="A122" s="17"/>
      <c r="B122" s="17"/>
      <c r="C122" s="17"/>
      <c r="D122" s="20"/>
      <c r="E122" s="34" t="s">
        <v>169</v>
      </c>
      <c r="F122" s="65">
        <v>458427.97</v>
      </c>
      <c r="G122" s="65"/>
      <c r="H122" s="72">
        <f t="shared" si="4"/>
        <v>0</v>
      </c>
    </row>
    <row r="123" spans="1:8" ht="93.75">
      <c r="A123" s="17"/>
      <c r="B123" s="17"/>
      <c r="C123" s="17"/>
      <c r="D123" s="20"/>
      <c r="E123" s="34" t="s">
        <v>170</v>
      </c>
      <c r="F123" s="65">
        <v>188769.9</v>
      </c>
      <c r="G123" s="65"/>
      <c r="H123" s="72">
        <f t="shared" si="4"/>
        <v>0</v>
      </c>
    </row>
    <row r="124" spans="1:8" ht="75">
      <c r="A124" s="18">
        <v>1517310</v>
      </c>
      <c r="B124" s="18">
        <v>7310</v>
      </c>
      <c r="C124" s="25" t="s">
        <v>96</v>
      </c>
      <c r="D124" s="19" t="s">
        <v>171</v>
      </c>
      <c r="E124" s="20" t="s">
        <v>135</v>
      </c>
      <c r="F124" s="63">
        <v>350000</v>
      </c>
      <c r="G124" s="63"/>
      <c r="H124" s="72">
        <f t="shared" si="4"/>
        <v>0</v>
      </c>
    </row>
    <row r="125" spans="1:8" ht="262.5">
      <c r="A125" s="18">
        <v>1517330</v>
      </c>
      <c r="B125" s="18">
        <v>7330</v>
      </c>
      <c r="C125" s="25" t="s">
        <v>96</v>
      </c>
      <c r="D125" s="19" t="s">
        <v>100</v>
      </c>
      <c r="E125" s="20" t="s">
        <v>136</v>
      </c>
      <c r="F125" s="63">
        <v>2310376.9300000002</v>
      </c>
      <c r="G125" s="63"/>
      <c r="H125" s="72">
        <f t="shared" si="4"/>
        <v>0</v>
      </c>
    </row>
    <row r="126" spans="1:8" ht="37.5">
      <c r="A126" s="18">
        <v>1517370</v>
      </c>
      <c r="B126" s="18">
        <v>7370</v>
      </c>
      <c r="C126" s="25" t="s">
        <v>36</v>
      </c>
      <c r="D126" s="19" t="s">
        <v>102</v>
      </c>
      <c r="E126" s="20" t="s">
        <v>45</v>
      </c>
      <c r="F126" s="63">
        <f>F127+F128+F129+F130+F131</f>
        <v>6249377.8799999999</v>
      </c>
      <c r="G126" s="63">
        <f>G127+G128+G129+G130+G131</f>
        <v>0</v>
      </c>
      <c r="H126" s="72">
        <f t="shared" si="4"/>
        <v>0</v>
      </c>
    </row>
    <row r="127" spans="1:8" ht="56.25">
      <c r="A127" s="17"/>
      <c r="B127" s="17"/>
      <c r="C127" s="17"/>
      <c r="D127" s="20"/>
      <c r="E127" s="39" t="s">
        <v>103</v>
      </c>
      <c r="F127" s="65">
        <v>5730254.8499999996</v>
      </c>
      <c r="G127" s="65"/>
      <c r="H127" s="72">
        <f t="shared" si="4"/>
        <v>0</v>
      </c>
    </row>
    <row r="128" spans="1:8" ht="37.5">
      <c r="A128" s="17"/>
      <c r="B128" s="17"/>
      <c r="C128" s="17"/>
      <c r="D128" s="20"/>
      <c r="E128" s="41" t="s">
        <v>104</v>
      </c>
      <c r="F128" s="65">
        <v>37107</v>
      </c>
      <c r="G128" s="65"/>
      <c r="H128" s="72">
        <f t="shared" si="4"/>
        <v>0</v>
      </c>
    </row>
    <row r="129" spans="1:8" ht="112.5">
      <c r="A129" s="17"/>
      <c r="B129" s="17"/>
      <c r="C129" s="17"/>
      <c r="D129" s="20"/>
      <c r="E129" s="38" t="s">
        <v>138</v>
      </c>
      <c r="F129" s="65">
        <f>190045.92-165000</f>
        <v>25045.920000000013</v>
      </c>
      <c r="G129" s="65"/>
      <c r="H129" s="72">
        <f t="shared" si="4"/>
        <v>0</v>
      </c>
    </row>
    <row r="130" spans="1:8" ht="56.25">
      <c r="A130" s="17"/>
      <c r="B130" s="17"/>
      <c r="C130" s="17"/>
      <c r="D130" s="20"/>
      <c r="E130" s="37" t="s">
        <v>137</v>
      </c>
      <c r="F130" s="65">
        <v>156970.10999999999</v>
      </c>
      <c r="G130" s="65"/>
      <c r="H130" s="72">
        <f t="shared" si="4"/>
        <v>0</v>
      </c>
    </row>
    <row r="131" spans="1:8" ht="75">
      <c r="A131" s="17"/>
      <c r="B131" s="17"/>
      <c r="C131" s="17"/>
      <c r="D131" s="20"/>
      <c r="E131" s="20" t="s">
        <v>172</v>
      </c>
      <c r="F131" s="63">
        <v>300000</v>
      </c>
      <c r="G131" s="63"/>
      <c r="H131" s="72">
        <f t="shared" si="4"/>
        <v>0</v>
      </c>
    </row>
    <row r="132" spans="1:8" ht="56.25">
      <c r="A132" s="18">
        <v>1517461</v>
      </c>
      <c r="B132" s="18" t="s">
        <v>177</v>
      </c>
      <c r="C132" s="25" t="s">
        <v>178</v>
      </c>
      <c r="D132" s="48" t="s">
        <v>179</v>
      </c>
      <c r="E132" s="59" t="s">
        <v>45</v>
      </c>
      <c r="F132" s="65">
        <f>F133+F134+F135+F136</f>
        <v>165000</v>
      </c>
      <c r="G132" s="65">
        <f>G133+G134+G135+G136</f>
        <v>0</v>
      </c>
      <c r="H132" s="72">
        <f t="shared" si="4"/>
        <v>0</v>
      </c>
    </row>
    <row r="133" spans="1:8" ht="37.5">
      <c r="A133" s="18"/>
      <c r="B133" s="18"/>
      <c r="C133" s="25"/>
      <c r="D133" s="48"/>
      <c r="E133" s="59" t="s">
        <v>180</v>
      </c>
      <c r="F133" s="65">
        <v>50000</v>
      </c>
      <c r="G133" s="63"/>
      <c r="H133" s="72">
        <f t="shared" si="4"/>
        <v>0</v>
      </c>
    </row>
    <row r="134" spans="1:8" ht="93.75">
      <c r="A134" s="18"/>
      <c r="B134" s="18"/>
      <c r="C134" s="25"/>
      <c r="D134" s="48"/>
      <c r="E134" s="59" t="s">
        <v>181</v>
      </c>
      <c r="F134" s="65">
        <v>15000</v>
      </c>
      <c r="G134" s="63"/>
      <c r="H134" s="72">
        <f t="shared" si="4"/>
        <v>0</v>
      </c>
    </row>
    <row r="135" spans="1:8" ht="37.5">
      <c r="A135" s="18"/>
      <c r="B135" s="18"/>
      <c r="C135" s="25"/>
      <c r="D135" s="48"/>
      <c r="E135" s="59" t="s">
        <v>182</v>
      </c>
      <c r="F135" s="65">
        <v>50000</v>
      </c>
      <c r="G135" s="63"/>
      <c r="H135" s="72">
        <f t="shared" si="4"/>
        <v>0</v>
      </c>
    </row>
    <row r="136" spans="1:8" ht="56.25">
      <c r="A136" s="18"/>
      <c r="B136" s="18"/>
      <c r="C136" s="25"/>
      <c r="D136" s="48"/>
      <c r="E136" s="59" t="s">
        <v>183</v>
      </c>
      <c r="F136" s="65">
        <v>50000</v>
      </c>
      <c r="G136" s="63"/>
      <c r="H136" s="72">
        <f t="shared" si="4"/>
        <v>0</v>
      </c>
    </row>
    <row r="137" spans="1:8">
      <c r="A137" s="18">
        <v>1517640</v>
      </c>
      <c r="B137" s="18">
        <v>7640</v>
      </c>
      <c r="C137" s="25" t="s">
        <v>85</v>
      </c>
      <c r="D137" s="19" t="s">
        <v>86</v>
      </c>
      <c r="E137" s="20" t="s">
        <v>173</v>
      </c>
      <c r="F137" s="63">
        <f>SUM(F138:F142)</f>
        <v>1892984.8599999999</v>
      </c>
      <c r="G137" s="63">
        <f>SUM(G138:G142)</f>
        <v>0</v>
      </c>
      <c r="H137" s="72">
        <f t="shared" si="4"/>
        <v>0</v>
      </c>
    </row>
    <row r="138" spans="1:8" ht="56.25">
      <c r="A138" s="18"/>
      <c r="B138" s="18"/>
      <c r="C138" s="25"/>
      <c r="D138" s="19"/>
      <c r="E138" s="20" t="s">
        <v>139</v>
      </c>
      <c r="F138" s="63">
        <v>477515.88</v>
      </c>
      <c r="G138" s="63"/>
      <c r="H138" s="72">
        <f t="shared" si="4"/>
        <v>0</v>
      </c>
    </row>
    <row r="139" spans="1:8" ht="56.25">
      <c r="A139" s="17"/>
      <c r="B139" s="17"/>
      <c r="C139" s="17"/>
      <c r="D139" s="20"/>
      <c r="E139" s="31" t="s">
        <v>87</v>
      </c>
      <c r="F139" s="65">
        <v>356325</v>
      </c>
      <c r="G139" s="65"/>
      <c r="H139" s="72">
        <f t="shared" si="4"/>
        <v>0</v>
      </c>
    </row>
    <row r="140" spans="1:8" ht="56.25">
      <c r="A140" s="17"/>
      <c r="B140" s="17"/>
      <c r="C140" s="17"/>
      <c r="D140" s="20"/>
      <c r="E140" s="27" t="s">
        <v>88</v>
      </c>
      <c r="F140" s="65">
        <v>675427</v>
      </c>
      <c r="G140" s="65"/>
      <c r="H140" s="72">
        <f t="shared" si="4"/>
        <v>0</v>
      </c>
    </row>
    <row r="141" spans="1:8" ht="56.25">
      <c r="A141" s="17"/>
      <c r="B141" s="17"/>
      <c r="C141" s="17"/>
      <c r="D141" s="20"/>
      <c r="E141" s="32" t="s">
        <v>89</v>
      </c>
      <c r="F141" s="65">
        <v>99306.77</v>
      </c>
      <c r="G141" s="65"/>
      <c r="H141" s="72">
        <f t="shared" si="4"/>
        <v>0</v>
      </c>
    </row>
    <row r="142" spans="1:8" ht="56.25">
      <c r="A142" s="17"/>
      <c r="B142" s="17"/>
      <c r="C142" s="17"/>
      <c r="D142" s="20"/>
      <c r="E142" s="32" t="s">
        <v>90</v>
      </c>
      <c r="F142" s="65">
        <v>284410.21000000002</v>
      </c>
      <c r="G142" s="65"/>
      <c r="H142" s="72">
        <f t="shared" si="4"/>
        <v>0</v>
      </c>
    </row>
    <row r="143" spans="1:8" ht="93.75">
      <c r="A143" s="17" t="s">
        <v>186</v>
      </c>
      <c r="B143" s="17" t="s">
        <v>187</v>
      </c>
      <c r="C143" s="18">
        <v>320</v>
      </c>
      <c r="D143" s="19" t="s">
        <v>188</v>
      </c>
      <c r="E143" s="20" t="s">
        <v>189</v>
      </c>
      <c r="F143" s="63">
        <f>1000000-650000</f>
        <v>350000</v>
      </c>
      <c r="G143" s="62"/>
      <c r="H143" s="72">
        <f t="shared" si="4"/>
        <v>0</v>
      </c>
    </row>
    <row r="144" spans="1:8" ht="37.9" customHeight="1">
      <c r="A144" s="42" t="s">
        <v>15</v>
      </c>
      <c r="B144" s="42"/>
      <c r="C144" s="42"/>
      <c r="D144" s="89" t="s">
        <v>105</v>
      </c>
      <c r="E144" s="90"/>
      <c r="F144" s="69">
        <f t="shared" ref="F144:G144" si="5">F145</f>
        <v>3785194.69</v>
      </c>
      <c r="G144" s="69">
        <f t="shared" si="5"/>
        <v>1562679</v>
      </c>
      <c r="H144" s="71">
        <f t="shared" si="4"/>
        <v>0.41283979503838941</v>
      </c>
    </row>
    <row r="145" spans="1:8" ht="37.9" customHeight="1">
      <c r="A145" s="42" t="s">
        <v>16</v>
      </c>
      <c r="B145" s="43"/>
      <c r="C145" s="43"/>
      <c r="D145" s="89" t="s">
        <v>105</v>
      </c>
      <c r="E145" s="90"/>
      <c r="F145" s="69">
        <f>F146+F148+F149</f>
        <v>3785194.69</v>
      </c>
      <c r="G145" s="69">
        <f>G146+G148+G149</f>
        <v>1562679</v>
      </c>
      <c r="H145" s="71">
        <f t="shared" si="4"/>
        <v>0.41283979503838941</v>
      </c>
    </row>
    <row r="146" spans="1:8" ht="37.5">
      <c r="A146" s="17" t="s">
        <v>174</v>
      </c>
      <c r="B146" s="17" t="s">
        <v>17</v>
      </c>
      <c r="C146" s="17" t="s">
        <v>1</v>
      </c>
      <c r="D146" s="20" t="s">
        <v>2</v>
      </c>
      <c r="E146" s="20" t="s">
        <v>173</v>
      </c>
      <c r="F146" s="68">
        <f>F147</f>
        <v>1994515.69</v>
      </c>
      <c r="G146" s="68">
        <f>G147</f>
        <v>0</v>
      </c>
      <c r="H146" s="72">
        <f t="shared" ref="H146:H150" si="6">G146/F146</f>
        <v>0</v>
      </c>
    </row>
    <row r="147" spans="1:8">
      <c r="A147" s="44"/>
      <c r="B147" s="44"/>
      <c r="C147" s="44"/>
      <c r="D147" s="45"/>
      <c r="E147" s="45" t="s">
        <v>175</v>
      </c>
      <c r="F147" s="70">
        <f>1400000+594515.69</f>
        <v>1994515.69</v>
      </c>
      <c r="G147" s="75"/>
      <c r="H147" s="76">
        <f t="shared" si="6"/>
        <v>0</v>
      </c>
    </row>
    <row r="148" spans="1:8" ht="75">
      <c r="A148" s="18">
        <v>3719800</v>
      </c>
      <c r="B148" s="18">
        <v>9800</v>
      </c>
      <c r="C148" s="25" t="s">
        <v>17</v>
      </c>
      <c r="D148" s="19" t="s">
        <v>190</v>
      </c>
      <c r="E148" s="60" t="s">
        <v>191</v>
      </c>
      <c r="F148" s="68">
        <v>228000</v>
      </c>
      <c r="G148" s="77"/>
      <c r="H148" s="72">
        <f t="shared" si="6"/>
        <v>0</v>
      </c>
    </row>
    <row r="149" spans="1:8" ht="187.5">
      <c r="A149" s="18">
        <v>3719820</v>
      </c>
      <c r="B149" s="18">
        <v>9820</v>
      </c>
      <c r="C149" s="25" t="s">
        <v>17</v>
      </c>
      <c r="D149" s="19" t="s">
        <v>192</v>
      </c>
      <c r="E149" s="61" t="s">
        <v>193</v>
      </c>
      <c r="F149" s="68">
        <f>1312679+250000</f>
        <v>1562679</v>
      </c>
      <c r="G149" s="68">
        <v>1562679</v>
      </c>
      <c r="H149" s="72">
        <f t="shared" si="6"/>
        <v>1</v>
      </c>
    </row>
    <row r="150" spans="1:8">
      <c r="A150" s="15"/>
      <c r="B150" s="17"/>
      <c r="C150" s="17"/>
      <c r="D150" s="46"/>
      <c r="E150" s="47" t="s">
        <v>18</v>
      </c>
      <c r="F150" s="75">
        <f>F12+F18+F27+F64+F144</f>
        <v>55696594.019999996</v>
      </c>
      <c r="G150" s="75">
        <f>G12+G18+G27+G64+G144</f>
        <v>1562679</v>
      </c>
      <c r="H150" s="71">
        <f t="shared" si="6"/>
        <v>2.805699392388088E-2</v>
      </c>
    </row>
    <row r="152" spans="1:8">
      <c r="D152" s="1" t="s">
        <v>197</v>
      </c>
      <c r="F152" s="1" t="s">
        <v>198</v>
      </c>
    </row>
  </sheetData>
  <customSheetViews>
    <customSheetView guid="{6174BFC3-8EFC-491A-B8A3-28DB8186A904}" scale="80" showPageBreaks="1" fitToPage="1" printArea="1" view="pageBreakPreview">
      <selection activeCell="G142" sqref="G142"/>
      <rowBreaks count="1" manualBreakCount="1">
        <brk id="101" max="7" man="1"/>
      </rowBreaks>
      <pageMargins left="0.19685039370078741" right="0.19685039370078741" top="0.19685039370078741" bottom="0.19685039370078741" header="0.19685039370078741" footer="0.19685039370078741"/>
      <pageSetup paperSize="9" scale="47" fitToHeight="36" orientation="portrait" r:id="rId1"/>
    </customSheetView>
    <customSheetView guid="{71B4C162-96A9-4CA7-B3F0-0C57B820C4BA}" scale="80" showPageBreaks="1" printArea="1" view="pageBreakPreview" topLeftCell="A48">
      <selection activeCell="G35" sqref="G35"/>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2"/>
    </customSheetView>
    <customSheetView guid="{9D5EF3DD-3431-45D7-BCA1-2268CCD9FD10}" scale="80" showPageBreaks="1" printArea="1" view="pageBreakPreview">
      <selection activeCell="G407" sqref="G407"/>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3"/>
    </customSheetView>
    <customSheetView guid="{02AC496F-F7D9-465B-9A66-D319977CD4A2}" scale="80" showPageBreaks="1" printArea="1" view="pageBreakPreview" topLeftCell="A88">
      <selection activeCell="K94" sqref="K94"/>
      <rowBreaks count="1" manualBreakCount="1">
        <brk id="102" max="7" man="1"/>
      </rowBreaks>
      <pageMargins left="0.19685039370078741" right="0.19685039370078741" top="0.19685039370078741" bottom="0.19685039370078741" header="0.19685039370078741" footer="0.19685039370078741"/>
      <pageSetup paperSize="9" scale="70" fitToHeight="35" orientation="landscape" r:id="rId4"/>
    </customSheetView>
  </customSheetViews>
  <mergeCells count="20">
    <mergeCell ref="D64:E64"/>
    <mergeCell ref="D65:E65"/>
    <mergeCell ref="D144:E144"/>
    <mergeCell ref="D145:E145"/>
    <mergeCell ref="D12:E12"/>
    <mergeCell ref="D13:E13"/>
    <mergeCell ref="D18:E18"/>
    <mergeCell ref="D19:E19"/>
    <mergeCell ref="D28:E28"/>
    <mergeCell ref="A7:B7"/>
    <mergeCell ref="A6:H6"/>
    <mergeCell ref="G1:H1"/>
    <mergeCell ref="G2:H2"/>
    <mergeCell ref="G4:H4"/>
    <mergeCell ref="G5:H5"/>
    <mergeCell ref="D27:E27"/>
    <mergeCell ref="D24:E24"/>
    <mergeCell ref="D25:E25"/>
    <mergeCell ref="D26:E26"/>
    <mergeCell ref="D23:E23"/>
  </mergeCells>
  <pageMargins left="0.19685039370078741" right="0.19685039370078741" top="0.19685039370078741" bottom="0.19685039370078741" header="0.19685039370078741" footer="0.19685039370078741"/>
  <pageSetup paperSize="9" scale="47" fitToHeight="36" orientation="portrait" r:id="rId5"/>
  <rowBreaks count="1" manualBreakCount="1">
    <brk id="10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Дод.3 (БР)</vt:lpstr>
      <vt:lpstr>'Дод.3 (БР)'!Заголовки_для_печати</vt:lpstr>
      <vt:lpstr>'Дод.3 (БР)'!Область_печати</vt:lpstr>
    </vt:vector>
  </TitlesOfParts>
  <Company>Grizli777</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Natasha-findep</cp:lastModifiedBy>
  <cp:lastPrinted>2022-07-18T11:21:08Z</cp:lastPrinted>
  <dcterms:created xsi:type="dcterms:W3CDTF">2019-04-10T18:00:09Z</dcterms:created>
  <dcterms:modified xsi:type="dcterms:W3CDTF">2022-07-27T12:56:39Z</dcterms:modified>
</cp:coreProperties>
</file>