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156" windowWidth="15576" windowHeight="11580"/>
  </bookViews>
  <sheets>
    <sheet name="2022" sheetId="4" r:id="rId1"/>
  </sheets>
  <definedNames>
    <definedName name="Z_22648713_93C4_4BCC_9593_E6D578C36006_.wvu.PrintArea" localSheetId="0" hidden="1">'2022'!$A$1:$P$130</definedName>
    <definedName name="Z_22648713_93C4_4BCC_9593_E6D578C36006_.wvu.PrintTitles" localSheetId="0" hidden="1">'2022'!$10:$15</definedName>
    <definedName name="Z_22648713_93C4_4BCC_9593_E6D578C36006_.wvu.Rows" localSheetId="0" hidden="1">'2022'!$27:$27,'2022'!#REF!</definedName>
    <definedName name="_xlnm.Print_Titles" localSheetId="0">'2022'!$10:$15</definedName>
    <definedName name="_xlnm.Print_Area" localSheetId="0">'2022'!$A$1:$P$199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N161" i="4" l="1"/>
  <c r="E161" i="4"/>
  <c r="M161" i="4" s="1"/>
  <c r="P17" i="4"/>
  <c r="P18" i="4"/>
  <c r="P19" i="4"/>
  <c r="P43" i="4"/>
  <c r="P44" i="4"/>
  <c r="P45" i="4"/>
  <c r="P47" i="4"/>
  <c r="P48" i="4"/>
  <c r="P52" i="4"/>
  <c r="P64" i="4"/>
  <c r="P65" i="4"/>
  <c r="P66" i="4"/>
  <c r="P67" i="4"/>
  <c r="P110" i="4"/>
  <c r="P111" i="4"/>
  <c r="P116" i="4"/>
  <c r="P118" i="4"/>
  <c r="P119" i="4"/>
  <c r="P121" i="4"/>
  <c r="P122" i="4"/>
  <c r="P124" i="4"/>
  <c r="P129" i="4"/>
  <c r="P130" i="4"/>
  <c r="P131" i="4"/>
  <c r="P134" i="4"/>
  <c r="P135" i="4"/>
  <c r="P136" i="4"/>
  <c r="P137" i="4"/>
  <c r="P138" i="4"/>
  <c r="P139" i="4"/>
  <c r="P140" i="4"/>
  <c r="P141" i="4"/>
  <c r="P142" i="4"/>
  <c r="P158" i="4"/>
  <c r="P159" i="4"/>
  <c r="P161" i="4"/>
  <c r="P164" i="4"/>
  <c r="P172" i="4"/>
  <c r="P174" i="4"/>
  <c r="P176" i="4"/>
  <c r="P177" i="4"/>
  <c r="P179" i="4"/>
  <c r="P180" i="4"/>
  <c r="P181" i="4"/>
  <c r="P185" i="4"/>
  <c r="P187" i="4"/>
  <c r="P188" i="4"/>
  <c r="P189" i="4"/>
  <c r="P190" i="4"/>
  <c r="P191" i="4"/>
  <c r="P196" i="4"/>
  <c r="P197" i="4"/>
  <c r="O17" i="4"/>
  <c r="O18" i="4"/>
  <c r="O19" i="4"/>
  <c r="O22" i="4"/>
  <c r="O43" i="4"/>
  <c r="O44" i="4"/>
  <c r="O45" i="4"/>
  <c r="O47" i="4"/>
  <c r="O48" i="4"/>
  <c r="O51" i="4"/>
  <c r="O52" i="4"/>
  <c r="O57" i="4"/>
  <c r="O64" i="4"/>
  <c r="O65" i="4"/>
  <c r="O66" i="4"/>
  <c r="O67" i="4"/>
  <c r="O74" i="4"/>
  <c r="O75" i="4"/>
  <c r="O92" i="4"/>
  <c r="O93" i="4"/>
  <c r="O96" i="4"/>
  <c r="O97" i="4"/>
  <c r="O98" i="4"/>
  <c r="O99" i="4"/>
  <c r="O110" i="4"/>
  <c r="O111" i="4"/>
  <c r="O116" i="4"/>
  <c r="O118" i="4"/>
  <c r="O119" i="4"/>
  <c r="O121" i="4"/>
  <c r="O122" i="4"/>
  <c r="O124" i="4"/>
  <c r="O129" i="4"/>
  <c r="O130" i="4"/>
  <c r="O131" i="4"/>
  <c r="O134" i="4"/>
  <c r="O135" i="4"/>
  <c r="O136" i="4"/>
  <c r="O137" i="4"/>
  <c r="O138" i="4"/>
  <c r="O139" i="4"/>
  <c r="O140" i="4"/>
  <c r="O141" i="4"/>
  <c r="O142" i="4"/>
  <c r="O158" i="4"/>
  <c r="O159" i="4"/>
  <c r="O161" i="4"/>
  <c r="O164" i="4"/>
  <c r="O172" i="4"/>
  <c r="O174" i="4"/>
  <c r="O176" i="4"/>
  <c r="O177" i="4"/>
  <c r="O179" i="4"/>
  <c r="O180" i="4"/>
  <c r="O181" i="4"/>
  <c r="O182" i="4"/>
  <c r="O183" i="4"/>
  <c r="O185" i="4"/>
  <c r="O187" i="4"/>
  <c r="O188" i="4"/>
  <c r="O189" i="4"/>
  <c r="O190" i="4"/>
  <c r="O191" i="4"/>
  <c r="O196" i="4"/>
  <c r="O197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3" i="4"/>
  <c r="N126" i="4"/>
  <c r="N127" i="4"/>
  <c r="N129" i="4"/>
  <c r="N130" i="4"/>
  <c r="N132" i="4"/>
  <c r="N133" i="4"/>
  <c r="N150" i="4"/>
  <c r="N151" i="4"/>
  <c r="N152" i="4"/>
  <c r="N153" i="4"/>
  <c r="N154" i="4"/>
  <c r="N155" i="4"/>
  <c r="N156" i="4"/>
  <c r="N157" i="4"/>
  <c r="N158" i="4"/>
  <c r="N159" i="4"/>
  <c r="N160" i="4"/>
  <c r="N163" i="4"/>
  <c r="N164" i="4"/>
  <c r="N166" i="4"/>
  <c r="N167" i="4"/>
  <c r="N168" i="4"/>
  <c r="N170" i="4"/>
  <c r="N171" i="4"/>
  <c r="N172" i="4"/>
  <c r="N174" i="4"/>
  <c r="N175" i="4"/>
  <c r="N176" i="4"/>
  <c r="N177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4" i="4"/>
  <c r="N195" i="4"/>
  <c r="N196" i="4"/>
  <c r="N197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3" i="4"/>
  <c r="M164" i="4"/>
  <c r="M165" i="4"/>
  <c r="M166" i="4"/>
  <c r="M167" i="4"/>
  <c r="M168" i="4"/>
  <c r="M170" i="4"/>
  <c r="M171" i="4"/>
  <c r="M172" i="4"/>
  <c r="M174" i="4"/>
  <c r="M175" i="4"/>
  <c r="M176" i="4"/>
  <c r="M177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P16" i="4"/>
  <c r="O16" i="4"/>
  <c r="N16" i="4"/>
  <c r="M16" i="4"/>
  <c r="F202" i="4" l="1"/>
  <c r="G202" i="4"/>
  <c r="H202" i="4"/>
  <c r="I202" i="4"/>
  <c r="J202" i="4"/>
  <c r="K202" i="4"/>
  <c r="L202" i="4"/>
  <c r="E202" i="4"/>
  <c r="G189" i="4" l="1"/>
  <c r="G159" i="4"/>
  <c r="I165" i="4"/>
  <c r="E165" i="4"/>
  <c r="G188" i="4" l="1"/>
  <c r="G190" i="4"/>
  <c r="H190" i="4"/>
  <c r="K52" i="4"/>
  <c r="K51" i="4"/>
  <c r="K57" i="4"/>
  <c r="G19" i="4"/>
  <c r="H172" i="4"/>
  <c r="G172" i="4"/>
  <c r="K172" i="4" l="1"/>
  <c r="K159" i="4" s="1"/>
  <c r="H130" i="4"/>
  <c r="G130" i="4"/>
  <c r="E148" i="4" l="1"/>
  <c r="I145" i="4"/>
  <c r="E145" i="4"/>
  <c r="J191" i="4" l="1"/>
  <c r="F191" i="4"/>
  <c r="J182" i="4" l="1"/>
  <c r="F182" i="4"/>
  <c r="L182" i="4"/>
  <c r="K182" i="4"/>
  <c r="H182" i="4"/>
  <c r="G182" i="4"/>
  <c r="J172" i="4"/>
  <c r="F172" i="4"/>
  <c r="E176" i="4"/>
  <c r="I176" i="4"/>
  <c r="J151" i="4" l="1"/>
  <c r="F151" i="4"/>
  <c r="I157" i="4"/>
  <c r="E157" i="4"/>
  <c r="F38" i="4" l="1"/>
  <c r="F159" i="4"/>
  <c r="I171" i="4"/>
  <c r="E171" i="4"/>
  <c r="K168" i="4"/>
  <c r="L168" i="4"/>
  <c r="J75" i="4" l="1"/>
  <c r="J91" i="4"/>
  <c r="F91" i="4"/>
  <c r="F90" i="4" l="1"/>
  <c r="F75" i="4" s="1"/>
  <c r="I90" i="4"/>
  <c r="E90" i="4"/>
  <c r="J48" i="4"/>
  <c r="J18" i="4" l="1"/>
  <c r="F18" i="4"/>
  <c r="J28" i="4"/>
  <c r="J180" i="4" l="1"/>
  <c r="K130" i="4"/>
  <c r="L130" i="4"/>
  <c r="J130" i="4"/>
  <c r="F130" i="4"/>
  <c r="I131" i="4"/>
  <c r="E131" i="4"/>
  <c r="I65" i="4"/>
  <c r="E65" i="4"/>
  <c r="I64" i="4"/>
  <c r="E64" i="4"/>
  <c r="K188" i="4" l="1"/>
  <c r="L188" i="4"/>
  <c r="J188" i="4"/>
  <c r="H188" i="4"/>
  <c r="F188" i="4"/>
  <c r="E188" i="4" l="1"/>
  <c r="I144" i="4"/>
  <c r="E144" i="4"/>
  <c r="H142" i="4"/>
  <c r="G142" i="4"/>
  <c r="G17" i="4" l="1"/>
  <c r="G16" i="4" s="1"/>
  <c r="H17" i="4"/>
  <c r="H16" i="4" s="1"/>
  <c r="F31" i="4"/>
  <c r="F185" i="4" s="1"/>
  <c r="F37" i="4"/>
  <c r="F190" i="4" s="1"/>
  <c r="G66" i="4"/>
  <c r="G48" i="4" s="1"/>
  <c r="H66" i="4"/>
  <c r="H48" i="4" s="1"/>
  <c r="F69" i="4"/>
  <c r="F48" i="4" s="1"/>
  <c r="F74" i="4"/>
  <c r="G75" i="4"/>
  <c r="G74" i="4" s="1"/>
  <c r="H75" i="4"/>
  <c r="H74" i="4" s="1"/>
  <c r="F93" i="4"/>
  <c r="F92" i="4" s="1"/>
  <c r="G93" i="4"/>
  <c r="G92" i="4" s="1"/>
  <c r="H93" i="4"/>
  <c r="H92" i="4" s="1"/>
  <c r="F103" i="4"/>
  <c r="F102" i="4" s="1"/>
  <c r="G103" i="4"/>
  <c r="G102" i="4" s="1"/>
  <c r="H103" i="4"/>
  <c r="H102" i="4" s="1"/>
  <c r="F111" i="4"/>
  <c r="F110" i="4" s="1"/>
  <c r="G111" i="4"/>
  <c r="G110" i="4" s="1"/>
  <c r="H111" i="4"/>
  <c r="H110" i="4" s="1"/>
  <c r="F129" i="4"/>
  <c r="G129" i="4"/>
  <c r="H129" i="4"/>
  <c r="F150" i="4"/>
  <c r="G151" i="4"/>
  <c r="G150" i="4" s="1"/>
  <c r="H151" i="4"/>
  <c r="H150" i="4" s="1"/>
  <c r="F179" i="4"/>
  <c r="G161" i="4"/>
  <c r="G179" i="4" s="1"/>
  <c r="H161" i="4"/>
  <c r="H179" i="4" s="1"/>
  <c r="E168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7" i="4"/>
  <c r="E68" i="4"/>
  <c r="E70" i="4"/>
  <c r="E71" i="4"/>
  <c r="E72" i="4"/>
  <c r="E73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1" i="4"/>
  <c r="E94" i="4"/>
  <c r="E95" i="4"/>
  <c r="E96" i="4"/>
  <c r="E97" i="4"/>
  <c r="E98" i="4"/>
  <c r="E99" i="4"/>
  <c r="E100" i="4"/>
  <c r="E101" i="4"/>
  <c r="E104" i="4"/>
  <c r="E105" i="4"/>
  <c r="E106" i="4"/>
  <c r="E107" i="4"/>
  <c r="E108" i="4"/>
  <c r="E109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6" i="4"/>
  <c r="E147" i="4"/>
  <c r="E149" i="4"/>
  <c r="E152" i="4"/>
  <c r="E153" i="4"/>
  <c r="E154" i="4"/>
  <c r="E155" i="4"/>
  <c r="E156" i="4"/>
  <c r="E160" i="4"/>
  <c r="E163" i="4"/>
  <c r="E164" i="4"/>
  <c r="E166" i="4"/>
  <c r="E167" i="4"/>
  <c r="E170" i="4"/>
  <c r="E174" i="4"/>
  <c r="E175" i="4"/>
  <c r="F196" i="4"/>
  <c r="G196" i="4"/>
  <c r="H196" i="4"/>
  <c r="F195" i="4"/>
  <c r="G195" i="4"/>
  <c r="H195" i="4"/>
  <c r="F194" i="4"/>
  <c r="G194" i="4"/>
  <c r="H194" i="4"/>
  <c r="K194" i="4"/>
  <c r="L194" i="4"/>
  <c r="J194" i="4"/>
  <c r="F193" i="4"/>
  <c r="G193" i="4"/>
  <c r="H193" i="4"/>
  <c r="K193" i="4"/>
  <c r="L193" i="4"/>
  <c r="J193" i="4"/>
  <c r="F192" i="4"/>
  <c r="G192" i="4"/>
  <c r="H192" i="4"/>
  <c r="K192" i="4"/>
  <c r="L192" i="4"/>
  <c r="J192" i="4"/>
  <c r="G191" i="4"/>
  <c r="H191" i="4"/>
  <c r="K191" i="4"/>
  <c r="L191" i="4"/>
  <c r="F189" i="4"/>
  <c r="H189" i="4"/>
  <c r="K189" i="4"/>
  <c r="L189" i="4"/>
  <c r="J189" i="4"/>
  <c r="F187" i="4"/>
  <c r="G187" i="4"/>
  <c r="H187" i="4"/>
  <c r="K187" i="4"/>
  <c r="L187" i="4"/>
  <c r="J187" i="4"/>
  <c r="F186" i="4"/>
  <c r="G186" i="4"/>
  <c r="H186" i="4"/>
  <c r="K186" i="4"/>
  <c r="L186" i="4"/>
  <c r="J186" i="4"/>
  <c r="G185" i="4"/>
  <c r="H185" i="4"/>
  <c r="F184" i="4"/>
  <c r="G184" i="4"/>
  <c r="H184" i="4"/>
  <c r="K184" i="4"/>
  <c r="L184" i="4"/>
  <c r="J184" i="4"/>
  <c r="F183" i="4"/>
  <c r="G183" i="4"/>
  <c r="H183" i="4"/>
  <c r="K183" i="4"/>
  <c r="L183" i="4"/>
  <c r="J183" i="4"/>
  <c r="F181" i="4"/>
  <c r="G181" i="4"/>
  <c r="H181" i="4"/>
  <c r="J181" i="4"/>
  <c r="K181" i="4"/>
  <c r="L181" i="4"/>
  <c r="K196" i="4"/>
  <c r="J196" i="4"/>
  <c r="K195" i="4"/>
  <c r="L195" i="4"/>
  <c r="J195" i="4"/>
  <c r="K161" i="4"/>
  <c r="K158" i="4" s="1"/>
  <c r="L161" i="4"/>
  <c r="J179" i="4"/>
  <c r="K151" i="4"/>
  <c r="K150" i="4" s="1"/>
  <c r="L151" i="4"/>
  <c r="L150" i="4" s="1"/>
  <c r="K129" i="4"/>
  <c r="L129" i="4"/>
  <c r="J129" i="4"/>
  <c r="K103" i="4"/>
  <c r="K102" i="4" s="1"/>
  <c r="L103" i="4"/>
  <c r="L102" i="4" s="1"/>
  <c r="J103" i="4"/>
  <c r="J102" i="4" s="1"/>
  <c r="K93" i="4"/>
  <c r="K92" i="4" s="1"/>
  <c r="L93" i="4"/>
  <c r="L92" i="4" s="1"/>
  <c r="J93" i="4"/>
  <c r="J92" i="4" s="1"/>
  <c r="K75" i="4"/>
  <c r="K74" i="4" s="1"/>
  <c r="L75" i="4"/>
  <c r="L74" i="4" s="1"/>
  <c r="J74" i="4"/>
  <c r="K69" i="4"/>
  <c r="I69" i="4" s="1"/>
  <c r="L69" i="4"/>
  <c r="K66" i="4"/>
  <c r="K48" i="4" s="1"/>
  <c r="L66" i="4"/>
  <c r="L48" i="4" s="1"/>
  <c r="K37" i="4"/>
  <c r="K190" i="4" s="1"/>
  <c r="L37" i="4"/>
  <c r="L190" i="4" s="1"/>
  <c r="J37" i="4"/>
  <c r="J190" i="4" s="1"/>
  <c r="J31" i="4"/>
  <c r="J185" i="4" s="1"/>
  <c r="K31" i="4"/>
  <c r="K185" i="4" s="1"/>
  <c r="L31" i="4"/>
  <c r="L185" i="4" s="1"/>
  <c r="K18" i="4"/>
  <c r="L18" i="4"/>
  <c r="L179" i="4" s="1"/>
  <c r="I19" i="4"/>
  <c r="I20" i="4"/>
  <c r="I21" i="4"/>
  <c r="I22" i="4"/>
  <c r="I23" i="4"/>
  <c r="I24" i="4"/>
  <c r="I25" i="4"/>
  <c r="I26" i="4"/>
  <c r="I27" i="4"/>
  <c r="I28" i="4"/>
  <c r="I29" i="4"/>
  <c r="I30" i="4"/>
  <c r="I32" i="4"/>
  <c r="I33" i="4"/>
  <c r="I34" i="4"/>
  <c r="I35" i="4"/>
  <c r="I36" i="4"/>
  <c r="I38" i="4"/>
  <c r="I39" i="4"/>
  <c r="I40" i="4"/>
  <c r="I41" i="4"/>
  <c r="I42" i="4"/>
  <c r="I43" i="4"/>
  <c r="I44" i="4"/>
  <c r="I45" i="4"/>
  <c r="I46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7" i="4"/>
  <c r="I68" i="4"/>
  <c r="I70" i="4"/>
  <c r="I71" i="4"/>
  <c r="I72" i="4"/>
  <c r="I73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1" i="4"/>
  <c r="I94" i="4"/>
  <c r="I95" i="4"/>
  <c r="I96" i="4"/>
  <c r="I97" i="4"/>
  <c r="I98" i="4"/>
  <c r="I99" i="4"/>
  <c r="I100" i="4"/>
  <c r="I101" i="4"/>
  <c r="I104" i="4"/>
  <c r="I105" i="4"/>
  <c r="I106" i="4"/>
  <c r="I107" i="4"/>
  <c r="I108" i="4"/>
  <c r="I109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40" i="4"/>
  <c r="I146" i="4"/>
  <c r="I152" i="4"/>
  <c r="I154" i="4"/>
  <c r="I155" i="4"/>
  <c r="I156" i="4"/>
  <c r="I160" i="4"/>
  <c r="I163" i="4"/>
  <c r="I164" i="4"/>
  <c r="I166" i="4"/>
  <c r="I167" i="4"/>
  <c r="I168" i="4"/>
  <c r="I170" i="4"/>
  <c r="I174" i="4"/>
  <c r="I175" i="4"/>
  <c r="I184" i="4"/>
  <c r="I186" i="4"/>
  <c r="I188" i="4"/>
  <c r="I191" i="4"/>
  <c r="I192" i="4"/>
  <c r="I193" i="4"/>
  <c r="I194" i="4"/>
  <c r="E172" i="4" l="1"/>
  <c r="I37" i="4"/>
  <c r="E187" i="4"/>
  <c r="I172" i="4"/>
  <c r="I103" i="4"/>
  <c r="I93" i="4"/>
  <c r="E75" i="4"/>
  <c r="I31" i="4"/>
  <c r="E103" i="4"/>
  <c r="F180" i="4"/>
  <c r="H180" i="4"/>
  <c r="H47" i="4"/>
  <c r="I161" i="4"/>
  <c r="G180" i="4"/>
  <c r="K179" i="4"/>
  <c r="L180" i="4"/>
  <c r="L47" i="4"/>
  <c r="E69" i="4"/>
  <c r="K180" i="4"/>
  <c r="I180" i="4" s="1"/>
  <c r="F47" i="4"/>
  <c r="J17" i="4"/>
  <c r="J16" i="4" s="1"/>
  <c r="K47" i="4"/>
  <c r="I196" i="4"/>
  <c r="E183" i="4"/>
  <c r="E192" i="4"/>
  <c r="L17" i="4"/>
  <c r="K17" i="4"/>
  <c r="I187" i="4"/>
  <c r="E184" i="4"/>
  <c r="E193" i="4"/>
  <c r="F158" i="4"/>
  <c r="I195" i="4"/>
  <c r="E110" i="4"/>
  <c r="E182" i="4"/>
  <c r="E189" i="4"/>
  <c r="E181" i="4"/>
  <c r="E194" i="4"/>
  <c r="I183" i="4"/>
  <c r="E102" i="4"/>
  <c r="I185" i="4"/>
  <c r="E74" i="4"/>
  <c r="E186" i="4"/>
  <c r="E179" i="4"/>
  <c r="E191" i="4"/>
  <c r="L159" i="4"/>
  <c r="L158" i="4" s="1"/>
  <c r="L196" i="4"/>
  <c r="I181" i="4"/>
  <c r="H159" i="4"/>
  <c r="H158" i="4" s="1"/>
  <c r="E92" i="4"/>
  <c r="F17" i="4"/>
  <c r="F16" i="4" s="1"/>
  <c r="I190" i="4"/>
  <c r="E129" i="4"/>
  <c r="E185" i="4"/>
  <c r="E31" i="4"/>
  <c r="E190" i="4"/>
  <c r="E37" i="4"/>
  <c r="E66" i="4"/>
  <c r="E93" i="4"/>
  <c r="E111" i="4"/>
  <c r="E130" i="4"/>
  <c r="E150" i="4"/>
  <c r="E151" i="4"/>
  <c r="E195" i="4"/>
  <c r="E196" i="4"/>
  <c r="F197" i="4"/>
  <c r="I189" i="4"/>
  <c r="I182" i="4"/>
  <c r="J159" i="4"/>
  <c r="J158" i="4" s="1"/>
  <c r="I158" i="4" s="1"/>
  <c r="I130" i="4"/>
  <c r="I129" i="4"/>
  <c r="I102" i="4"/>
  <c r="I92" i="4"/>
  <c r="I75" i="4"/>
  <c r="I74" i="4"/>
  <c r="I66" i="4"/>
  <c r="I18" i="4"/>
  <c r="L197" i="4" l="1"/>
  <c r="H177" i="4"/>
  <c r="G158" i="4"/>
  <c r="F177" i="4"/>
  <c r="I17" i="4"/>
  <c r="K16" i="4"/>
  <c r="L16" i="4"/>
  <c r="E17" i="4"/>
  <c r="G197" i="4"/>
  <c r="E180" i="4"/>
  <c r="G47" i="4"/>
  <c r="E48" i="4"/>
  <c r="E159" i="4"/>
  <c r="K197" i="4"/>
  <c r="E16" i="4"/>
  <c r="I179" i="4"/>
  <c r="J197" i="4"/>
  <c r="H197" i="4"/>
  <c r="I159" i="4"/>
  <c r="I48" i="4"/>
  <c r="J47" i="4"/>
  <c r="I16" i="4"/>
  <c r="E158" i="4" l="1"/>
  <c r="E197" i="4"/>
  <c r="G177" i="4"/>
  <c r="E47" i="4"/>
  <c r="I197" i="4"/>
  <c r="I47" i="4"/>
  <c r="E177" i="4" l="1"/>
  <c r="I149" i="4"/>
  <c r="I143" i="4"/>
  <c r="I139" i="4"/>
  <c r="I137" i="4" l="1"/>
  <c r="I136" i="4"/>
  <c r="I135" i="4"/>
  <c r="I134" i="4"/>
  <c r="I142" i="4" l="1"/>
  <c r="I133" i="4" l="1"/>
  <c r="I138" i="4" l="1"/>
  <c r="I132" i="4" l="1"/>
  <c r="L111" i="4" l="1"/>
  <c r="J111" i="4"/>
  <c r="J110" i="4" l="1"/>
  <c r="K111" i="4"/>
  <c r="I111" i="4" s="1"/>
  <c r="L110" i="4"/>
  <c r="L177" i="4" s="1"/>
  <c r="I128" i="4"/>
  <c r="P201" i="4" l="1"/>
  <c r="K110" i="4"/>
  <c r="K177" i="4" s="1"/>
  <c r="I110" i="4" l="1"/>
  <c r="O201" i="4"/>
  <c r="I147" i="4"/>
  <c r="I141" i="4"/>
  <c r="I153" i="4" l="1"/>
  <c r="J150" i="4" l="1"/>
  <c r="I151" i="4"/>
  <c r="I150" i="4" l="1"/>
  <c r="J177" i="4"/>
  <c r="N201" i="4" s="1"/>
  <c r="I177" i="4" l="1"/>
  <c r="Q47" i="4" l="1"/>
  <c r="Q74" i="4"/>
  <c r="Q16" i="4"/>
</calcChain>
</file>

<file path=xl/sharedStrings.xml><?xml version="1.0" encoding="utf-8"?>
<sst xmlns="http://schemas.openxmlformats.org/spreadsheetml/2006/main" count="591" uniqueCount="372">
  <si>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</si>
  <si>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</si>
  <si>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</si>
  <si>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</si>
  <si>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</si>
  <si>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</si>
  <si>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</si>
  <si>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</si>
  <si>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</si>
  <si>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</si>
  <si>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</si>
  <si>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</si>
  <si>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</si>
  <si>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</si>
  <si>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</si>
  <si>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</si>
  <si>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</si>
  <si>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</si>
  <si>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</si>
  <si>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</si>
  <si>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</si>
  <si>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</si>
  <si>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</si>
  <si>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</si>
  <si>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</si>
  <si>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</si>
  <si>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</si>
  <si>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</si>
  <si>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</si>
  <si>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</si>
  <si>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</si>
  <si>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</si>
  <si>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</si>
  <si>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</si>
  <si>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</si>
  <si>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</si>
  <si>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</si>
  <si>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</si>
  <si>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</si>
  <si>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</si>
  <si>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</si>
  <si>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</si>
  <si>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</si>
  <si>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</si>
  <si>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</si>
  <si>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</si>
  <si>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</si>
  <si>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</si>
  <si>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</si>
  <si>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</si>
  <si>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</si>
  <si>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</si>
  <si>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</si>
  <si>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</si>
  <si>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</si>
  <si>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0421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</si>
  <si>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</si>
  <si>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</si>
  <si>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</si>
  <si>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</si>
  <si>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</si>
  <si>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</si>
  <si>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</si>
  <si>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</si>
  <si>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</si>
  <si>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</si>
  <si>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</si>
  <si>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</si>
  <si>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</si>
  <si>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</si>
  <si>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</si>
  <si>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</si>
  <si>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</si>
  <si>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</si>
  <si>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</si>
  <si>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</si>
  <si>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</si>
  <si>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</si>
  <si>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</si>
  <si>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</si>
  <si>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</si>
  <si>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</si>
  <si>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</si>
  <si>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</si>
  <si>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</si>
  <si>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</si>
  <si>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</si>
  <si>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</si>
  <si>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</si>
  <si>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</si>
  <si>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</si>
  <si>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</si>
  <si>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</si>
  <si>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</si>
  <si>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</si>
  <si>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</si>
  <si>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</si>
  <si>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</si>
  <si>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</si>
  <si>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</si>
  <si>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</si>
  <si>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</si>
  <si>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</si>
  <si>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</si>
  <si>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</si>
  <si>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</si>
  <si>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</si>
  <si>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</si>
  <si>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</si>
  <si>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</si>
  <si>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</si>
  <si>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</si>
  <si>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</si>
  <si>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</si>
  <si>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</si>
  <si>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</si>
  <si>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</si>
  <si>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</si>
  <si>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</si>
  <si>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</si>
  <si>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</si>
  <si>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</si>
  <si>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</si>
  <si>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</si>
  <si>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</si>
  <si>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</si>
  <si>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</si>
  <si>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</si>
  <si>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</si>
  <si>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</si>
  <si>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</si>
  <si>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</si>
  <si>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</si>
  <si>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</si>
  <si>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</si>
  <si>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</si>
  <si>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</si>
  <si>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</si>
  <si>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6012</t>
  </si>
  <si>
    <t>1216012</t>
  </si>
  <si>
    <t>Забезпечення діяльності з виробництва, транспортування, постачання теплової енергії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</si>
  <si>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</si>
  <si>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</si>
  <si>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</si>
  <si>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</si>
  <si>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</si>
  <si>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</si>
  <si>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</si>
  <si>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</si>
  <si>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</si>
  <si>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</si>
  <si>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</si>
  <si>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</si>
  <si>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</si>
  <si>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</si>
  <si>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</si>
  <si>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</si>
  <si>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</si>
  <si>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</si>
  <si>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</si>
  <si>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</si>
  <si>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</si>
  <si>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</si>
  <si>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</si>
  <si>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</si>
  <si>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</si>
  <si>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</si>
  <si>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</si>
  <si>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</si>
  <si>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Інші програми та заходи у сфері освіти</t>
  </si>
  <si>
    <t>1216017</t>
  </si>
  <si>
    <t>6017</t>
  </si>
  <si>
    <t>9800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</si>
  <si>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</si>
  <si>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</si>
  <si>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</si>
  <si>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</si>
  <si>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</si>
  <si>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</si>
  <si>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0213112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</si>
  <si>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</si>
  <si>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</si>
  <si>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</si>
  <si>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</si>
  <si>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</si>
  <si>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</si>
  <si>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</si>
  <si>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</si>
  <si>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</si>
  <si>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</si>
  <si>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</si>
  <si>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</si>
  <si>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</si>
  <si>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</si>
  <si>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</si>
  <si>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Додаток 2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</si>
  <si>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</si>
  <si>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</si>
  <si>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</si>
  <si>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</si>
  <si>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</si>
  <si>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</si>
  <si>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</si>
  <si>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</si>
  <si>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</si>
  <si>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</si>
  <si>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</si>
  <si>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</si>
  <si>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</si>
  <si>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</si>
  <si>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0611021</t>
  </si>
  <si>
    <t>1021</t>
  </si>
  <si>
    <t>Надання загальної середньої освіти закладами загальної середньої освіти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</si>
  <si>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</si>
  <si>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</si>
  <si>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</si>
  <si>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</si>
  <si>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</si>
  <si>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</si>
  <si>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</si>
  <si>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</si>
  <si>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</si>
  <si>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</si>
  <si>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0611130</t>
  </si>
  <si>
    <t>1130</t>
  </si>
  <si>
    <t>Методичне забезпечення діяльності закладів освіти</t>
  </si>
  <si>
    <t>0611141</t>
  </si>
  <si>
    <t>1141</t>
  </si>
  <si>
    <t>0611142</t>
  </si>
  <si>
    <t>1142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</si>
  <si>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</si>
  <si>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</si>
  <si>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</si>
  <si>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</si>
  <si>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</si>
  <si>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</si>
  <si>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</si>
  <si>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</si>
  <si>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1011080</t>
  </si>
  <si>
    <t>1080</t>
  </si>
  <si>
    <t>3718710</t>
  </si>
  <si>
    <t>8710</t>
  </si>
  <si>
    <t>Резервний фонд  місцевого бюджету</t>
  </si>
  <si>
    <t>0611210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</si>
  <si>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</si>
  <si>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</si>
  <si>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</si>
  <si>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 xml:space="preserve">до рішення Чорноморської міської ради </t>
  </si>
  <si>
    <t xml:space="preserve">Одеського району Одеської області 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</si>
  <si>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</si>
  <si>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</si>
  <si>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</si>
  <si>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</si>
  <si>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</si>
  <si>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</si>
  <si>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</si>
  <si>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</si>
  <si>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</si>
  <si>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</si>
  <si>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</si>
  <si>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</si>
  <si>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</si>
  <si>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</si>
  <si>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</si>
  <si>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</si>
  <si>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</si>
  <si>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</si>
  <si>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</si>
  <si>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</si>
  <si>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</si>
  <si>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</si>
  <si>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</si>
  <si>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</si>
  <si>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</si>
  <si>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9100</t>
  </si>
  <si>
    <t>Дотації з місцевого бюджету іншим бюджетам</t>
  </si>
  <si>
    <t>9700</t>
  </si>
  <si>
    <t>Субвенція з місцевого бюджету державному бюджету на виконання програм соціально-економічного розвитку регіонів</t>
  </si>
  <si>
    <t>від         2022 р. №        - VIII</t>
  </si>
  <si>
    <t>Затверджено розписом на 2022 рік, грн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</si>
  <si>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</si>
  <si>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</si>
  <si>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</si>
  <si>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</si>
  <si>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</si>
  <si>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</si>
  <si>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</si>
  <si>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</si>
  <si>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</si>
  <si>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</si>
  <si>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</si>
  <si>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</si>
  <si>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</si>
  <si>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</si>
  <si>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</si>
  <si>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</si>
  <si>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</si>
  <si>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</si>
  <si>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Вiддiл освiти Чорноморської мiської ради Одеського району Одеської областi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</si>
  <si>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</si>
  <si>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</si>
  <si>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0611061</t>
  </si>
  <si>
    <t>0611154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</si>
  <si>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</si>
  <si>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</si>
  <si>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</si>
  <si>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</si>
  <si>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0611200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</si>
  <si>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</si>
  <si>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</si>
  <si>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</si>
  <si>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</si>
  <si>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</si>
  <si>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</si>
  <si>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</si>
  <si>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</si>
  <si>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</si>
  <si>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</si>
  <si>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</si>
  <si>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</si>
  <si>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0813140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</si>
  <si>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</si>
  <si>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</si>
  <si>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</si>
  <si>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</si>
  <si>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</si>
  <si>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</si>
  <si>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</si>
  <si>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</si>
  <si>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</si>
  <si>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</si>
  <si>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</si>
  <si>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</si>
  <si>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</si>
  <si>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</si>
  <si>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</si>
  <si>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</si>
  <si>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</si>
  <si>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Будівництво 1 об'єктів житлово-комунального господарства</t>
  </si>
  <si>
    <t>Будівництво 1 освітніх установ та закладів</t>
  </si>
  <si>
    <t>Будівництво 1 інших об'єктів комунальної власності</t>
  </si>
  <si>
    <t>Розвиток мережі центрів надання адміністративних послуг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</si>
  <si>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</si>
  <si>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</si>
  <si>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в т.ч.</t>
  </si>
  <si>
    <t>оплата послуг (крім комунальних)</t>
  </si>
  <si>
    <t>нерозподілені видатки</t>
  </si>
  <si>
    <t>Резервний фонд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</si>
  <si>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</si>
  <si>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</si>
  <si>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</si>
  <si>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X</t>
  </si>
  <si>
    <t>УСЬОГО</t>
  </si>
  <si>
    <t>8100</t>
  </si>
  <si>
    <t>Захист населення і територій від надзвичайних ситуацій техногенного та природного характеру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</si>
  <si>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</si>
  <si>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1517461</t>
  </si>
  <si>
    <t>Ольга ЯКОВЕНКО</t>
  </si>
  <si>
    <t>Начальник фінансового управління</t>
  </si>
  <si>
    <t>про виконання видатків бюджету  Чорноморської міської територіальної громади  за 1 півріччя 2022 року в розрізі відповідальних виконавців за бюджетними програмами/підпрограмами</t>
  </si>
  <si>
    <t>Виконано за 1 півріччя 2022 року, грн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</si>
  <si>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</si>
  <si>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</si>
  <si>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</si>
  <si>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 xml:space="preserve">Про затвердження Міської цільової програми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      2022 рік </t>
  </si>
  <si>
    <t>Утримання та розвиток автомобільних доріг та дорожньої інфраструктури за рахунок субвенції з державного бюджету</t>
  </si>
  <si>
    <t>1518110</t>
  </si>
  <si>
    <t>Всього</t>
  </si>
  <si>
    <t xml:space="preserve"> в тому  числі</t>
  </si>
  <si>
    <t>Виконання (%)</t>
  </si>
  <si>
    <t>в 2,8 рази</t>
  </si>
  <si>
    <t>До бюджету Великодолинської селищної територіальної громади на утримання кладовищ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</si>
</sst>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6" formatCode="0.0"/>
    <numFmt numFmtId="167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7" fillId="0" borderId="0"/>
    <xf numFmtId="0" fontId="1" fillId="0" borderId="0"/>
  </cellStyleXfs>
  <cellXfs count="148">
    <xf numFmtId="0" fontId="0" fillId="0" borderId="0" xfId="0"/>
    <xf numFmtId="0" fontId="7" fillId="2" borderId="0" xfId="0" applyFont="1" applyFill="1"/>
    <xf numFmtId="0" fontId="6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8" fillId="2" borderId="0" xfId="0" applyFont="1" applyFill="1"/>
    <xf numFmtId="49" fontId="3" fillId="2" borderId="0" xfId="0" applyNumberFormat="1" applyFont="1" applyFill="1"/>
    <xf numFmtId="164" fontId="3" fillId="2" borderId="0" xfId="0" applyNumberFormat="1" applyFont="1" applyFill="1"/>
    <xf numFmtId="1" fontId="3" fillId="2" borderId="0" xfId="0" applyNumberFormat="1" applyFont="1" applyFill="1"/>
    <xf numFmtId="0" fontId="10" fillId="2" borderId="0" xfId="0" applyFont="1" applyFill="1"/>
    <xf numFmtId="0" fontId="13" fillId="2" borderId="0" xfId="0" applyFont="1" applyFill="1"/>
    <xf numFmtId="164" fontId="13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0" xfId="0" applyNumberFormat="1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right"/>
    </xf>
    <xf numFmtId="0" fontId="3" fillId="0" borderId="0" xfId="2" applyFont="1" applyFill="1"/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2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9" fillId="2" borderId="0" xfId="0" applyFont="1" applyFill="1"/>
    <xf numFmtId="0" fontId="20" fillId="2" borderId="0" xfId="0" applyFont="1" applyFill="1"/>
    <xf numFmtId="0" fontId="21" fillId="2" borderId="0" xfId="0" applyFont="1" applyFill="1"/>
    <xf numFmtId="0" fontId="12" fillId="2" borderId="0" xfId="0" applyFont="1" applyFill="1"/>
    <xf numFmtId="164" fontId="6" fillId="2" borderId="0" xfId="0" applyNumberFormat="1" applyFont="1" applyFill="1"/>
    <xf numFmtId="0" fontId="22" fillId="2" borderId="0" xfId="0" applyFont="1" applyFill="1"/>
    <xf numFmtId="0" fontId="11" fillId="2" borderId="0" xfId="0" applyFont="1" applyFill="1"/>
    <xf numFmtId="1" fontId="6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wrapText="1"/>
    </xf>
    <xf numFmtId="4" fontId="4" fillId="2" borderId="0" xfId="0" applyNumberFormat="1" applyFont="1" applyFill="1"/>
    <xf numFmtId="0" fontId="6" fillId="2" borderId="1" xfId="0" applyFont="1" applyFill="1" applyBorder="1" applyAlignment="1">
      <alignment wrapText="1"/>
    </xf>
    <xf numFmtId="0" fontId="9" fillId="2" borderId="1" xfId="0" applyFont="1" applyFill="1" applyBorder="1"/>
    <xf numFmtId="49" fontId="3" fillId="2" borderId="1" xfId="0" applyNumberFormat="1" applyFont="1" applyFill="1" applyBorder="1" applyAlignment="1"/>
    <xf numFmtId="0" fontId="3" fillId="2" borderId="1" xfId="0" applyFont="1" applyFill="1" applyBorder="1" applyAlignment="1"/>
    <xf numFmtId="0" fontId="23" fillId="2" borderId="0" xfId="0" applyFont="1" applyFill="1"/>
    <xf numFmtId="0" fontId="24" fillId="2" borderId="1" xfId="0" applyFont="1" applyFill="1" applyBorder="1" applyAlignment="1">
      <alignment vertical="center" wrapText="1"/>
    </xf>
    <xf numFmtId="0" fontId="24" fillId="2" borderId="1" xfId="0" quotePrefix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3" fillId="2" borderId="0" xfId="2" applyFont="1" applyFill="1"/>
    <xf numFmtId="0" fontId="4" fillId="2" borderId="1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5" fillId="2" borderId="1" xfId="0" quotePrefix="1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6" fillId="2" borderId="1" xfId="0" quotePrefix="1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vertical="center" wrapText="1"/>
    </xf>
    <xf numFmtId="1" fontId="25" fillId="2" borderId="1" xfId="0" applyNumberFormat="1" applyFont="1" applyFill="1" applyBorder="1" applyAlignment="1">
      <alignment horizontal="left" vertical="center" wrapText="1"/>
    </xf>
    <xf numFmtId="2" fontId="25" fillId="2" borderId="1" xfId="0" applyNumberFormat="1" applyFont="1" applyFill="1" applyBorder="1" applyAlignment="1">
      <alignment horizontal="left" vertical="center" wrapText="1"/>
    </xf>
    <xf numFmtId="2" fontId="25" fillId="2" borderId="1" xfId="0" quotePrefix="1" applyNumberFormat="1" applyFont="1" applyFill="1" applyBorder="1" applyAlignment="1">
      <alignment vertical="center" wrapText="1"/>
    </xf>
    <xf numFmtId="2" fontId="25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49" fontId="26" fillId="2" borderId="1" xfId="0" applyNumberFormat="1" applyFont="1" applyFill="1" applyBorder="1" applyAlignment="1">
      <alignment vertical="center" wrapText="1"/>
    </xf>
    <xf numFmtId="0" fontId="12" fillId="2" borderId="1" xfId="2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" fontId="4" fillId="2" borderId="0" xfId="0" applyNumberFormat="1" applyFont="1" applyFill="1"/>
    <xf numFmtId="0" fontId="27" fillId="2" borderId="0" xfId="0" applyFont="1" applyFill="1"/>
    <xf numFmtId="0" fontId="28" fillId="2" borderId="1" xfId="0" applyFont="1" applyFill="1" applyBorder="1" applyAlignment="1">
      <alignment wrapText="1"/>
    </xf>
    <xf numFmtId="0" fontId="29" fillId="2" borderId="0" xfId="0" applyFont="1" applyFill="1"/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vertical="center" wrapText="1"/>
    </xf>
    <xf numFmtId="49" fontId="6" fillId="2" borderId="0" xfId="0" applyNumberFormat="1" applyFont="1" applyFill="1"/>
    <xf numFmtId="4" fontId="6" fillId="2" borderId="0" xfId="0" applyNumberFormat="1" applyFont="1" applyFill="1"/>
    <xf numFmtId="49" fontId="6" fillId="2" borderId="1" xfId="4" applyNumberFormat="1" applyFont="1" applyFill="1" applyBorder="1" applyAlignment="1">
      <alignment horizontal="left"/>
    </xf>
    <xf numFmtId="0" fontId="6" fillId="2" borderId="1" xfId="2" applyFont="1" applyFill="1" applyBorder="1" applyAlignment="1">
      <alignment wrapText="1"/>
    </xf>
    <xf numFmtId="49" fontId="12" fillId="2" borderId="1" xfId="4" applyNumberFormat="1" applyFont="1" applyFill="1" applyBorder="1" applyAlignment="1">
      <alignment horizontal="center"/>
    </xf>
    <xf numFmtId="1" fontId="12" fillId="2" borderId="1" xfId="3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1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vertical="center" wrapText="1"/>
    </xf>
    <xf numFmtId="0" fontId="9" fillId="2" borderId="2" xfId="0" quotePrefix="1" applyFont="1" applyFill="1" applyBorder="1" applyAlignment="1">
      <alignment vertical="center" wrapText="1"/>
    </xf>
    <xf numFmtId="0" fontId="6" fillId="0" borderId="0" xfId="0" applyFont="1" applyFill="1"/>
    <xf numFmtId="4" fontId="6" fillId="0" borderId="0" xfId="0" applyNumberFormat="1" applyFont="1" applyFill="1"/>
    <xf numFmtId="0" fontId="14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/>
    </xf>
    <xf numFmtId="49" fontId="16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right" wrapText="1"/>
    </xf>
    <xf numFmtId="4" fontId="11" fillId="0" borderId="1" xfId="2" applyNumberFormat="1" applyFont="1" applyFill="1" applyBorder="1" applyAlignment="1">
      <alignment horizontal="right" wrapText="1"/>
    </xf>
    <xf numFmtId="166" fontId="11" fillId="0" borderId="1" xfId="2" applyNumberFormat="1" applyFont="1" applyFill="1" applyBorder="1" applyAlignment="1">
      <alignment horizontal="right"/>
    </xf>
    <xf numFmtId="4" fontId="11" fillId="0" borderId="1" xfId="2" applyNumberFormat="1" applyFont="1" applyFill="1" applyBorder="1" applyAlignment="1">
      <alignment horizontal="right"/>
    </xf>
    <xf numFmtId="4" fontId="11" fillId="2" borderId="1" xfId="2" applyNumberFormat="1" applyFont="1" applyFill="1" applyBorder="1" applyAlignment="1">
      <alignment horizontal="right"/>
    </xf>
    <xf numFmtId="4" fontId="6" fillId="2" borderId="1" xfId="2" applyNumberFormat="1" applyFont="1" applyFill="1" applyBorder="1" applyAlignment="1">
      <alignment horizontal="right" wrapText="1"/>
    </xf>
    <xf numFmtId="4" fontId="6" fillId="0" borderId="1" xfId="2" applyNumberFormat="1" applyFont="1" applyFill="1" applyBorder="1" applyAlignment="1">
      <alignment horizontal="right"/>
    </xf>
    <xf numFmtId="4" fontId="6" fillId="2" borderId="1" xfId="2" applyNumberFormat="1" applyFont="1" applyFill="1" applyBorder="1" applyAlignment="1">
      <alignment horizontal="right"/>
    </xf>
    <xf numFmtId="4" fontId="12" fillId="2" borderId="1" xfId="2" applyNumberFormat="1" applyFont="1" applyFill="1" applyBorder="1" applyAlignment="1">
      <alignment horizontal="right" wrapText="1"/>
    </xf>
    <xf numFmtId="4" fontId="12" fillId="0" borderId="1" xfId="2" applyNumberFormat="1" applyFont="1" applyFill="1" applyBorder="1" applyAlignment="1">
      <alignment horizontal="right"/>
    </xf>
    <xf numFmtId="4" fontId="12" fillId="2" borderId="1" xfId="2" applyNumberFormat="1" applyFont="1" applyFill="1" applyBorder="1" applyAlignment="1">
      <alignment horizontal="right"/>
    </xf>
    <xf numFmtId="4" fontId="12" fillId="0" borderId="1" xfId="2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/>
    </xf>
    <xf numFmtId="4" fontId="12" fillId="2" borderId="1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27" fillId="2" borderId="1" xfId="2" applyNumberFormat="1" applyFont="1" applyFill="1" applyBorder="1" applyAlignment="1">
      <alignment horizontal="right"/>
    </xf>
    <xf numFmtId="4" fontId="27" fillId="0" borderId="1" xfId="2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5" fillId="2" borderId="1" xfId="2" applyNumberFormat="1" applyFont="1" applyFill="1" applyBorder="1" applyAlignment="1">
      <alignment horizontal="right" wrapText="1"/>
    </xf>
    <xf numFmtId="166" fontId="6" fillId="0" borderId="1" xfId="2" applyNumberFormat="1" applyFont="1" applyFill="1" applyBorder="1" applyAlignment="1">
      <alignment horizontal="right"/>
    </xf>
    <xf numFmtId="166" fontId="12" fillId="0" borderId="1" xfId="2" applyNumberFormat="1" applyFont="1" applyFill="1" applyBorder="1" applyAlignment="1">
      <alignment horizontal="right"/>
    </xf>
    <xf numFmtId="167" fontId="6" fillId="0" borderId="1" xfId="2" applyNumberFormat="1" applyFont="1" applyFill="1" applyBorder="1" applyAlignment="1">
      <alignment horizontal="right"/>
    </xf>
    <xf numFmtId="49" fontId="26" fillId="2" borderId="1" xfId="0" quotePrefix="1" applyNumberFormat="1" applyFont="1" applyFill="1" applyBorder="1" applyAlignment="1">
      <alignment vertical="center" wrapText="1"/>
    </xf>
    <xf numFmtId="4" fontId="5" fillId="2" borderId="1" xfId="2" applyNumberFormat="1" applyFont="1" applyFill="1" applyBorder="1" applyAlignment="1">
      <alignment wrapText="1"/>
    </xf>
    <xf numFmtId="4" fontId="5" fillId="0" borderId="1" xfId="0" applyNumberFormat="1" applyFont="1" applyFill="1" applyBorder="1" applyAlignment="1"/>
    <xf numFmtId="4" fontId="5" fillId="2" borderId="1" xfId="0" applyNumberFormat="1" applyFont="1" applyFill="1" applyBorder="1" applyAlignment="1"/>
    <xf numFmtId="167" fontId="11" fillId="0" borderId="1" xfId="2" applyNumberFormat="1" applyFont="1" applyFill="1" applyBorder="1" applyAlignment="1"/>
  </cellXfs>
  <cellStyles count="5">
    <cellStyle name="Обычный" xfId="0" builtinId="0"/>
    <cellStyle name="Обычный 2" xfId="4"/>
    <cellStyle name="Обычный 3" xfId="1"/>
    <cellStyle name="Обычный_дод 3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7"/>
  <sheetViews>
    <sheetView showZeros="0" tabSelected="1" view="pageBreakPreview" zoomScale="60" zoomScaleNormal="50" workbookViewId="0">
      <pane xSplit="4" ySplit="15" topLeftCell="E183" activePane="bottomRight" state="frozen"/>
      <selection pane="topRight" activeCell="E1" sqref="E1"/>
      <selection pane="bottomLeft" activeCell="A13" sqref="A13"/>
      <selection pane="bottomRight" activeCell="M197" sqref="M197:P197"/>
    </sheetView>
  </sheetViews>
  <sheetFormatPr defaultColWidth="9.109375" defaultRowHeight="15.6" x14ac:dyDescent="0.3"/>
  <cols>
    <col min="1" max="1" width="18" style="6" customWidth="1"/>
    <col min="2" max="2" width="15.109375" style="6" customWidth="1"/>
    <col min="3" max="3" width="18.44140625" style="6" customWidth="1"/>
    <col min="4" max="4" width="49.88671875" style="1" customWidth="1"/>
    <col min="5" max="5" width="27.6640625" style="1" customWidth="1"/>
    <col min="6" max="6" width="23" style="16" customWidth="1"/>
    <col min="7" max="7" width="22.88671875" style="1" customWidth="1"/>
    <col min="8" max="9" width="22.44140625" style="1" customWidth="1"/>
    <col min="10" max="10" width="22" style="16" customWidth="1"/>
    <col min="11" max="12" width="19.6640625" style="1" bestFit="1" customWidth="1"/>
    <col min="13" max="13" width="14.109375" style="1" customWidth="1"/>
    <col min="14" max="14" width="12.44140625" style="1" customWidth="1"/>
    <col min="15" max="15" width="15" style="1" customWidth="1"/>
    <col min="16" max="16" width="11.88671875" style="1" customWidth="1"/>
    <col min="17" max="17" width="12" style="1" bestFit="1" customWidth="1"/>
    <col min="18" max="16384" width="9.109375" style="1"/>
  </cols>
  <sheetData>
    <row r="1" spans="1:17" x14ac:dyDescent="0.3">
      <c r="A1" s="11"/>
      <c r="B1" s="12"/>
      <c r="C1" s="12"/>
      <c r="D1" s="13"/>
      <c r="E1" s="47"/>
      <c r="F1" s="14"/>
      <c r="G1" s="47"/>
      <c r="H1" s="47"/>
      <c r="I1" s="47"/>
      <c r="J1" s="14"/>
      <c r="K1" s="47"/>
      <c r="L1" s="14"/>
      <c r="M1" s="15" t="s">
        <v>195</v>
      </c>
      <c r="N1" s="95"/>
      <c r="O1" s="95"/>
      <c r="P1" s="95"/>
    </row>
    <row r="2" spans="1:17" x14ac:dyDescent="0.3">
      <c r="A2" s="11"/>
      <c r="B2" s="12"/>
      <c r="C2" s="12"/>
      <c r="D2" s="13"/>
      <c r="E2" s="47"/>
      <c r="F2" s="14"/>
      <c r="G2" s="47"/>
      <c r="H2" s="47"/>
      <c r="I2" s="47"/>
      <c r="J2" s="14"/>
      <c r="K2" s="47"/>
      <c r="L2" s="14"/>
      <c r="M2" s="15" t="s">
        <v>247</v>
      </c>
      <c r="N2" s="26"/>
      <c r="O2" s="26"/>
      <c r="P2" s="26"/>
    </row>
    <row r="3" spans="1:17" x14ac:dyDescent="0.3">
      <c r="A3" s="11"/>
      <c r="B3" s="12"/>
      <c r="C3" s="18"/>
      <c r="D3" s="13"/>
      <c r="E3" s="47"/>
      <c r="F3" s="14"/>
      <c r="G3" s="47"/>
      <c r="H3" s="47"/>
      <c r="I3" s="47"/>
      <c r="J3" s="14"/>
      <c r="K3" s="27"/>
      <c r="L3" s="14"/>
      <c r="M3" s="27" t="s">
        <v>248</v>
      </c>
      <c r="N3" s="26"/>
      <c r="O3" s="26"/>
      <c r="P3" s="26"/>
    </row>
    <row r="4" spans="1:17" x14ac:dyDescent="0.3">
      <c r="A4" s="19"/>
      <c r="B4" s="18"/>
      <c r="C4" s="18"/>
      <c r="D4" s="13"/>
      <c r="E4" s="47"/>
      <c r="F4" s="14"/>
      <c r="G4" s="47"/>
      <c r="H4" s="47"/>
      <c r="I4" s="47"/>
      <c r="J4" s="14"/>
      <c r="K4" s="27"/>
      <c r="L4" s="14"/>
      <c r="M4" s="15" t="s">
        <v>278</v>
      </c>
      <c r="N4" s="20"/>
      <c r="O4" s="16"/>
      <c r="P4" s="17"/>
    </row>
    <row r="5" spans="1:17" s="10" customFormat="1" x14ac:dyDescent="0.3">
      <c r="A5" s="98" t="s">
        <v>194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</row>
    <row r="6" spans="1:17" s="10" customFormat="1" x14ac:dyDescent="0.3">
      <c r="A6" s="88" t="s">
        <v>359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</row>
    <row r="7" spans="1:17" s="10" customFormat="1" x14ac:dyDescent="0.3">
      <c r="A7" s="28">
        <v>15589000000</v>
      </c>
      <c r="B7" s="25"/>
      <c r="C7" s="25"/>
      <c r="D7" s="25"/>
      <c r="E7" s="48"/>
      <c r="F7" s="83"/>
      <c r="G7" s="48"/>
      <c r="H7" s="48"/>
      <c r="I7" s="48"/>
      <c r="J7" s="83"/>
      <c r="K7" s="48"/>
      <c r="L7" s="25"/>
      <c r="M7" s="25"/>
      <c r="N7" s="25"/>
      <c r="O7" s="25"/>
      <c r="P7" s="25"/>
    </row>
    <row r="8" spans="1:17" s="10" customFormat="1" x14ac:dyDescent="0.3">
      <c r="A8" s="25" t="s">
        <v>249</v>
      </c>
      <c r="B8" s="25"/>
      <c r="C8" s="25"/>
      <c r="D8" s="25"/>
      <c r="E8" s="48"/>
      <c r="F8" s="83"/>
      <c r="G8" s="48"/>
      <c r="H8" s="48"/>
      <c r="I8" s="48"/>
      <c r="J8" s="83"/>
      <c r="K8" s="48"/>
      <c r="L8" s="25"/>
      <c r="M8" s="25"/>
      <c r="N8" s="25"/>
      <c r="O8" s="25"/>
      <c r="P8" s="25"/>
    </row>
    <row r="9" spans="1:17" x14ac:dyDescent="0.3">
      <c r="A9" s="18"/>
      <c r="B9" s="18"/>
      <c r="C9" s="18"/>
      <c r="D9" s="21"/>
      <c r="E9" s="49"/>
      <c r="F9" s="21"/>
      <c r="G9" s="49"/>
      <c r="H9" s="49"/>
      <c r="I9" s="49"/>
      <c r="J9" s="21"/>
      <c r="K9" s="49"/>
      <c r="L9" s="21"/>
      <c r="M9" s="21"/>
      <c r="N9" s="21"/>
      <c r="O9" s="21"/>
      <c r="P9" s="21"/>
    </row>
    <row r="10" spans="1:17" ht="15.6" customHeight="1" x14ac:dyDescent="0.3">
      <c r="A10" s="94" t="s">
        <v>180</v>
      </c>
      <c r="B10" s="96" t="s">
        <v>181</v>
      </c>
      <c r="C10" s="94" t="s">
        <v>182</v>
      </c>
      <c r="D10" s="97" t="s">
        <v>183</v>
      </c>
      <c r="E10" s="105" t="s">
        <v>279</v>
      </c>
      <c r="F10" s="106"/>
      <c r="G10" s="106"/>
      <c r="H10" s="107"/>
      <c r="I10" s="105" t="s">
        <v>360</v>
      </c>
      <c r="J10" s="106"/>
      <c r="K10" s="106"/>
      <c r="L10" s="107"/>
      <c r="M10" s="111" t="s">
        <v>369</v>
      </c>
      <c r="N10" s="112"/>
      <c r="O10" s="112"/>
      <c r="P10" s="113"/>
    </row>
    <row r="11" spans="1:17" ht="15.6" customHeight="1" x14ac:dyDescent="0.3">
      <c r="A11" s="94"/>
      <c r="B11" s="96"/>
      <c r="C11" s="94"/>
      <c r="D11" s="97"/>
      <c r="E11" s="102" t="s">
        <v>367</v>
      </c>
      <c r="F11" s="99" t="s">
        <v>196</v>
      </c>
      <c r="G11" s="100"/>
      <c r="H11" s="101"/>
      <c r="I11" s="102" t="s">
        <v>367</v>
      </c>
      <c r="J11" s="108" t="s">
        <v>368</v>
      </c>
      <c r="K11" s="109"/>
      <c r="L11" s="110"/>
      <c r="M11" s="114" t="s">
        <v>367</v>
      </c>
      <c r="N11" s="108" t="s">
        <v>197</v>
      </c>
      <c r="O11" s="109"/>
      <c r="P11" s="110"/>
    </row>
    <row r="12" spans="1:17" x14ac:dyDescent="0.3">
      <c r="A12" s="94"/>
      <c r="B12" s="96"/>
      <c r="C12" s="94"/>
      <c r="D12" s="97"/>
      <c r="E12" s="103"/>
      <c r="F12" s="92" t="s">
        <v>198</v>
      </c>
      <c r="G12" s="91" t="s">
        <v>199</v>
      </c>
      <c r="H12" s="91"/>
      <c r="I12" s="103"/>
      <c r="J12" s="92" t="s">
        <v>200</v>
      </c>
      <c r="K12" s="92" t="s">
        <v>199</v>
      </c>
      <c r="L12" s="92"/>
      <c r="M12" s="115"/>
      <c r="N12" s="92" t="s">
        <v>198</v>
      </c>
      <c r="O12" s="92" t="s">
        <v>199</v>
      </c>
      <c r="P12" s="92"/>
    </row>
    <row r="13" spans="1:17" x14ac:dyDescent="0.3">
      <c r="A13" s="94"/>
      <c r="B13" s="96"/>
      <c r="C13" s="94"/>
      <c r="D13" s="97"/>
      <c r="E13" s="103"/>
      <c r="F13" s="93"/>
      <c r="G13" s="89" t="s">
        <v>201</v>
      </c>
      <c r="H13" s="50" t="s">
        <v>202</v>
      </c>
      <c r="I13" s="103"/>
      <c r="J13" s="93"/>
      <c r="K13" s="89" t="s">
        <v>201</v>
      </c>
      <c r="L13" s="22" t="s">
        <v>202</v>
      </c>
      <c r="M13" s="115"/>
      <c r="N13" s="93"/>
      <c r="O13" s="90" t="s">
        <v>201</v>
      </c>
      <c r="P13" s="22" t="s">
        <v>202</v>
      </c>
    </row>
    <row r="14" spans="1:17" ht="66" customHeight="1" x14ac:dyDescent="0.3">
      <c r="A14" s="94"/>
      <c r="B14" s="96"/>
      <c r="C14" s="94"/>
      <c r="D14" s="97"/>
      <c r="E14" s="104"/>
      <c r="F14" s="93"/>
      <c r="G14" s="89"/>
      <c r="H14" s="50" t="s">
        <v>0</v>
      </c>
      <c r="I14" s="104"/>
      <c r="J14" s="93"/>
      <c r="K14" s="89"/>
      <c r="L14" s="22" t="s">
        <v>0</v>
      </c>
      <c r="M14" s="116"/>
      <c r="N14" s="93"/>
      <c r="O14" s="90"/>
      <c r="P14" s="22" t="s">
        <v>0</v>
      </c>
    </row>
    <row r="15" spans="1:17" x14ac:dyDescent="0.3">
      <c r="A15" s="23">
        <v>1</v>
      </c>
      <c r="B15" s="23">
        <v>2</v>
      </c>
      <c r="C15" s="23">
        <v>3</v>
      </c>
      <c r="D15" s="24">
        <v>4</v>
      </c>
      <c r="E15" s="51">
        <v>5</v>
      </c>
      <c r="F15" s="24">
        <v>6</v>
      </c>
      <c r="G15" s="51">
        <v>7</v>
      </c>
      <c r="H15" s="51">
        <v>8</v>
      </c>
      <c r="I15" s="51">
        <v>9</v>
      </c>
      <c r="J15" s="24">
        <v>10</v>
      </c>
      <c r="K15" s="51">
        <v>11</v>
      </c>
      <c r="L15" s="24">
        <v>12</v>
      </c>
      <c r="M15" s="24">
        <v>13</v>
      </c>
      <c r="N15" s="24">
        <v>14</v>
      </c>
      <c r="O15" s="24">
        <v>15</v>
      </c>
      <c r="P15" s="24">
        <v>16</v>
      </c>
    </row>
    <row r="16" spans="1:17" s="30" customFormat="1" ht="52.2" x14ac:dyDescent="0.35">
      <c r="A16" s="45" t="s">
        <v>65</v>
      </c>
      <c r="B16" s="45" t="s">
        <v>280</v>
      </c>
      <c r="C16" s="45" t="s">
        <v>280</v>
      </c>
      <c r="D16" s="46" t="s">
        <v>281</v>
      </c>
      <c r="E16" s="117">
        <f>F16+G16</f>
        <v>146508343.47999999</v>
      </c>
      <c r="F16" s="118">
        <f t="shared" ref="F16:G16" si="0">F17</f>
        <v>143830184</v>
      </c>
      <c r="G16" s="117">
        <f t="shared" si="0"/>
        <v>2678159.48</v>
      </c>
      <c r="H16" s="117">
        <f>H17</f>
        <v>2044159.48</v>
      </c>
      <c r="I16" s="117">
        <f>J16+K16</f>
        <v>60560995.050000012</v>
      </c>
      <c r="J16" s="118">
        <f>J17</f>
        <v>60460446.95000001</v>
      </c>
      <c r="K16" s="117">
        <f t="shared" ref="K16:L16" si="1">K17</f>
        <v>100548.1</v>
      </c>
      <c r="L16" s="118">
        <f t="shared" si="1"/>
        <v>0</v>
      </c>
      <c r="M16" s="119">
        <f>I16/E16*100</f>
        <v>41.336208990901092</v>
      </c>
      <c r="N16" s="119">
        <f>J16/F16*100</f>
        <v>42.035993606182146</v>
      </c>
      <c r="O16" s="119">
        <f>K16/G16*100</f>
        <v>3.7543731338956707</v>
      </c>
      <c r="P16" s="119">
        <f>L16/H16*100</f>
        <v>0</v>
      </c>
      <c r="Q16" s="30">
        <f>I16/I177*100</f>
        <v>15.9968825834985</v>
      </c>
    </row>
    <row r="17" spans="1:16" s="31" customFormat="1" ht="52.2" x14ac:dyDescent="0.35">
      <c r="A17" s="45" t="s">
        <v>66</v>
      </c>
      <c r="B17" s="45" t="s">
        <v>280</v>
      </c>
      <c r="C17" s="45" t="s">
        <v>280</v>
      </c>
      <c r="D17" s="46" t="s">
        <v>281</v>
      </c>
      <c r="E17" s="117">
        <f t="shared" ref="E17:E79" si="2">F17+G17</f>
        <v>146508343.47999999</v>
      </c>
      <c r="F17" s="120">
        <f t="shared" ref="F17:G17" si="3">F18+F23+F24+F25+F26+F27+F28+F29+F30+F31+F35+F36+F37+F42+F43+F44+F45+F46</f>
        <v>143830184</v>
      </c>
      <c r="G17" s="121">
        <f t="shared" si="3"/>
        <v>2678159.48</v>
      </c>
      <c r="H17" s="121">
        <f>H18+H23+H24+H25+H26+H27+H28+H29+H30+H31+H35+H36+H37+H42+H43+H44+H45+H46</f>
        <v>2044159.48</v>
      </c>
      <c r="I17" s="117">
        <f t="shared" ref="I17:I79" si="4">J17+K17</f>
        <v>60560995.050000012</v>
      </c>
      <c r="J17" s="120">
        <f>J18+J23+J24+J25+J26+J27+J28+J29+J30+J31+J35+J36+J37+J42+J43+J44+J45+J46</f>
        <v>60460446.95000001</v>
      </c>
      <c r="K17" s="121">
        <f t="shared" ref="K17:L17" si="5">K18+K23+K24+K25+K26+K27+K28+K29+K30+K31+K35+K36+K37+K42+K43+K44+K45+K46</f>
        <v>100548.1</v>
      </c>
      <c r="L17" s="120">
        <f t="shared" si="5"/>
        <v>0</v>
      </c>
      <c r="M17" s="119">
        <f t="shared" ref="M17:M80" si="6">I17/E17*100</f>
        <v>41.336208990901092</v>
      </c>
      <c r="N17" s="119">
        <f t="shared" ref="N17:N80" si="7">J17/F17*100</f>
        <v>42.035993606182146</v>
      </c>
      <c r="O17" s="119">
        <f t="shared" ref="O17:O80" si="8">K17/G17*100</f>
        <v>3.7543731338956707</v>
      </c>
      <c r="P17" s="119">
        <f t="shared" ref="P17:P80" si="9">L17/H17*100</f>
        <v>0</v>
      </c>
    </row>
    <row r="18" spans="1:16" s="29" customFormat="1" ht="90" x14ac:dyDescent="0.35">
      <c r="A18" s="52" t="s">
        <v>67</v>
      </c>
      <c r="B18" s="52" t="s">
        <v>56</v>
      </c>
      <c r="C18" s="52" t="s">
        <v>3</v>
      </c>
      <c r="D18" s="53" t="s">
        <v>282</v>
      </c>
      <c r="E18" s="122">
        <f t="shared" si="2"/>
        <v>54547059.479999997</v>
      </c>
      <c r="F18" s="123">
        <f>F19+F20+F21+F22</f>
        <v>54364400</v>
      </c>
      <c r="G18" s="124">
        <v>182659.48</v>
      </c>
      <c r="H18" s="124">
        <v>44159.48</v>
      </c>
      <c r="I18" s="122">
        <f t="shared" si="4"/>
        <v>25934034.010000002</v>
      </c>
      <c r="J18" s="123">
        <f>J19+J20+J21+J22</f>
        <v>25909275.91</v>
      </c>
      <c r="K18" s="124">
        <f t="shared" ref="K18:L18" si="10">K19+K20+K21+K22</f>
        <v>24758.1</v>
      </c>
      <c r="L18" s="123">
        <f t="shared" si="10"/>
        <v>0</v>
      </c>
      <c r="M18" s="140">
        <f t="shared" si="6"/>
        <v>47.544330083473831</v>
      </c>
      <c r="N18" s="140">
        <f t="shared" si="7"/>
        <v>47.658533727954321</v>
      </c>
      <c r="O18" s="140">
        <f t="shared" si="8"/>
        <v>13.554237644824127</v>
      </c>
      <c r="P18" s="140">
        <f t="shared" si="9"/>
        <v>0</v>
      </c>
    </row>
    <row r="19" spans="1:16" s="5" customFormat="1" ht="54" x14ac:dyDescent="0.35">
      <c r="A19" s="54"/>
      <c r="B19" s="54"/>
      <c r="C19" s="54"/>
      <c r="D19" s="55" t="s">
        <v>281</v>
      </c>
      <c r="E19" s="125">
        <f t="shared" si="2"/>
        <v>48636457.479999997</v>
      </c>
      <c r="F19" s="126">
        <v>48453800</v>
      </c>
      <c r="G19" s="127">
        <f>138498+44159.48</f>
        <v>182657.48</v>
      </c>
      <c r="H19" s="127">
        <v>44159.48</v>
      </c>
      <c r="I19" s="125">
        <f t="shared" si="4"/>
        <v>23259832.650000002</v>
      </c>
      <c r="J19" s="128">
        <v>23235357.190000001</v>
      </c>
      <c r="K19" s="127">
        <v>24475.46</v>
      </c>
      <c r="L19" s="126">
        <v>0</v>
      </c>
      <c r="M19" s="141">
        <f t="shared" si="6"/>
        <v>47.823862705388805</v>
      </c>
      <c r="N19" s="141">
        <f t="shared" si="7"/>
        <v>47.953632511794744</v>
      </c>
      <c r="O19" s="141">
        <f t="shared" si="8"/>
        <v>13.399648347278195</v>
      </c>
      <c r="P19" s="141">
        <f t="shared" si="9"/>
        <v>0</v>
      </c>
    </row>
    <row r="20" spans="1:16" s="5" customFormat="1" ht="54" x14ac:dyDescent="0.35">
      <c r="A20" s="54"/>
      <c r="B20" s="54"/>
      <c r="C20" s="54"/>
      <c r="D20" s="55" t="s">
        <v>244</v>
      </c>
      <c r="E20" s="125">
        <f t="shared" si="2"/>
        <v>2302501</v>
      </c>
      <c r="F20" s="126">
        <v>2302500</v>
      </c>
      <c r="G20" s="127">
        <v>1</v>
      </c>
      <c r="H20" s="127"/>
      <c r="I20" s="125">
        <f t="shared" si="4"/>
        <v>1046632.66</v>
      </c>
      <c r="J20" s="128">
        <v>1046350.02</v>
      </c>
      <c r="K20" s="127">
        <v>282.64</v>
      </c>
      <c r="L20" s="126"/>
      <c r="M20" s="141">
        <f t="shared" si="6"/>
        <v>45.456338998332683</v>
      </c>
      <c r="N20" s="141">
        <f t="shared" si="7"/>
        <v>45.44408338762215</v>
      </c>
      <c r="O20" s="141" t="s">
        <v>370</v>
      </c>
      <c r="P20" s="141"/>
    </row>
    <row r="21" spans="1:16" s="5" customFormat="1" ht="54" x14ac:dyDescent="0.35">
      <c r="A21" s="54"/>
      <c r="B21" s="54"/>
      <c r="C21" s="54"/>
      <c r="D21" s="55" t="s">
        <v>246</v>
      </c>
      <c r="E21" s="125">
        <f t="shared" si="2"/>
        <v>1627900</v>
      </c>
      <c r="F21" s="126">
        <v>1627900</v>
      </c>
      <c r="G21" s="127"/>
      <c r="H21" s="127"/>
      <c r="I21" s="125">
        <f t="shared" si="4"/>
        <v>754317.84</v>
      </c>
      <c r="J21" s="128">
        <v>754317.84</v>
      </c>
      <c r="K21" s="127"/>
      <c r="L21" s="126"/>
      <c r="M21" s="141">
        <f t="shared" si="6"/>
        <v>46.336865900853859</v>
      </c>
      <c r="N21" s="141">
        <f t="shared" si="7"/>
        <v>46.336865900853859</v>
      </c>
      <c r="O21" s="141"/>
      <c r="P21" s="141"/>
    </row>
    <row r="22" spans="1:16" s="5" customFormat="1" ht="54" x14ac:dyDescent="0.35">
      <c r="A22" s="54"/>
      <c r="B22" s="54"/>
      <c r="C22" s="54"/>
      <c r="D22" s="55" t="s">
        <v>245</v>
      </c>
      <c r="E22" s="125">
        <f t="shared" si="2"/>
        <v>1980201</v>
      </c>
      <c r="F22" s="126">
        <v>1980200</v>
      </c>
      <c r="G22" s="127">
        <v>1</v>
      </c>
      <c r="H22" s="127"/>
      <c r="I22" s="125">
        <f t="shared" si="4"/>
        <v>873250.86</v>
      </c>
      <c r="J22" s="128">
        <v>873250.86</v>
      </c>
      <c r="K22" s="127">
        <v>0</v>
      </c>
      <c r="L22" s="126"/>
      <c r="M22" s="141">
        <f t="shared" si="6"/>
        <v>44.099102060851401</v>
      </c>
      <c r="N22" s="141">
        <f t="shared" si="7"/>
        <v>44.099124330875668</v>
      </c>
      <c r="O22" s="141">
        <f t="shared" si="8"/>
        <v>0</v>
      </c>
      <c r="P22" s="141"/>
    </row>
    <row r="23" spans="1:16" s="32" customFormat="1" ht="54" x14ac:dyDescent="0.35">
      <c r="A23" s="52" t="s">
        <v>121</v>
      </c>
      <c r="B23" s="52" t="s">
        <v>122</v>
      </c>
      <c r="C23" s="52" t="s">
        <v>123</v>
      </c>
      <c r="D23" s="53" t="s">
        <v>124</v>
      </c>
      <c r="E23" s="122">
        <f t="shared" si="2"/>
        <v>50000</v>
      </c>
      <c r="F23" s="123">
        <v>50000</v>
      </c>
      <c r="G23" s="124"/>
      <c r="H23" s="124"/>
      <c r="I23" s="122">
        <f t="shared" si="4"/>
        <v>0</v>
      </c>
      <c r="J23" s="123">
        <v>0</v>
      </c>
      <c r="K23" s="124"/>
      <c r="L23" s="123"/>
      <c r="M23" s="119">
        <f t="shared" si="6"/>
        <v>0</v>
      </c>
      <c r="N23" s="119">
        <f t="shared" si="7"/>
        <v>0</v>
      </c>
      <c r="O23" s="119"/>
      <c r="P23" s="119"/>
    </row>
    <row r="24" spans="1:16" s="2" customFormat="1" ht="36" x14ac:dyDescent="0.35">
      <c r="A24" s="52" t="s">
        <v>128</v>
      </c>
      <c r="B24" s="52" t="s">
        <v>10</v>
      </c>
      <c r="C24" s="52" t="s">
        <v>6</v>
      </c>
      <c r="D24" s="53" t="s">
        <v>109</v>
      </c>
      <c r="E24" s="122">
        <f t="shared" si="2"/>
        <v>1825300</v>
      </c>
      <c r="F24" s="123">
        <v>1825300</v>
      </c>
      <c r="G24" s="124"/>
      <c r="H24" s="124"/>
      <c r="I24" s="122">
        <f t="shared" si="4"/>
        <v>187769.11</v>
      </c>
      <c r="J24" s="123">
        <v>187769.11</v>
      </c>
      <c r="K24" s="124"/>
      <c r="L24" s="123"/>
      <c r="M24" s="140">
        <f t="shared" si="6"/>
        <v>10.287027337971839</v>
      </c>
      <c r="N24" s="140">
        <f t="shared" si="7"/>
        <v>10.287027337971839</v>
      </c>
      <c r="O24" s="119"/>
      <c r="P24" s="119"/>
    </row>
    <row r="25" spans="1:16" s="34" customFormat="1" ht="36" x14ac:dyDescent="0.35">
      <c r="A25" s="52" t="s">
        <v>68</v>
      </c>
      <c r="B25" s="52" t="s">
        <v>33</v>
      </c>
      <c r="C25" s="52" t="s">
        <v>34</v>
      </c>
      <c r="D25" s="53" t="s">
        <v>173</v>
      </c>
      <c r="E25" s="122">
        <f t="shared" si="2"/>
        <v>25859900</v>
      </c>
      <c r="F25" s="123">
        <v>25859900</v>
      </c>
      <c r="G25" s="124"/>
      <c r="H25" s="124"/>
      <c r="I25" s="122">
        <f t="shared" si="4"/>
        <v>7973230.2999999998</v>
      </c>
      <c r="J25" s="123">
        <v>7973230.2999999998</v>
      </c>
      <c r="K25" s="124"/>
      <c r="L25" s="123"/>
      <c r="M25" s="140">
        <f t="shared" si="6"/>
        <v>30.832409638088315</v>
      </c>
      <c r="N25" s="140">
        <f t="shared" si="7"/>
        <v>30.832409638088315</v>
      </c>
      <c r="O25" s="119"/>
      <c r="P25" s="119"/>
    </row>
    <row r="26" spans="1:16" s="2" customFormat="1" ht="18" x14ac:dyDescent="0.35">
      <c r="A26" s="52" t="s">
        <v>69</v>
      </c>
      <c r="B26" s="52" t="s">
        <v>57</v>
      </c>
      <c r="C26" s="52" t="s">
        <v>35</v>
      </c>
      <c r="D26" s="53" t="s">
        <v>283</v>
      </c>
      <c r="E26" s="122">
        <f t="shared" si="2"/>
        <v>6488500</v>
      </c>
      <c r="F26" s="123">
        <v>6488500</v>
      </c>
      <c r="G26" s="124"/>
      <c r="H26" s="124"/>
      <c r="I26" s="122">
        <f t="shared" si="4"/>
        <v>2326206.64</v>
      </c>
      <c r="J26" s="123">
        <v>2326206.64</v>
      </c>
      <c r="K26" s="124"/>
      <c r="L26" s="123"/>
      <c r="M26" s="140">
        <f t="shared" si="6"/>
        <v>35.851223549356554</v>
      </c>
      <c r="N26" s="140">
        <f t="shared" si="7"/>
        <v>35.851223549356554</v>
      </c>
      <c r="O26" s="119"/>
      <c r="P26" s="119"/>
    </row>
    <row r="27" spans="1:16" s="2" customFormat="1" ht="54" x14ac:dyDescent="0.35">
      <c r="A27" s="52" t="s">
        <v>284</v>
      </c>
      <c r="B27" s="56">
        <v>2111</v>
      </c>
      <c r="C27" s="52" t="s">
        <v>285</v>
      </c>
      <c r="D27" s="53" t="s">
        <v>286</v>
      </c>
      <c r="E27" s="122">
        <f t="shared" si="2"/>
        <v>665500</v>
      </c>
      <c r="F27" s="123">
        <v>665500</v>
      </c>
      <c r="G27" s="124"/>
      <c r="H27" s="124"/>
      <c r="I27" s="122">
        <f t="shared" si="4"/>
        <v>480474.24</v>
      </c>
      <c r="J27" s="123">
        <v>480474.24</v>
      </c>
      <c r="K27" s="124"/>
      <c r="L27" s="123"/>
      <c r="M27" s="140">
        <f t="shared" si="6"/>
        <v>72.197481592787369</v>
      </c>
      <c r="N27" s="140">
        <f t="shared" si="7"/>
        <v>72.197481592787369</v>
      </c>
      <c r="O27" s="119"/>
      <c r="P27" s="119"/>
    </row>
    <row r="28" spans="1:16" s="2" customFormat="1" ht="36" x14ac:dyDescent="0.35">
      <c r="A28" s="52" t="s">
        <v>287</v>
      </c>
      <c r="B28" s="52" t="s">
        <v>207</v>
      </c>
      <c r="C28" s="52" t="s">
        <v>144</v>
      </c>
      <c r="D28" s="53" t="s">
        <v>288</v>
      </c>
      <c r="E28" s="122">
        <f t="shared" si="2"/>
        <v>7399600</v>
      </c>
      <c r="F28" s="123">
        <v>7399600</v>
      </c>
      <c r="G28" s="124"/>
      <c r="H28" s="124"/>
      <c r="I28" s="122">
        <f t="shared" si="4"/>
        <v>907871.21</v>
      </c>
      <c r="J28" s="123">
        <f>612236.01+295635.2</f>
        <v>907871.21</v>
      </c>
      <c r="K28" s="124"/>
      <c r="L28" s="123"/>
      <c r="M28" s="140">
        <f t="shared" si="6"/>
        <v>12.269193064489972</v>
      </c>
      <c r="N28" s="140">
        <f t="shared" si="7"/>
        <v>12.269193064489972</v>
      </c>
      <c r="O28" s="119"/>
      <c r="P28" s="119"/>
    </row>
    <row r="29" spans="1:16" s="5" customFormat="1" ht="36" x14ac:dyDescent="0.35">
      <c r="A29" s="52" t="s">
        <v>179</v>
      </c>
      <c r="B29" s="52" t="s">
        <v>38</v>
      </c>
      <c r="C29" s="52" t="s">
        <v>20</v>
      </c>
      <c r="D29" s="53" t="s">
        <v>47</v>
      </c>
      <c r="E29" s="122">
        <f t="shared" si="2"/>
        <v>96000</v>
      </c>
      <c r="F29" s="123">
        <v>96000</v>
      </c>
      <c r="G29" s="124"/>
      <c r="H29" s="124"/>
      <c r="I29" s="122">
        <f t="shared" si="4"/>
        <v>2000</v>
      </c>
      <c r="J29" s="123">
        <v>2000</v>
      </c>
      <c r="K29" s="124"/>
      <c r="L29" s="123"/>
      <c r="M29" s="140">
        <f t="shared" si="6"/>
        <v>2.083333333333333</v>
      </c>
      <c r="N29" s="140">
        <f t="shared" si="7"/>
        <v>2.083333333333333</v>
      </c>
      <c r="O29" s="119"/>
      <c r="P29" s="119"/>
    </row>
    <row r="30" spans="1:16" s="5" customFormat="1" ht="36" x14ac:dyDescent="0.35">
      <c r="A30" s="52" t="s">
        <v>164</v>
      </c>
      <c r="B30" s="52" t="s">
        <v>162</v>
      </c>
      <c r="C30" s="52" t="s">
        <v>4</v>
      </c>
      <c r="D30" s="53" t="s">
        <v>163</v>
      </c>
      <c r="E30" s="122">
        <f t="shared" si="2"/>
        <v>4275100</v>
      </c>
      <c r="F30" s="123">
        <v>4275100</v>
      </c>
      <c r="G30" s="124"/>
      <c r="H30" s="124"/>
      <c r="I30" s="122">
        <f t="shared" si="4"/>
        <v>1783500</v>
      </c>
      <c r="J30" s="123">
        <v>1783500</v>
      </c>
      <c r="K30" s="124"/>
      <c r="L30" s="123"/>
      <c r="M30" s="140">
        <f t="shared" si="6"/>
        <v>41.718322378423892</v>
      </c>
      <c r="N30" s="140">
        <f t="shared" si="7"/>
        <v>41.718322378423892</v>
      </c>
      <c r="O30" s="119"/>
      <c r="P30" s="119"/>
    </row>
    <row r="31" spans="1:16" s="5" customFormat="1" ht="36" x14ac:dyDescent="0.35">
      <c r="A31" s="52" t="s">
        <v>70</v>
      </c>
      <c r="B31" s="52" t="s">
        <v>43</v>
      </c>
      <c r="C31" s="52" t="s">
        <v>9</v>
      </c>
      <c r="D31" s="53" t="s">
        <v>289</v>
      </c>
      <c r="E31" s="122">
        <f t="shared" si="2"/>
        <v>6245900</v>
      </c>
      <c r="F31" s="123">
        <f>F32+F33+F34</f>
        <v>6245900</v>
      </c>
      <c r="G31" s="124"/>
      <c r="H31" s="124"/>
      <c r="I31" s="122">
        <f t="shared" si="4"/>
        <v>976166.82000000007</v>
      </c>
      <c r="J31" s="123">
        <f>J32+J33+J34</f>
        <v>976166.82000000007</v>
      </c>
      <c r="K31" s="124">
        <f t="shared" ref="K31:L31" si="11">K32+K33+K34</f>
        <v>0</v>
      </c>
      <c r="L31" s="124">
        <f t="shared" si="11"/>
        <v>0</v>
      </c>
      <c r="M31" s="140">
        <f t="shared" si="6"/>
        <v>15.628921692630366</v>
      </c>
      <c r="N31" s="140">
        <f t="shared" si="7"/>
        <v>15.628921692630366</v>
      </c>
      <c r="O31" s="119"/>
      <c r="P31" s="119"/>
    </row>
    <row r="32" spans="1:16" s="32" customFormat="1" ht="54" x14ac:dyDescent="0.35">
      <c r="A32" s="54"/>
      <c r="B32" s="54"/>
      <c r="C32" s="54"/>
      <c r="D32" s="55" t="s">
        <v>244</v>
      </c>
      <c r="E32" s="125">
        <f t="shared" si="2"/>
        <v>3350000</v>
      </c>
      <c r="F32" s="126">
        <v>3350000</v>
      </c>
      <c r="G32" s="127"/>
      <c r="H32" s="127"/>
      <c r="I32" s="125">
        <f t="shared" si="4"/>
        <v>500345.58</v>
      </c>
      <c r="J32" s="128">
        <v>500345.58</v>
      </c>
      <c r="K32" s="127"/>
      <c r="L32" s="126"/>
      <c r="M32" s="141">
        <f t="shared" si="6"/>
        <v>14.935688955223881</v>
      </c>
      <c r="N32" s="141">
        <f t="shared" si="7"/>
        <v>14.935688955223881</v>
      </c>
      <c r="O32" s="119"/>
      <c r="P32" s="119"/>
    </row>
    <row r="33" spans="1:18" s="32" customFormat="1" ht="54" x14ac:dyDescent="0.35">
      <c r="A33" s="54"/>
      <c r="B33" s="54"/>
      <c r="C33" s="54"/>
      <c r="D33" s="55" t="s">
        <v>246</v>
      </c>
      <c r="E33" s="125">
        <f t="shared" si="2"/>
        <v>1195900</v>
      </c>
      <c r="F33" s="126">
        <v>1195900</v>
      </c>
      <c r="G33" s="127"/>
      <c r="H33" s="127"/>
      <c r="I33" s="125">
        <f t="shared" si="4"/>
        <v>137455.74</v>
      </c>
      <c r="J33" s="128">
        <v>137455.74</v>
      </c>
      <c r="K33" s="127"/>
      <c r="L33" s="126"/>
      <c r="M33" s="141">
        <f t="shared" si="6"/>
        <v>11.493915879254118</v>
      </c>
      <c r="N33" s="141">
        <f t="shared" si="7"/>
        <v>11.493915879254118</v>
      </c>
      <c r="O33" s="119"/>
      <c r="P33" s="119"/>
    </row>
    <row r="34" spans="1:18" s="32" customFormat="1" ht="54" x14ac:dyDescent="0.35">
      <c r="A34" s="54"/>
      <c r="B34" s="54"/>
      <c r="C34" s="54"/>
      <c r="D34" s="55" t="s">
        <v>245</v>
      </c>
      <c r="E34" s="125">
        <f t="shared" si="2"/>
        <v>1700000</v>
      </c>
      <c r="F34" s="126">
        <v>1700000</v>
      </c>
      <c r="G34" s="127"/>
      <c r="H34" s="127"/>
      <c r="I34" s="125">
        <f t="shared" si="4"/>
        <v>338365.5</v>
      </c>
      <c r="J34" s="128">
        <v>338365.5</v>
      </c>
      <c r="K34" s="127"/>
      <c r="L34" s="126"/>
      <c r="M34" s="141">
        <f t="shared" si="6"/>
        <v>19.903852941176471</v>
      </c>
      <c r="N34" s="141">
        <f t="shared" si="7"/>
        <v>19.903852941176471</v>
      </c>
      <c r="O34" s="119"/>
      <c r="P34" s="119"/>
    </row>
    <row r="35" spans="1:18" s="2" customFormat="1" ht="18" x14ac:dyDescent="0.35">
      <c r="A35" s="52" t="s">
        <v>103</v>
      </c>
      <c r="B35" s="52" t="s">
        <v>102</v>
      </c>
      <c r="C35" s="52" t="s">
        <v>7</v>
      </c>
      <c r="D35" s="53" t="s">
        <v>8</v>
      </c>
      <c r="E35" s="122">
        <f t="shared" si="2"/>
        <v>100000</v>
      </c>
      <c r="F35" s="123">
        <v>100000</v>
      </c>
      <c r="G35" s="124"/>
      <c r="H35" s="124"/>
      <c r="I35" s="122">
        <f t="shared" si="4"/>
        <v>0</v>
      </c>
      <c r="J35" s="123">
        <v>0</v>
      </c>
      <c r="K35" s="124"/>
      <c r="L35" s="123"/>
      <c r="M35" s="119">
        <f t="shared" si="6"/>
        <v>0</v>
      </c>
      <c r="N35" s="119">
        <f t="shared" si="7"/>
        <v>0</v>
      </c>
      <c r="O35" s="119"/>
      <c r="P35" s="119"/>
    </row>
    <row r="36" spans="1:18" s="2" customFormat="1" ht="36" x14ac:dyDescent="0.35">
      <c r="A36" s="52" t="s">
        <v>126</v>
      </c>
      <c r="B36" s="52" t="s">
        <v>125</v>
      </c>
      <c r="C36" s="52" t="s">
        <v>24</v>
      </c>
      <c r="D36" s="53" t="s">
        <v>127</v>
      </c>
      <c r="E36" s="122">
        <f t="shared" si="2"/>
        <v>71400</v>
      </c>
      <c r="F36" s="123">
        <v>71400</v>
      </c>
      <c r="G36" s="124"/>
      <c r="H36" s="124"/>
      <c r="I36" s="122">
        <f t="shared" si="4"/>
        <v>0</v>
      </c>
      <c r="J36" s="123">
        <v>0</v>
      </c>
      <c r="K36" s="124"/>
      <c r="L36" s="123"/>
      <c r="M36" s="119">
        <f t="shared" si="6"/>
        <v>0</v>
      </c>
      <c r="N36" s="119">
        <f t="shared" si="7"/>
        <v>0</v>
      </c>
      <c r="O36" s="119"/>
      <c r="P36" s="119"/>
    </row>
    <row r="37" spans="1:18" s="2" customFormat="1" ht="54" x14ac:dyDescent="0.35">
      <c r="A37" s="57" t="s">
        <v>101</v>
      </c>
      <c r="B37" s="56">
        <v>8110</v>
      </c>
      <c r="C37" s="58" t="s">
        <v>5</v>
      </c>
      <c r="D37" s="53" t="s">
        <v>153</v>
      </c>
      <c r="E37" s="122">
        <f t="shared" si="2"/>
        <v>10247500</v>
      </c>
      <c r="F37" s="123">
        <f>F38+F39+F40+F41</f>
        <v>10247500</v>
      </c>
      <c r="G37" s="124"/>
      <c r="H37" s="124"/>
      <c r="I37" s="122">
        <f t="shared" si="4"/>
        <v>6202030.5600000005</v>
      </c>
      <c r="J37" s="123">
        <f>J38+J39+J40+J41</f>
        <v>6202030.5600000005</v>
      </c>
      <c r="K37" s="124">
        <f t="shared" ref="K37:L37" si="12">K38+K39+K40+K41</f>
        <v>0</v>
      </c>
      <c r="L37" s="124">
        <f t="shared" si="12"/>
        <v>0</v>
      </c>
      <c r="M37" s="140">
        <f t="shared" si="6"/>
        <v>60.52237677482313</v>
      </c>
      <c r="N37" s="140">
        <f t="shared" si="7"/>
        <v>60.52237677482313</v>
      </c>
      <c r="O37" s="119"/>
      <c r="P37" s="119"/>
    </row>
    <row r="38" spans="1:18" s="32" customFormat="1" ht="54" x14ac:dyDescent="0.35">
      <c r="A38" s="54"/>
      <c r="B38" s="54"/>
      <c r="C38" s="54"/>
      <c r="D38" s="55" t="s">
        <v>281</v>
      </c>
      <c r="E38" s="125">
        <f t="shared" si="2"/>
        <v>9817500</v>
      </c>
      <c r="F38" s="126">
        <f>8467500+1350000</f>
        <v>9817500</v>
      </c>
      <c r="G38" s="127"/>
      <c r="H38" s="127"/>
      <c r="I38" s="125">
        <f t="shared" si="4"/>
        <v>5772327.0199999996</v>
      </c>
      <c r="J38" s="126">
        <v>5772327.0199999996</v>
      </c>
      <c r="K38" s="127"/>
      <c r="L38" s="126"/>
      <c r="M38" s="141">
        <f t="shared" si="6"/>
        <v>58.796302724726246</v>
      </c>
      <c r="N38" s="141">
        <f t="shared" si="7"/>
        <v>58.796302724726246</v>
      </c>
      <c r="O38" s="141"/>
      <c r="P38" s="141"/>
    </row>
    <row r="39" spans="1:18" s="32" customFormat="1" ht="54" x14ac:dyDescent="0.35">
      <c r="A39" s="54"/>
      <c r="B39" s="54"/>
      <c r="C39" s="54"/>
      <c r="D39" s="55" t="s">
        <v>244</v>
      </c>
      <c r="E39" s="125">
        <f t="shared" si="2"/>
        <v>200000</v>
      </c>
      <c r="F39" s="126">
        <v>200000</v>
      </c>
      <c r="G39" s="127"/>
      <c r="H39" s="127"/>
      <c r="I39" s="125">
        <f t="shared" si="4"/>
        <v>199986.98</v>
      </c>
      <c r="J39" s="126">
        <v>199986.98</v>
      </c>
      <c r="K39" s="127"/>
      <c r="L39" s="126"/>
      <c r="M39" s="141">
        <f t="shared" si="6"/>
        <v>99.993490000000008</v>
      </c>
      <c r="N39" s="141">
        <f t="shared" si="7"/>
        <v>99.993490000000008</v>
      </c>
      <c r="O39" s="141"/>
      <c r="P39" s="141"/>
    </row>
    <row r="40" spans="1:18" s="32" customFormat="1" ht="54" x14ac:dyDescent="0.35">
      <c r="A40" s="54"/>
      <c r="B40" s="54"/>
      <c r="C40" s="54"/>
      <c r="D40" s="55" t="s">
        <v>246</v>
      </c>
      <c r="E40" s="125">
        <f t="shared" si="2"/>
        <v>80000</v>
      </c>
      <c r="F40" s="126">
        <v>80000</v>
      </c>
      <c r="G40" s="127"/>
      <c r="H40" s="127"/>
      <c r="I40" s="125">
        <f t="shared" si="4"/>
        <v>79854.66</v>
      </c>
      <c r="J40" s="126">
        <v>79854.66</v>
      </c>
      <c r="K40" s="127"/>
      <c r="L40" s="126"/>
      <c r="M40" s="141">
        <f t="shared" si="6"/>
        <v>99.818325000000002</v>
      </c>
      <c r="N40" s="141">
        <f t="shared" si="7"/>
        <v>99.818325000000002</v>
      </c>
      <c r="O40" s="141"/>
      <c r="P40" s="141"/>
    </row>
    <row r="41" spans="1:18" s="32" customFormat="1" ht="54" x14ac:dyDescent="0.35">
      <c r="A41" s="54"/>
      <c r="B41" s="54"/>
      <c r="C41" s="54"/>
      <c r="D41" s="55" t="s">
        <v>245</v>
      </c>
      <c r="E41" s="125">
        <f t="shared" si="2"/>
        <v>150000</v>
      </c>
      <c r="F41" s="129">
        <v>150000</v>
      </c>
      <c r="G41" s="130"/>
      <c r="H41" s="130"/>
      <c r="I41" s="125">
        <f t="shared" si="4"/>
        <v>149861.9</v>
      </c>
      <c r="J41" s="126">
        <v>149861.9</v>
      </c>
      <c r="K41" s="130"/>
      <c r="L41" s="129"/>
      <c r="M41" s="141">
        <f t="shared" si="6"/>
        <v>99.907933333333332</v>
      </c>
      <c r="N41" s="141">
        <f t="shared" si="7"/>
        <v>99.907933333333332</v>
      </c>
      <c r="O41" s="141"/>
      <c r="P41" s="141"/>
    </row>
    <row r="42" spans="1:18" s="2" customFormat="1" ht="36" x14ac:dyDescent="0.35">
      <c r="A42" s="52" t="s">
        <v>203</v>
      </c>
      <c r="B42" s="52" t="s">
        <v>204</v>
      </c>
      <c r="C42" s="52" t="s">
        <v>178</v>
      </c>
      <c r="D42" s="53" t="s">
        <v>205</v>
      </c>
      <c r="E42" s="122">
        <f t="shared" si="2"/>
        <v>15996660</v>
      </c>
      <c r="F42" s="131">
        <v>15996660</v>
      </c>
      <c r="G42" s="132"/>
      <c r="H42" s="132"/>
      <c r="I42" s="122">
        <f t="shared" si="4"/>
        <v>7556112.7800000003</v>
      </c>
      <c r="J42" s="131">
        <v>7480322.7800000003</v>
      </c>
      <c r="K42" s="132">
        <v>75790</v>
      </c>
      <c r="L42" s="131"/>
      <c r="M42" s="140">
        <f t="shared" si="6"/>
        <v>47.235565299256223</v>
      </c>
      <c r="N42" s="140">
        <f t="shared" si="7"/>
        <v>46.761778896344616</v>
      </c>
      <c r="O42" s="119"/>
      <c r="P42" s="119"/>
      <c r="Q42" s="33"/>
    </row>
    <row r="43" spans="1:18" s="3" customFormat="1" ht="36" x14ac:dyDescent="0.35">
      <c r="A43" s="52" t="s">
        <v>290</v>
      </c>
      <c r="B43" s="56">
        <v>8220</v>
      </c>
      <c r="C43" s="52" t="s">
        <v>178</v>
      </c>
      <c r="D43" s="53" t="s">
        <v>291</v>
      </c>
      <c r="E43" s="122">
        <f t="shared" si="2"/>
        <v>485000</v>
      </c>
      <c r="F43" s="131">
        <v>185000</v>
      </c>
      <c r="G43" s="132">
        <v>300000</v>
      </c>
      <c r="H43" s="132">
        <v>300000</v>
      </c>
      <c r="I43" s="122">
        <f t="shared" si="4"/>
        <v>0</v>
      </c>
      <c r="J43" s="123">
        <v>0</v>
      </c>
      <c r="K43" s="132">
        <v>0</v>
      </c>
      <c r="L43" s="131">
        <v>0</v>
      </c>
      <c r="M43" s="140">
        <f t="shared" si="6"/>
        <v>0</v>
      </c>
      <c r="N43" s="140">
        <f t="shared" si="7"/>
        <v>0</v>
      </c>
      <c r="O43" s="119">
        <f t="shared" si="8"/>
        <v>0</v>
      </c>
      <c r="P43" s="119">
        <f t="shared" si="9"/>
        <v>0</v>
      </c>
      <c r="Q43" s="7"/>
    </row>
    <row r="44" spans="1:18" s="3" customFormat="1" ht="36" x14ac:dyDescent="0.35">
      <c r="A44" s="52" t="s">
        <v>292</v>
      </c>
      <c r="B44" s="52" t="s">
        <v>293</v>
      </c>
      <c r="C44" s="52" t="s">
        <v>178</v>
      </c>
      <c r="D44" s="53" t="s">
        <v>294</v>
      </c>
      <c r="E44" s="122">
        <f t="shared" si="2"/>
        <v>6977924</v>
      </c>
      <c r="F44" s="131">
        <v>5777924</v>
      </c>
      <c r="G44" s="132">
        <v>1200000</v>
      </c>
      <c r="H44" s="132">
        <v>1200000</v>
      </c>
      <c r="I44" s="122">
        <f t="shared" si="4"/>
        <v>3503616.1</v>
      </c>
      <c r="J44" s="123">
        <v>3503616.1</v>
      </c>
      <c r="K44" s="132">
        <v>0</v>
      </c>
      <c r="L44" s="131">
        <v>0</v>
      </c>
      <c r="M44" s="140">
        <f t="shared" si="6"/>
        <v>50.21000658648618</v>
      </c>
      <c r="N44" s="140">
        <f t="shared" si="7"/>
        <v>60.63797481586812</v>
      </c>
      <c r="O44" s="119">
        <f t="shared" si="8"/>
        <v>0</v>
      </c>
      <c r="P44" s="119">
        <f t="shared" si="9"/>
        <v>0</v>
      </c>
      <c r="Q44" s="7"/>
    </row>
    <row r="45" spans="1:18" s="2" customFormat="1" ht="36" x14ac:dyDescent="0.35">
      <c r="A45" s="58" t="s">
        <v>295</v>
      </c>
      <c r="B45" s="58" t="s">
        <v>296</v>
      </c>
      <c r="C45" s="58" t="s">
        <v>178</v>
      </c>
      <c r="D45" s="53" t="s">
        <v>297</v>
      </c>
      <c r="E45" s="122">
        <f t="shared" si="2"/>
        <v>4681500</v>
      </c>
      <c r="F45" s="131">
        <v>4181500</v>
      </c>
      <c r="G45" s="132">
        <v>500000</v>
      </c>
      <c r="H45" s="132">
        <v>500000</v>
      </c>
      <c r="I45" s="122">
        <f t="shared" si="4"/>
        <v>2727983.28</v>
      </c>
      <c r="J45" s="123">
        <v>2727983.28</v>
      </c>
      <c r="K45" s="124">
        <v>0</v>
      </c>
      <c r="L45" s="123">
        <v>0</v>
      </c>
      <c r="M45" s="140">
        <f t="shared" si="6"/>
        <v>58.271564242230042</v>
      </c>
      <c r="N45" s="140">
        <f t="shared" si="7"/>
        <v>65.239346645940444</v>
      </c>
      <c r="O45" s="119">
        <f t="shared" si="8"/>
        <v>0</v>
      </c>
      <c r="P45" s="119">
        <f t="shared" si="9"/>
        <v>0</v>
      </c>
      <c r="R45" s="36"/>
    </row>
    <row r="46" spans="1:18" s="3" customFormat="1" ht="36" x14ac:dyDescent="0.35">
      <c r="A46" s="52" t="s">
        <v>143</v>
      </c>
      <c r="B46" s="52" t="s">
        <v>142</v>
      </c>
      <c r="C46" s="52" t="s">
        <v>45</v>
      </c>
      <c r="D46" s="53" t="s">
        <v>151</v>
      </c>
      <c r="E46" s="122">
        <f t="shared" si="2"/>
        <v>495500</v>
      </c>
      <c r="F46" s="131"/>
      <c r="G46" s="132">
        <v>495500</v>
      </c>
      <c r="H46" s="132"/>
      <c r="I46" s="122">
        <f t="shared" si="4"/>
        <v>0</v>
      </c>
      <c r="J46" s="123"/>
      <c r="K46" s="132">
        <v>0</v>
      </c>
      <c r="L46" s="131">
        <v>0</v>
      </c>
      <c r="M46" s="140">
        <f t="shared" si="6"/>
        <v>0</v>
      </c>
      <c r="N46" s="140"/>
      <c r="O46" s="119"/>
      <c r="P46" s="119"/>
      <c r="R46" s="8"/>
    </row>
    <row r="47" spans="1:18" s="4" customFormat="1" ht="52.2" x14ac:dyDescent="0.3">
      <c r="A47" s="45" t="s">
        <v>58</v>
      </c>
      <c r="B47" s="45" t="s">
        <v>280</v>
      </c>
      <c r="C47" s="45" t="s">
        <v>280</v>
      </c>
      <c r="D47" s="46" t="s">
        <v>298</v>
      </c>
      <c r="E47" s="117">
        <f t="shared" si="2"/>
        <v>448768306.25</v>
      </c>
      <c r="F47" s="120">
        <f t="shared" ref="F47:G47" si="13">F48</f>
        <v>438523467.87</v>
      </c>
      <c r="G47" s="121">
        <f t="shared" si="13"/>
        <v>10244838.380000001</v>
      </c>
      <c r="H47" s="121">
        <f>H48</f>
        <v>2774838.38</v>
      </c>
      <c r="I47" s="117">
        <f t="shared" si="4"/>
        <v>177107279.87000003</v>
      </c>
      <c r="J47" s="120">
        <f>J48</f>
        <v>175720020.87000003</v>
      </c>
      <c r="K47" s="121">
        <f t="shared" ref="K47:L47" si="14">K48</f>
        <v>1387259</v>
      </c>
      <c r="L47" s="121">
        <f t="shared" si="14"/>
        <v>0</v>
      </c>
      <c r="M47" s="119">
        <f t="shared" si="6"/>
        <v>39.465193375607285</v>
      </c>
      <c r="N47" s="119">
        <f t="shared" si="7"/>
        <v>40.070836282379332</v>
      </c>
      <c r="O47" s="119">
        <f t="shared" si="8"/>
        <v>13.541053050755886</v>
      </c>
      <c r="P47" s="119">
        <f t="shared" si="9"/>
        <v>0</v>
      </c>
      <c r="Q47" s="4">
        <f>I47/I177*100</f>
        <v>46.78199818916611</v>
      </c>
      <c r="R47" s="70"/>
    </row>
    <row r="48" spans="1:18" s="35" customFormat="1" ht="52.2" x14ac:dyDescent="0.3">
      <c r="A48" s="45" t="s">
        <v>59</v>
      </c>
      <c r="B48" s="45" t="s">
        <v>280</v>
      </c>
      <c r="C48" s="45" t="s">
        <v>280</v>
      </c>
      <c r="D48" s="46" t="s">
        <v>298</v>
      </c>
      <c r="E48" s="117">
        <f t="shared" si="2"/>
        <v>448768306.25</v>
      </c>
      <c r="F48" s="120">
        <f>F49+F50+F51+F52+F53+F54+F55+F56+F57+F58+F59+F60+F61+F62+F63+F64+F65+F66+F69+F72+F73</f>
        <v>438523467.87</v>
      </c>
      <c r="G48" s="121">
        <f>G49+G50+G51+G52+G53+G54+G55+G56+G57+G58+G59+G60+G61+G62+G63+G64+G65+G66+G69+G72+G73</f>
        <v>10244838.380000001</v>
      </c>
      <c r="H48" s="121">
        <f>H49+H50+H51+H52+H53+H54+H55+H56+H57+H58+H59+H60+H61+H62+H63+H64+H65+H66+H69+H72+H73</f>
        <v>2774838.38</v>
      </c>
      <c r="I48" s="117">
        <f t="shared" si="4"/>
        <v>177107279.87000003</v>
      </c>
      <c r="J48" s="120">
        <f>J49+J50+J51+J52+J53+J54+J55+J56+J57+J58+J59+J60+J61+J62+J63+J64+J65+J66+J69+J72+J73</f>
        <v>175720020.87000003</v>
      </c>
      <c r="K48" s="121">
        <f>K49+K50+K51+K52+K53+K54+K55+K56+K57+K58+K59+K60+K61+K62+K63+K64+K65+K66+K69+K72+K73</f>
        <v>1387259</v>
      </c>
      <c r="L48" s="121">
        <f>L49+L50+L51+L52+L53+L54+L55+L56+L57+L58+L59+L60+L61+L62+L63+L64+L65+L66+L69+L72+L73</f>
        <v>0</v>
      </c>
      <c r="M48" s="119">
        <f t="shared" si="6"/>
        <v>39.465193375607285</v>
      </c>
      <c r="N48" s="119">
        <f t="shared" si="7"/>
        <v>40.070836282379332</v>
      </c>
      <c r="O48" s="119">
        <f t="shared" si="8"/>
        <v>13.541053050755886</v>
      </c>
      <c r="P48" s="119">
        <f t="shared" si="9"/>
        <v>0</v>
      </c>
    </row>
    <row r="49" spans="1:16" s="2" customFormat="1" ht="54" x14ac:dyDescent="0.35">
      <c r="A49" s="52" t="s">
        <v>61</v>
      </c>
      <c r="B49" s="52" t="s">
        <v>60</v>
      </c>
      <c r="C49" s="52" t="s">
        <v>3</v>
      </c>
      <c r="D49" s="53" t="s">
        <v>299</v>
      </c>
      <c r="E49" s="122">
        <f t="shared" si="2"/>
        <v>3426800</v>
      </c>
      <c r="F49" s="131">
        <v>3426800</v>
      </c>
      <c r="G49" s="132"/>
      <c r="H49" s="132"/>
      <c r="I49" s="122">
        <f t="shared" si="4"/>
        <v>1293696.8600000001</v>
      </c>
      <c r="J49" s="123">
        <v>1293696.8600000001</v>
      </c>
      <c r="K49" s="132"/>
      <c r="L49" s="131"/>
      <c r="M49" s="140">
        <f t="shared" si="6"/>
        <v>37.752330454067938</v>
      </c>
      <c r="N49" s="140">
        <f t="shared" si="7"/>
        <v>37.752330454067938</v>
      </c>
      <c r="O49" s="140"/>
      <c r="P49" s="140"/>
    </row>
    <row r="50" spans="1:16" s="2" customFormat="1" ht="36" x14ac:dyDescent="0.35">
      <c r="A50" s="52" t="s">
        <v>300</v>
      </c>
      <c r="B50" s="52" t="s">
        <v>10</v>
      </c>
      <c r="C50" s="52" t="s">
        <v>6</v>
      </c>
      <c r="D50" s="53" t="s">
        <v>109</v>
      </c>
      <c r="E50" s="122">
        <f t="shared" si="2"/>
        <v>319000</v>
      </c>
      <c r="F50" s="131">
        <v>319000</v>
      </c>
      <c r="G50" s="132"/>
      <c r="H50" s="132"/>
      <c r="I50" s="122">
        <f t="shared" si="4"/>
        <v>14925</v>
      </c>
      <c r="J50" s="123">
        <v>14925</v>
      </c>
      <c r="K50" s="132"/>
      <c r="L50" s="131"/>
      <c r="M50" s="140">
        <f t="shared" si="6"/>
        <v>4.6786833855799372</v>
      </c>
      <c r="N50" s="140">
        <f t="shared" si="7"/>
        <v>4.6786833855799372</v>
      </c>
      <c r="O50" s="140"/>
      <c r="P50" s="140"/>
    </row>
    <row r="51" spans="1:16" s="2" customFormat="1" ht="18" x14ac:dyDescent="0.35">
      <c r="A51" s="52" t="s">
        <v>62</v>
      </c>
      <c r="B51" s="52" t="s">
        <v>11</v>
      </c>
      <c r="C51" s="52" t="s">
        <v>12</v>
      </c>
      <c r="D51" s="53" t="s">
        <v>63</v>
      </c>
      <c r="E51" s="122">
        <f t="shared" si="2"/>
        <v>150110300</v>
      </c>
      <c r="F51" s="131">
        <v>142930300</v>
      </c>
      <c r="G51" s="132">
        <v>7180000</v>
      </c>
      <c r="H51" s="132"/>
      <c r="I51" s="122">
        <f t="shared" si="4"/>
        <v>46340638.560000002</v>
      </c>
      <c r="J51" s="123">
        <v>45017595.219999999</v>
      </c>
      <c r="K51" s="132">
        <f>1280924.34+42119</f>
        <v>1323043.3400000001</v>
      </c>
      <c r="L51" s="131"/>
      <c r="M51" s="140">
        <f t="shared" si="6"/>
        <v>30.87105852163376</v>
      </c>
      <c r="N51" s="140">
        <f t="shared" si="7"/>
        <v>31.496187456403575</v>
      </c>
      <c r="O51" s="140">
        <f t="shared" si="8"/>
        <v>18.426787465181061</v>
      </c>
      <c r="P51" s="140"/>
    </row>
    <row r="52" spans="1:16" s="2" customFormat="1" ht="36" x14ac:dyDescent="0.35">
      <c r="A52" s="52" t="s">
        <v>210</v>
      </c>
      <c r="B52" s="52" t="s">
        <v>211</v>
      </c>
      <c r="C52" s="52" t="s">
        <v>14</v>
      </c>
      <c r="D52" s="53" t="s">
        <v>212</v>
      </c>
      <c r="E52" s="122">
        <f t="shared" si="2"/>
        <v>82298500</v>
      </c>
      <c r="F52" s="131">
        <v>80918900</v>
      </c>
      <c r="G52" s="132">
        <v>1379600</v>
      </c>
      <c r="H52" s="132">
        <v>1200000</v>
      </c>
      <c r="I52" s="122">
        <f t="shared" si="4"/>
        <v>24944346.77</v>
      </c>
      <c r="J52" s="123">
        <v>24892261.109999999</v>
      </c>
      <c r="K52" s="132">
        <f>10147.66+41938</f>
        <v>52085.66</v>
      </c>
      <c r="L52" s="131">
        <v>0</v>
      </c>
      <c r="M52" s="140">
        <f t="shared" si="6"/>
        <v>30.309600746064628</v>
      </c>
      <c r="N52" s="140">
        <f t="shared" si="7"/>
        <v>30.761986519836526</v>
      </c>
      <c r="O52" s="140">
        <f t="shared" si="8"/>
        <v>3.7754175123224125</v>
      </c>
      <c r="P52" s="140">
        <f t="shared" si="9"/>
        <v>0</v>
      </c>
    </row>
    <row r="53" spans="1:16" s="2" customFormat="1" ht="90" x14ac:dyDescent="0.35">
      <c r="A53" s="52" t="s">
        <v>213</v>
      </c>
      <c r="B53" s="52" t="s">
        <v>214</v>
      </c>
      <c r="C53" s="52" t="s">
        <v>16</v>
      </c>
      <c r="D53" s="53" t="s">
        <v>209</v>
      </c>
      <c r="E53" s="122">
        <f t="shared" si="2"/>
        <v>4498700</v>
      </c>
      <c r="F53" s="131">
        <v>4498700</v>
      </c>
      <c r="G53" s="132"/>
      <c r="H53" s="132"/>
      <c r="I53" s="122">
        <f t="shared" si="4"/>
        <v>1202223.8500000001</v>
      </c>
      <c r="J53" s="131">
        <v>1191355.8500000001</v>
      </c>
      <c r="K53" s="132">
        <v>10868</v>
      </c>
      <c r="L53" s="131"/>
      <c r="M53" s="140">
        <f t="shared" si="6"/>
        <v>26.72380576611021</v>
      </c>
      <c r="N53" s="140">
        <f t="shared" si="7"/>
        <v>26.48222486496099</v>
      </c>
      <c r="O53" s="140"/>
      <c r="P53" s="140"/>
    </row>
    <row r="54" spans="1:16" s="3" customFormat="1" ht="36" x14ac:dyDescent="0.35">
      <c r="A54" s="52" t="s">
        <v>215</v>
      </c>
      <c r="B54" s="52" t="s">
        <v>216</v>
      </c>
      <c r="C54" s="52" t="s">
        <v>14</v>
      </c>
      <c r="D54" s="53" t="s">
        <v>212</v>
      </c>
      <c r="E54" s="122">
        <f t="shared" si="2"/>
        <v>137030400</v>
      </c>
      <c r="F54" s="131">
        <v>137030400</v>
      </c>
      <c r="G54" s="132"/>
      <c r="H54" s="132"/>
      <c r="I54" s="122">
        <f t="shared" si="4"/>
        <v>75840177.420000002</v>
      </c>
      <c r="J54" s="123">
        <v>75840177.420000002</v>
      </c>
      <c r="K54" s="132"/>
      <c r="L54" s="131"/>
      <c r="M54" s="140">
        <f t="shared" si="6"/>
        <v>55.345512689155107</v>
      </c>
      <c r="N54" s="140">
        <f t="shared" si="7"/>
        <v>55.345512689155107</v>
      </c>
      <c r="O54" s="140"/>
      <c r="P54" s="140"/>
    </row>
    <row r="55" spans="1:16" s="3" customFormat="1" ht="90" x14ac:dyDescent="0.35">
      <c r="A55" s="52" t="s">
        <v>217</v>
      </c>
      <c r="B55" s="52" t="s">
        <v>218</v>
      </c>
      <c r="C55" s="52" t="s">
        <v>16</v>
      </c>
      <c r="D55" s="53" t="s">
        <v>209</v>
      </c>
      <c r="E55" s="122">
        <f t="shared" si="2"/>
        <v>11880100</v>
      </c>
      <c r="F55" s="131">
        <v>11880100</v>
      </c>
      <c r="G55" s="132"/>
      <c r="H55" s="132"/>
      <c r="I55" s="122">
        <f t="shared" si="4"/>
        <v>6336319.7699999996</v>
      </c>
      <c r="J55" s="123">
        <v>6336319.7699999996</v>
      </c>
      <c r="K55" s="132"/>
      <c r="L55" s="131"/>
      <c r="M55" s="140">
        <f t="shared" si="6"/>
        <v>53.335576047339664</v>
      </c>
      <c r="N55" s="140">
        <f t="shared" si="7"/>
        <v>53.335576047339664</v>
      </c>
      <c r="O55" s="140"/>
      <c r="P55" s="140"/>
    </row>
    <row r="56" spans="1:16" s="3" customFormat="1" ht="36" x14ac:dyDescent="0.35">
      <c r="A56" s="52" t="s">
        <v>301</v>
      </c>
      <c r="B56" s="56">
        <v>1061</v>
      </c>
      <c r="C56" s="52" t="s">
        <v>14</v>
      </c>
      <c r="D56" s="53" t="s">
        <v>212</v>
      </c>
      <c r="E56" s="122">
        <f t="shared" si="2"/>
        <v>89392.87</v>
      </c>
      <c r="F56" s="123">
        <v>89392.87</v>
      </c>
      <c r="G56" s="124"/>
      <c r="H56" s="124"/>
      <c r="I56" s="122">
        <f t="shared" si="4"/>
        <v>89392.87</v>
      </c>
      <c r="J56" s="123">
        <v>89392.87</v>
      </c>
      <c r="K56" s="124"/>
      <c r="L56" s="123"/>
      <c r="M56" s="140">
        <f t="shared" si="6"/>
        <v>100</v>
      </c>
      <c r="N56" s="140">
        <f t="shared" si="7"/>
        <v>100</v>
      </c>
      <c r="O56" s="140"/>
      <c r="P56" s="140"/>
    </row>
    <row r="57" spans="1:16" s="3" customFormat="1" ht="54" x14ac:dyDescent="0.35">
      <c r="A57" s="52" t="s">
        <v>64</v>
      </c>
      <c r="B57" s="52" t="s">
        <v>37</v>
      </c>
      <c r="C57" s="52" t="s">
        <v>17</v>
      </c>
      <c r="D57" s="53" t="s">
        <v>219</v>
      </c>
      <c r="E57" s="122">
        <f t="shared" si="2"/>
        <v>21897999</v>
      </c>
      <c r="F57" s="123">
        <v>21787600</v>
      </c>
      <c r="G57" s="124">
        <v>110399</v>
      </c>
      <c r="H57" s="124"/>
      <c r="I57" s="122">
        <f t="shared" si="4"/>
        <v>8442763.1799999997</v>
      </c>
      <c r="J57" s="123">
        <v>8442079.1799999997</v>
      </c>
      <c r="K57" s="124">
        <f>684</f>
        <v>684</v>
      </c>
      <c r="L57" s="123"/>
      <c r="M57" s="140">
        <f t="shared" si="6"/>
        <v>38.55495280641852</v>
      </c>
      <c r="N57" s="140">
        <f t="shared" si="7"/>
        <v>38.747173529897736</v>
      </c>
      <c r="O57" s="140">
        <f t="shared" si="8"/>
        <v>0.6195708294459189</v>
      </c>
      <c r="P57" s="140"/>
    </row>
    <row r="58" spans="1:16" s="3" customFormat="1" ht="36" x14ac:dyDescent="0.35">
      <c r="A58" s="52" t="s">
        <v>220</v>
      </c>
      <c r="B58" s="52" t="s">
        <v>221</v>
      </c>
      <c r="C58" s="52" t="s">
        <v>18</v>
      </c>
      <c r="D58" s="53" t="s">
        <v>222</v>
      </c>
      <c r="E58" s="122">
        <f t="shared" si="2"/>
        <v>30000</v>
      </c>
      <c r="F58" s="123">
        <v>30000</v>
      </c>
      <c r="G58" s="124"/>
      <c r="H58" s="124"/>
      <c r="I58" s="122">
        <f t="shared" si="4"/>
        <v>0</v>
      </c>
      <c r="J58" s="123">
        <v>0</v>
      </c>
      <c r="K58" s="124"/>
      <c r="L58" s="123"/>
      <c r="M58" s="140">
        <f t="shared" si="6"/>
        <v>0</v>
      </c>
      <c r="N58" s="140">
        <f t="shared" si="7"/>
        <v>0</v>
      </c>
      <c r="O58" s="140"/>
      <c r="P58" s="140"/>
    </row>
    <row r="59" spans="1:16" s="2" customFormat="1" ht="36" x14ac:dyDescent="0.35">
      <c r="A59" s="52" t="s">
        <v>223</v>
      </c>
      <c r="B59" s="52" t="s">
        <v>224</v>
      </c>
      <c r="C59" s="52" t="s">
        <v>19</v>
      </c>
      <c r="D59" s="53" t="s">
        <v>225</v>
      </c>
      <c r="E59" s="122">
        <f t="shared" si="2"/>
        <v>3115900</v>
      </c>
      <c r="F59" s="123">
        <v>3115900</v>
      </c>
      <c r="G59" s="124"/>
      <c r="H59" s="124"/>
      <c r="I59" s="122">
        <f t="shared" si="4"/>
        <v>1534018.6</v>
      </c>
      <c r="J59" s="123">
        <v>1533440.6</v>
      </c>
      <c r="K59" s="124">
        <v>578</v>
      </c>
      <c r="L59" s="123"/>
      <c r="M59" s="140">
        <f t="shared" si="6"/>
        <v>49.23195866362849</v>
      </c>
      <c r="N59" s="140">
        <f t="shared" si="7"/>
        <v>49.213408645977083</v>
      </c>
      <c r="O59" s="140"/>
      <c r="P59" s="140"/>
    </row>
    <row r="60" spans="1:16" s="2" customFormat="1" ht="36" x14ac:dyDescent="0.35">
      <c r="A60" s="52" t="s">
        <v>226</v>
      </c>
      <c r="B60" s="52" t="s">
        <v>227</v>
      </c>
      <c r="C60" s="52" t="s">
        <v>19</v>
      </c>
      <c r="D60" s="53" t="s">
        <v>168</v>
      </c>
      <c r="E60" s="122">
        <f t="shared" si="2"/>
        <v>15641901</v>
      </c>
      <c r="F60" s="131">
        <v>15641900</v>
      </c>
      <c r="G60" s="132">
        <v>1</v>
      </c>
      <c r="H60" s="132"/>
      <c r="I60" s="122">
        <f t="shared" si="4"/>
        <v>5324255.01</v>
      </c>
      <c r="J60" s="123">
        <v>5324255.01</v>
      </c>
      <c r="K60" s="132">
        <v>0</v>
      </c>
      <c r="L60" s="131"/>
      <c r="M60" s="140">
        <f t="shared" si="6"/>
        <v>34.038413937027215</v>
      </c>
      <c r="N60" s="140">
        <f t="shared" si="7"/>
        <v>34.038416113132037</v>
      </c>
      <c r="O60" s="140"/>
      <c r="P60" s="140"/>
    </row>
    <row r="61" spans="1:16" s="2" customFormat="1" ht="18" x14ac:dyDescent="0.35">
      <c r="A61" s="52" t="s">
        <v>228</v>
      </c>
      <c r="B61" s="52" t="s">
        <v>229</v>
      </c>
      <c r="C61" s="52" t="s">
        <v>19</v>
      </c>
      <c r="D61" s="53" t="s">
        <v>169</v>
      </c>
      <c r="E61" s="122">
        <f t="shared" si="2"/>
        <v>30000</v>
      </c>
      <c r="F61" s="131">
        <v>30000</v>
      </c>
      <c r="G61" s="132"/>
      <c r="H61" s="132"/>
      <c r="I61" s="122">
        <f t="shared" si="4"/>
        <v>12683.58</v>
      </c>
      <c r="J61" s="123">
        <v>12683.58</v>
      </c>
      <c r="K61" s="132"/>
      <c r="L61" s="131"/>
      <c r="M61" s="140">
        <f t="shared" si="6"/>
        <v>42.278599999999997</v>
      </c>
      <c r="N61" s="140">
        <f t="shared" si="7"/>
        <v>42.278599999999997</v>
      </c>
      <c r="O61" s="140"/>
      <c r="P61" s="140"/>
    </row>
    <row r="62" spans="1:16" s="2" customFormat="1" ht="54" x14ac:dyDescent="0.35">
      <c r="A62" s="52" t="s">
        <v>230</v>
      </c>
      <c r="B62" s="52" t="s">
        <v>231</v>
      </c>
      <c r="C62" s="52" t="s">
        <v>19</v>
      </c>
      <c r="D62" s="53" t="s">
        <v>232</v>
      </c>
      <c r="E62" s="122">
        <f t="shared" si="2"/>
        <v>685100</v>
      </c>
      <c r="F62" s="123">
        <v>685100</v>
      </c>
      <c r="G62" s="121"/>
      <c r="H62" s="121"/>
      <c r="I62" s="122">
        <f t="shared" si="4"/>
        <v>118270</v>
      </c>
      <c r="J62" s="123">
        <v>118270</v>
      </c>
      <c r="K62" s="121"/>
      <c r="L62" s="120"/>
      <c r="M62" s="140">
        <f t="shared" si="6"/>
        <v>17.263173259378192</v>
      </c>
      <c r="N62" s="140">
        <f t="shared" si="7"/>
        <v>17.263173259378192</v>
      </c>
      <c r="O62" s="140"/>
      <c r="P62" s="140"/>
    </row>
    <row r="63" spans="1:16" s="2" customFormat="1" ht="54" x14ac:dyDescent="0.35">
      <c r="A63" s="52" t="s">
        <v>233</v>
      </c>
      <c r="B63" s="52" t="s">
        <v>234</v>
      </c>
      <c r="C63" s="52" t="s">
        <v>19</v>
      </c>
      <c r="D63" s="53" t="s">
        <v>235</v>
      </c>
      <c r="E63" s="122">
        <f t="shared" si="2"/>
        <v>1645100</v>
      </c>
      <c r="F63" s="123">
        <v>1645100</v>
      </c>
      <c r="G63" s="121"/>
      <c r="H63" s="121"/>
      <c r="I63" s="122">
        <f t="shared" si="4"/>
        <v>881573.56</v>
      </c>
      <c r="J63" s="123">
        <v>881573.56</v>
      </c>
      <c r="K63" s="121"/>
      <c r="L63" s="120"/>
      <c r="M63" s="140">
        <f t="shared" si="6"/>
        <v>53.587840252872162</v>
      </c>
      <c r="N63" s="140">
        <f t="shared" si="7"/>
        <v>53.587840252872162</v>
      </c>
      <c r="O63" s="140"/>
      <c r="P63" s="140"/>
    </row>
    <row r="64" spans="1:16" s="2" customFormat="1" ht="126" x14ac:dyDescent="0.35">
      <c r="A64" s="58" t="s">
        <v>302</v>
      </c>
      <c r="B64" s="58">
        <v>1154</v>
      </c>
      <c r="C64" s="58" t="s">
        <v>19</v>
      </c>
      <c r="D64" s="53" t="s">
        <v>303</v>
      </c>
      <c r="E64" s="122">
        <f t="shared" si="2"/>
        <v>843840.38</v>
      </c>
      <c r="F64" s="123"/>
      <c r="G64" s="124">
        <v>843840.38</v>
      </c>
      <c r="H64" s="124">
        <v>843840.38</v>
      </c>
      <c r="I64" s="122">
        <f t="shared" si="4"/>
        <v>0</v>
      </c>
      <c r="J64" s="123"/>
      <c r="K64" s="124">
        <v>0</v>
      </c>
      <c r="L64" s="123">
        <v>0</v>
      </c>
      <c r="M64" s="140">
        <f t="shared" si="6"/>
        <v>0</v>
      </c>
      <c r="N64" s="140"/>
      <c r="O64" s="140">
        <f t="shared" si="8"/>
        <v>0</v>
      </c>
      <c r="P64" s="140">
        <f t="shared" si="9"/>
        <v>0</v>
      </c>
    </row>
    <row r="65" spans="1:17" s="2" customFormat="1" ht="90" x14ac:dyDescent="0.35">
      <c r="A65" s="58" t="s">
        <v>304</v>
      </c>
      <c r="B65" s="58" t="s">
        <v>305</v>
      </c>
      <c r="C65" s="58" t="s">
        <v>19</v>
      </c>
      <c r="D65" s="53" t="s">
        <v>306</v>
      </c>
      <c r="E65" s="122">
        <f t="shared" si="2"/>
        <v>660000</v>
      </c>
      <c r="F65" s="123"/>
      <c r="G65" s="124">
        <v>660000</v>
      </c>
      <c r="H65" s="124">
        <v>660000</v>
      </c>
      <c r="I65" s="122">
        <f t="shared" si="4"/>
        <v>0</v>
      </c>
      <c r="J65" s="123"/>
      <c r="K65" s="124">
        <v>0</v>
      </c>
      <c r="L65" s="123">
        <v>0</v>
      </c>
      <c r="M65" s="140">
        <f t="shared" si="6"/>
        <v>0</v>
      </c>
      <c r="N65" s="140"/>
      <c r="O65" s="140">
        <f t="shared" si="8"/>
        <v>0</v>
      </c>
      <c r="P65" s="140">
        <f t="shared" si="9"/>
        <v>0</v>
      </c>
    </row>
    <row r="66" spans="1:17" s="2" customFormat="1" ht="72" x14ac:dyDescent="0.35">
      <c r="A66" s="78" t="s">
        <v>307</v>
      </c>
      <c r="B66" s="78" t="s">
        <v>236</v>
      </c>
      <c r="C66" s="78" t="s">
        <v>19</v>
      </c>
      <c r="D66" s="79" t="s">
        <v>237</v>
      </c>
      <c r="E66" s="122">
        <f t="shared" si="2"/>
        <v>211443</v>
      </c>
      <c r="F66" s="123">
        <v>140445</v>
      </c>
      <c r="G66" s="124">
        <f t="shared" ref="G66:H66" si="15">G67+G68</f>
        <v>70998</v>
      </c>
      <c r="H66" s="124">
        <f t="shared" si="15"/>
        <v>70998</v>
      </c>
      <c r="I66" s="122">
        <f t="shared" si="4"/>
        <v>31878.74</v>
      </c>
      <c r="J66" s="123">
        <v>31878.74</v>
      </c>
      <c r="K66" s="124">
        <f t="shared" ref="K66:L66" si="16">K67+K68</f>
        <v>0</v>
      </c>
      <c r="L66" s="124">
        <f t="shared" si="16"/>
        <v>0</v>
      </c>
      <c r="M66" s="140">
        <f t="shared" si="6"/>
        <v>15.076753545872885</v>
      </c>
      <c r="N66" s="140">
        <f t="shared" si="7"/>
        <v>22.698380148812703</v>
      </c>
      <c r="O66" s="140">
        <f t="shared" si="8"/>
        <v>0</v>
      </c>
      <c r="P66" s="140">
        <f t="shared" si="9"/>
        <v>0</v>
      </c>
    </row>
    <row r="67" spans="1:17" s="32" customFormat="1" ht="162" x14ac:dyDescent="0.35">
      <c r="A67" s="80"/>
      <c r="B67" s="80"/>
      <c r="C67" s="80"/>
      <c r="D67" s="81" t="s">
        <v>308</v>
      </c>
      <c r="E67" s="125">
        <f t="shared" si="2"/>
        <v>100393</v>
      </c>
      <c r="F67" s="129">
        <v>29395</v>
      </c>
      <c r="G67" s="130">
        <v>70998</v>
      </c>
      <c r="H67" s="129">
        <v>70998</v>
      </c>
      <c r="I67" s="125">
        <f t="shared" si="4"/>
        <v>0</v>
      </c>
      <c r="J67" s="126">
        <v>0</v>
      </c>
      <c r="K67" s="130">
        <v>0</v>
      </c>
      <c r="L67" s="130">
        <v>0</v>
      </c>
      <c r="M67" s="140">
        <f t="shared" si="6"/>
        <v>0</v>
      </c>
      <c r="N67" s="140">
        <f t="shared" si="7"/>
        <v>0</v>
      </c>
      <c r="O67" s="140">
        <f t="shared" si="8"/>
        <v>0</v>
      </c>
      <c r="P67" s="140">
        <f t="shared" si="9"/>
        <v>0</v>
      </c>
    </row>
    <row r="68" spans="1:17" s="32" customFormat="1" ht="162" x14ac:dyDescent="0.35">
      <c r="A68" s="80"/>
      <c r="B68" s="80"/>
      <c r="C68" s="80"/>
      <c r="D68" s="81" t="s">
        <v>309</v>
      </c>
      <c r="E68" s="125">
        <f t="shared" si="2"/>
        <v>111050</v>
      </c>
      <c r="F68" s="129">
        <v>111050</v>
      </c>
      <c r="G68" s="130">
        <v>0</v>
      </c>
      <c r="H68" s="129">
        <v>0</v>
      </c>
      <c r="I68" s="125">
        <f t="shared" si="4"/>
        <v>31878.74</v>
      </c>
      <c r="J68" s="126">
        <v>31878.74</v>
      </c>
      <c r="K68" s="130">
        <v>0</v>
      </c>
      <c r="L68" s="130">
        <v>0</v>
      </c>
      <c r="M68" s="141">
        <f t="shared" si="6"/>
        <v>28.706654660063037</v>
      </c>
      <c r="N68" s="141">
        <f t="shared" si="7"/>
        <v>28.706654660063037</v>
      </c>
      <c r="O68" s="140"/>
      <c r="P68" s="140"/>
    </row>
    <row r="69" spans="1:17" s="35" customFormat="1" ht="90" x14ac:dyDescent="0.35">
      <c r="A69" s="52" t="s">
        <v>243</v>
      </c>
      <c r="B69" s="52" t="s">
        <v>310</v>
      </c>
      <c r="C69" s="52" t="s">
        <v>19</v>
      </c>
      <c r="D69" s="53" t="s">
        <v>311</v>
      </c>
      <c r="E69" s="122">
        <f t="shared" si="2"/>
        <v>217230</v>
      </c>
      <c r="F69" s="123">
        <f>F70+F71</f>
        <v>217230</v>
      </c>
      <c r="G69" s="124"/>
      <c r="H69" s="124"/>
      <c r="I69" s="122">
        <f t="shared" si="4"/>
        <v>202865.05</v>
      </c>
      <c r="J69" s="123">
        <v>202865.05</v>
      </c>
      <c r="K69" s="124">
        <f t="shared" ref="K69:L69" si="17">K70+K71</f>
        <v>0</v>
      </c>
      <c r="L69" s="124">
        <f t="shared" si="17"/>
        <v>0</v>
      </c>
      <c r="M69" s="140">
        <f t="shared" si="6"/>
        <v>93.387216314505366</v>
      </c>
      <c r="N69" s="140">
        <f t="shared" si="7"/>
        <v>93.387216314505366</v>
      </c>
      <c r="O69" s="140"/>
      <c r="P69" s="140"/>
    </row>
    <row r="70" spans="1:17" s="71" customFormat="1" ht="90" x14ac:dyDescent="0.35">
      <c r="A70" s="54"/>
      <c r="B70" s="54"/>
      <c r="C70" s="54"/>
      <c r="D70" s="55" t="s">
        <v>312</v>
      </c>
      <c r="E70" s="125">
        <f t="shared" si="2"/>
        <v>31477</v>
      </c>
      <c r="F70" s="126">
        <v>31477</v>
      </c>
      <c r="G70" s="127"/>
      <c r="H70" s="127"/>
      <c r="I70" s="125">
        <f t="shared" si="4"/>
        <v>17112.05</v>
      </c>
      <c r="J70" s="126">
        <v>17112.05</v>
      </c>
      <c r="K70" s="133"/>
      <c r="L70" s="134"/>
      <c r="M70" s="141">
        <f t="shared" si="6"/>
        <v>54.363662356641349</v>
      </c>
      <c r="N70" s="141">
        <f t="shared" si="7"/>
        <v>54.363662356641349</v>
      </c>
      <c r="O70" s="140"/>
      <c r="P70" s="140"/>
    </row>
    <row r="71" spans="1:17" s="32" customFormat="1" ht="90" x14ac:dyDescent="0.35">
      <c r="A71" s="54"/>
      <c r="B71" s="54"/>
      <c r="C71" s="54"/>
      <c r="D71" s="55" t="s">
        <v>313</v>
      </c>
      <c r="E71" s="125">
        <f t="shared" si="2"/>
        <v>185753</v>
      </c>
      <c r="F71" s="126">
        <v>185753</v>
      </c>
      <c r="G71" s="127"/>
      <c r="H71" s="127"/>
      <c r="I71" s="125">
        <f t="shared" si="4"/>
        <v>185753</v>
      </c>
      <c r="J71" s="126">
        <v>185753</v>
      </c>
      <c r="K71" s="127"/>
      <c r="L71" s="126"/>
      <c r="M71" s="141">
        <f t="shared" si="6"/>
        <v>100</v>
      </c>
      <c r="N71" s="141">
        <f t="shared" si="7"/>
        <v>100</v>
      </c>
      <c r="O71" s="140"/>
      <c r="P71" s="140"/>
    </row>
    <row r="72" spans="1:17" s="34" customFormat="1" ht="36" x14ac:dyDescent="0.35">
      <c r="A72" s="52" t="s">
        <v>165</v>
      </c>
      <c r="B72" s="52" t="s">
        <v>162</v>
      </c>
      <c r="C72" s="52" t="s">
        <v>4</v>
      </c>
      <c r="D72" s="53" t="s">
        <v>163</v>
      </c>
      <c r="E72" s="122">
        <f t="shared" si="2"/>
        <v>3879000</v>
      </c>
      <c r="F72" s="123">
        <v>3879000</v>
      </c>
      <c r="G72" s="124"/>
      <c r="H72" s="124"/>
      <c r="I72" s="122">
        <f t="shared" si="4"/>
        <v>934766.59</v>
      </c>
      <c r="J72" s="123">
        <v>934766.59</v>
      </c>
      <c r="K72" s="124"/>
      <c r="L72" s="123"/>
      <c r="M72" s="140">
        <f t="shared" si="6"/>
        <v>24.098133281773652</v>
      </c>
      <c r="N72" s="140">
        <f t="shared" si="7"/>
        <v>24.098133281773652</v>
      </c>
      <c r="O72" s="140"/>
      <c r="P72" s="140"/>
    </row>
    <row r="73" spans="1:17" s="34" customFormat="1" ht="54" x14ac:dyDescent="0.35">
      <c r="A73" s="52" t="s">
        <v>71</v>
      </c>
      <c r="B73" s="52" t="s">
        <v>51</v>
      </c>
      <c r="C73" s="52" t="s">
        <v>22</v>
      </c>
      <c r="D73" s="53" t="s">
        <v>23</v>
      </c>
      <c r="E73" s="122">
        <f t="shared" si="2"/>
        <v>10257600</v>
      </c>
      <c r="F73" s="123">
        <v>10257600</v>
      </c>
      <c r="G73" s="124"/>
      <c r="H73" s="124"/>
      <c r="I73" s="122">
        <f t="shared" si="4"/>
        <v>3562484.46</v>
      </c>
      <c r="J73" s="123">
        <v>3562484.46</v>
      </c>
      <c r="K73" s="124"/>
      <c r="L73" s="123"/>
      <c r="M73" s="140">
        <f t="shared" si="6"/>
        <v>34.730194782405235</v>
      </c>
      <c r="N73" s="140">
        <f t="shared" si="7"/>
        <v>34.730194782405235</v>
      </c>
      <c r="O73" s="140"/>
      <c r="P73" s="140"/>
    </row>
    <row r="74" spans="1:17" s="31" customFormat="1" ht="52.2" x14ac:dyDescent="0.35">
      <c r="A74" s="45" t="s">
        <v>72</v>
      </c>
      <c r="B74" s="45" t="s">
        <v>280</v>
      </c>
      <c r="C74" s="45" t="s">
        <v>280</v>
      </c>
      <c r="D74" s="46" t="s">
        <v>314</v>
      </c>
      <c r="E74" s="117">
        <f t="shared" si="2"/>
        <v>71288323</v>
      </c>
      <c r="F74" s="120">
        <f t="shared" ref="F74:G74" si="18">F75</f>
        <v>71220323</v>
      </c>
      <c r="G74" s="121">
        <f t="shared" si="18"/>
        <v>68000</v>
      </c>
      <c r="H74" s="121">
        <f>H75</f>
        <v>0</v>
      </c>
      <c r="I74" s="117">
        <f t="shared" si="4"/>
        <v>30155215.200000003</v>
      </c>
      <c r="J74" s="120">
        <f>J75</f>
        <v>30155215.200000003</v>
      </c>
      <c r="K74" s="121">
        <f t="shared" ref="K74:L74" si="19">K75</f>
        <v>0</v>
      </c>
      <c r="L74" s="121">
        <f t="shared" si="19"/>
        <v>0</v>
      </c>
      <c r="M74" s="119">
        <f t="shared" si="6"/>
        <v>42.300357100559097</v>
      </c>
      <c r="N74" s="119">
        <f t="shared" si="7"/>
        <v>42.340744789938682</v>
      </c>
      <c r="O74" s="119">
        <f t="shared" si="8"/>
        <v>0</v>
      </c>
      <c r="P74" s="119"/>
      <c r="Q74" s="31">
        <f>I74/I177*100</f>
        <v>7.9653485950199761</v>
      </c>
    </row>
    <row r="75" spans="1:17" s="35" customFormat="1" ht="52.2" x14ac:dyDescent="0.3">
      <c r="A75" s="45" t="s">
        <v>73</v>
      </c>
      <c r="B75" s="45" t="s">
        <v>280</v>
      </c>
      <c r="C75" s="45" t="s">
        <v>280</v>
      </c>
      <c r="D75" s="46" t="s">
        <v>314</v>
      </c>
      <c r="E75" s="117">
        <f t="shared" si="2"/>
        <v>71288323</v>
      </c>
      <c r="F75" s="135">
        <f>F76+F77+F78+F79+F80+F81+F82+F83+F84+F85+F86+F87+F88+F89+F91+F90</f>
        <v>71220323</v>
      </c>
      <c r="G75" s="136">
        <f t="shared" ref="G75" si="20">G76+G77+G78+G79+G80+G81+G82+G83+G84+G85+G86+G87+G88+G89+G91</f>
        <v>68000</v>
      </c>
      <c r="H75" s="136">
        <f>H76+H77+H78+H79+H80+H81+H82+H83+H84+H85+H86+H87+H88+H89+H91</f>
        <v>0</v>
      </c>
      <c r="I75" s="117">
        <f t="shared" si="4"/>
        <v>30155215.200000003</v>
      </c>
      <c r="J75" s="135">
        <f>J76+J77+J78+J79+J80+J81+J82+J83+J84+J85+J86+J87+J88+J89+J91+J90</f>
        <v>30155215.200000003</v>
      </c>
      <c r="K75" s="136">
        <f t="shared" ref="K75:L75" si="21">K76+K77+K78+K79+K80+K81+K82+K83+K84+K85+K86+K87+K88+K89+K91</f>
        <v>0</v>
      </c>
      <c r="L75" s="136">
        <f t="shared" si="21"/>
        <v>0</v>
      </c>
      <c r="M75" s="119">
        <f t="shared" si="6"/>
        <v>42.300357100559097</v>
      </c>
      <c r="N75" s="119">
        <f t="shared" si="7"/>
        <v>42.340744789938682</v>
      </c>
      <c r="O75" s="119">
        <f t="shared" si="8"/>
        <v>0</v>
      </c>
      <c r="P75" s="119"/>
    </row>
    <row r="76" spans="1:17" s="29" customFormat="1" ht="54" x14ac:dyDescent="0.35">
      <c r="A76" s="52" t="s">
        <v>74</v>
      </c>
      <c r="B76" s="52" t="s">
        <v>60</v>
      </c>
      <c r="C76" s="52" t="s">
        <v>3</v>
      </c>
      <c r="D76" s="53" t="s">
        <v>299</v>
      </c>
      <c r="E76" s="122">
        <f t="shared" si="2"/>
        <v>12581400</v>
      </c>
      <c r="F76" s="123">
        <v>12581400</v>
      </c>
      <c r="G76" s="124"/>
      <c r="H76" s="124"/>
      <c r="I76" s="122">
        <f t="shared" si="4"/>
        <v>6212513.75</v>
      </c>
      <c r="J76" s="123">
        <v>6212513.75</v>
      </c>
      <c r="K76" s="124"/>
      <c r="L76" s="123"/>
      <c r="M76" s="140">
        <f t="shared" si="6"/>
        <v>49.378556837871777</v>
      </c>
      <c r="N76" s="140">
        <f t="shared" si="7"/>
        <v>49.378556837871777</v>
      </c>
      <c r="O76" s="119"/>
      <c r="P76" s="119"/>
    </row>
    <row r="77" spans="1:17" s="34" customFormat="1" ht="36" x14ac:dyDescent="0.35">
      <c r="A77" s="52" t="s">
        <v>177</v>
      </c>
      <c r="B77" s="52" t="s">
        <v>10</v>
      </c>
      <c r="C77" s="52" t="s">
        <v>6</v>
      </c>
      <c r="D77" s="53" t="s">
        <v>109</v>
      </c>
      <c r="E77" s="122">
        <f t="shared" si="2"/>
        <v>399000</v>
      </c>
      <c r="F77" s="131">
        <v>399000</v>
      </c>
      <c r="G77" s="132"/>
      <c r="H77" s="132"/>
      <c r="I77" s="122">
        <f t="shared" si="4"/>
        <v>82504.800000000003</v>
      </c>
      <c r="J77" s="123">
        <v>82504.800000000003</v>
      </c>
      <c r="K77" s="124"/>
      <c r="L77" s="123"/>
      <c r="M77" s="140">
        <f t="shared" si="6"/>
        <v>20.677894736842106</v>
      </c>
      <c r="N77" s="140">
        <f t="shared" si="7"/>
        <v>20.677894736842106</v>
      </c>
      <c r="O77" s="119"/>
      <c r="P77" s="119"/>
    </row>
    <row r="78" spans="1:17" s="29" customFormat="1" ht="36" x14ac:dyDescent="0.35">
      <c r="A78" s="52" t="s">
        <v>118</v>
      </c>
      <c r="B78" s="52" t="s">
        <v>36</v>
      </c>
      <c r="C78" s="52" t="s">
        <v>15</v>
      </c>
      <c r="D78" s="53" t="s">
        <v>117</v>
      </c>
      <c r="E78" s="122">
        <f t="shared" si="2"/>
        <v>186000</v>
      </c>
      <c r="F78" s="131">
        <v>186000</v>
      </c>
      <c r="G78" s="132"/>
      <c r="H78" s="132"/>
      <c r="I78" s="122">
        <f t="shared" si="4"/>
        <v>24656.3</v>
      </c>
      <c r="J78" s="123">
        <v>24656.3</v>
      </c>
      <c r="K78" s="124"/>
      <c r="L78" s="123"/>
      <c r="M78" s="140">
        <f t="shared" si="6"/>
        <v>13.256075268817206</v>
      </c>
      <c r="N78" s="140">
        <f t="shared" si="7"/>
        <v>13.256075268817206</v>
      </c>
      <c r="O78" s="119"/>
      <c r="P78" s="119"/>
    </row>
    <row r="79" spans="1:17" s="29" customFormat="1" ht="36" x14ac:dyDescent="0.35">
      <c r="A79" s="52" t="s">
        <v>119</v>
      </c>
      <c r="B79" s="52" t="s">
        <v>120</v>
      </c>
      <c r="C79" s="52" t="s">
        <v>37</v>
      </c>
      <c r="D79" s="53" t="s">
        <v>315</v>
      </c>
      <c r="E79" s="122">
        <f t="shared" si="2"/>
        <v>48000</v>
      </c>
      <c r="F79" s="131">
        <v>48000</v>
      </c>
      <c r="G79" s="132"/>
      <c r="H79" s="132"/>
      <c r="I79" s="122">
        <f t="shared" si="4"/>
        <v>0</v>
      </c>
      <c r="J79" s="123">
        <v>0</v>
      </c>
      <c r="K79" s="124"/>
      <c r="L79" s="123"/>
      <c r="M79" s="140">
        <f t="shared" si="6"/>
        <v>0</v>
      </c>
      <c r="N79" s="140">
        <f t="shared" si="7"/>
        <v>0</v>
      </c>
      <c r="O79" s="119"/>
      <c r="P79" s="119"/>
    </row>
    <row r="80" spans="1:17" s="29" customFormat="1" ht="54" x14ac:dyDescent="0.35">
      <c r="A80" s="52" t="s">
        <v>186</v>
      </c>
      <c r="B80" s="52" t="s">
        <v>184</v>
      </c>
      <c r="C80" s="52" t="s">
        <v>37</v>
      </c>
      <c r="D80" s="53" t="s">
        <v>185</v>
      </c>
      <c r="E80" s="122">
        <f t="shared" ref="E80:E146" si="22">F80+G80</f>
        <v>301803</v>
      </c>
      <c r="F80" s="123">
        <v>301803</v>
      </c>
      <c r="G80" s="124"/>
      <c r="H80" s="124"/>
      <c r="I80" s="122">
        <f t="shared" ref="I80:I146" si="23">J80+K80</f>
        <v>27394.03</v>
      </c>
      <c r="J80" s="123">
        <v>27394.03</v>
      </c>
      <c r="K80" s="124"/>
      <c r="L80" s="123"/>
      <c r="M80" s="140">
        <f t="shared" si="6"/>
        <v>9.0767918145280202</v>
      </c>
      <c r="N80" s="140">
        <f t="shared" si="7"/>
        <v>9.0767918145280202</v>
      </c>
      <c r="O80" s="119"/>
      <c r="P80" s="119"/>
    </row>
    <row r="81" spans="1:16" s="29" customFormat="1" ht="36" x14ac:dyDescent="0.35">
      <c r="A81" s="52" t="s">
        <v>187</v>
      </c>
      <c r="B81" s="52" t="s">
        <v>188</v>
      </c>
      <c r="C81" s="52" t="s">
        <v>15</v>
      </c>
      <c r="D81" s="53" t="s">
        <v>189</v>
      </c>
      <c r="E81" s="122">
        <f t="shared" si="22"/>
        <v>204050</v>
      </c>
      <c r="F81" s="123">
        <v>204050</v>
      </c>
      <c r="G81" s="124"/>
      <c r="H81" s="124"/>
      <c r="I81" s="122">
        <f t="shared" si="23"/>
        <v>84393</v>
      </c>
      <c r="J81" s="123">
        <v>84393</v>
      </c>
      <c r="K81" s="124"/>
      <c r="L81" s="123"/>
      <c r="M81" s="140">
        <f t="shared" ref="M81:M144" si="24">I81/E81*100</f>
        <v>41.358980641999509</v>
      </c>
      <c r="N81" s="140">
        <f t="shared" ref="N81:N144" si="25">J81/F81*100</f>
        <v>41.358980641999509</v>
      </c>
      <c r="O81" s="119"/>
      <c r="P81" s="119"/>
    </row>
    <row r="82" spans="1:16" s="29" customFormat="1" ht="72" x14ac:dyDescent="0.35">
      <c r="A82" s="52" t="s">
        <v>130</v>
      </c>
      <c r="B82" s="52" t="s">
        <v>129</v>
      </c>
      <c r="C82" s="52" t="s">
        <v>13</v>
      </c>
      <c r="D82" s="53" t="s">
        <v>316</v>
      </c>
      <c r="E82" s="122">
        <f t="shared" si="22"/>
        <v>15265500</v>
      </c>
      <c r="F82" s="123">
        <v>15197500</v>
      </c>
      <c r="G82" s="124">
        <v>68000</v>
      </c>
      <c r="H82" s="124"/>
      <c r="I82" s="122">
        <f t="shared" si="23"/>
        <v>5928094.8700000001</v>
      </c>
      <c r="J82" s="123">
        <v>5928094.8700000001</v>
      </c>
      <c r="K82" s="124">
        <v>0</v>
      </c>
      <c r="L82" s="123"/>
      <c r="M82" s="140">
        <f t="shared" si="24"/>
        <v>38.833283351347816</v>
      </c>
      <c r="N82" s="140">
        <f t="shared" si="25"/>
        <v>39.007039776278994</v>
      </c>
      <c r="O82" s="119"/>
      <c r="P82" s="119"/>
    </row>
    <row r="83" spans="1:16" s="34" customFormat="1" ht="36" x14ac:dyDescent="0.35">
      <c r="A83" s="52" t="s">
        <v>76</v>
      </c>
      <c r="B83" s="52" t="s">
        <v>75</v>
      </c>
      <c r="C83" s="52" t="s">
        <v>20</v>
      </c>
      <c r="D83" s="53" t="s">
        <v>317</v>
      </c>
      <c r="E83" s="122">
        <f t="shared" si="22"/>
        <v>6935900</v>
      </c>
      <c r="F83" s="123">
        <v>6935900</v>
      </c>
      <c r="G83" s="124"/>
      <c r="H83" s="124"/>
      <c r="I83" s="122">
        <f t="shared" si="23"/>
        <v>2503821.6800000002</v>
      </c>
      <c r="J83" s="123">
        <v>2503821.6800000002</v>
      </c>
      <c r="K83" s="124"/>
      <c r="L83" s="123"/>
      <c r="M83" s="140">
        <f t="shared" si="24"/>
        <v>36.099448953992997</v>
      </c>
      <c r="N83" s="140">
        <f t="shared" si="25"/>
        <v>36.099448953992997</v>
      </c>
      <c r="O83" s="119"/>
      <c r="P83" s="119"/>
    </row>
    <row r="84" spans="1:16" s="29" customFormat="1" ht="18" x14ac:dyDescent="0.35">
      <c r="A84" s="52" t="s">
        <v>318</v>
      </c>
      <c r="B84" s="52" t="s">
        <v>87</v>
      </c>
      <c r="C84" s="52" t="s">
        <v>20</v>
      </c>
      <c r="D84" s="53" t="s">
        <v>319</v>
      </c>
      <c r="E84" s="122">
        <f t="shared" si="22"/>
        <v>640000</v>
      </c>
      <c r="F84" s="123">
        <v>640000</v>
      </c>
      <c r="G84" s="124"/>
      <c r="H84" s="124"/>
      <c r="I84" s="122">
        <f t="shared" si="23"/>
        <v>5000</v>
      </c>
      <c r="J84" s="123">
        <v>5000</v>
      </c>
      <c r="K84" s="124"/>
      <c r="L84" s="123"/>
      <c r="M84" s="140">
        <f t="shared" si="24"/>
        <v>0.78125</v>
      </c>
      <c r="N84" s="140">
        <f t="shared" si="25"/>
        <v>0.78125</v>
      </c>
      <c r="O84" s="119"/>
      <c r="P84" s="119"/>
    </row>
    <row r="85" spans="1:16" s="29" customFormat="1" ht="90" x14ac:dyDescent="0.35">
      <c r="A85" s="52" t="s">
        <v>320</v>
      </c>
      <c r="B85" s="52" t="s">
        <v>27</v>
      </c>
      <c r="C85" s="52" t="s">
        <v>20</v>
      </c>
      <c r="D85" s="53" t="s">
        <v>21</v>
      </c>
      <c r="E85" s="122">
        <f t="shared" si="22"/>
        <v>1200000</v>
      </c>
      <c r="F85" s="123">
        <v>1200000</v>
      </c>
      <c r="G85" s="124"/>
      <c r="H85" s="124"/>
      <c r="I85" s="122">
        <f t="shared" si="23"/>
        <v>0</v>
      </c>
      <c r="J85" s="123">
        <v>0</v>
      </c>
      <c r="K85" s="124"/>
      <c r="L85" s="123"/>
      <c r="M85" s="119">
        <f t="shared" si="24"/>
        <v>0</v>
      </c>
      <c r="N85" s="119">
        <f t="shared" si="25"/>
        <v>0</v>
      </c>
      <c r="O85" s="119"/>
      <c r="P85" s="119"/>
    </row>
    <row r="86" spans="1:16" s="29" customFormat="1" ht="108" x14ac:dyDescent="0.35">
      <c r="A86" s="52" t="s">
        <v>156</v>
      </c>
      <c r="B86" s="52" t="s">
        <v>157</v>
      </c>
      <c r="C86" s="52" t="s">
        <v>11</v>
      </c>
      <c r="D86" s="53" t="s">
        <v>321</v>
      </c>
      <c r="E86" s="122">
        <f t="shared" si="22"/>
        <v>1400000</v>
      </c>
      <c r="F86" s="123">
        <v>1400000</v>
      </c>
      <c r="G86" s="124"/>
      <c r="H86" s="124"/>
      <c r="I86" s="122">
        <f t="shared" si="23"/>
        <v>591312.32999999996</v>
      </c>
      <c r="J86" s="123">
        <v>591312.32999999996</v>
      </c>
      <c r="K86" s="132"/>
      <c r="L86" s="131"/>
      <c r="M86" s="140">
        <f t="shared" si="24"/>
        <v>42.236595000000001</v>
      </c>
      <c r="N86" s="140">
        <f t="shared" si="25"/>
        <v>42.236595000000001</v>
      </c>
      <c r="O86" s="119"/>
      <c r="P86" s="119"/>
    </row>
    <row r="87" spans="1:16" s="29" customFormat="1" ht="72" x14ac:dyDescent="0.35">
      <c r="A87" s="52" t="s">
        <v>190</v>
      </c>
      <c r="B87" s="52" t="s">
        <v>191</v>
      </c>
      <c r="C87" s="52" t="s">
        <v>11</v>
      </c>
      <c r="D87" s="53" t="s">
        <v>192</v>
      </c>
      <c r="E87" s="122">
        <f t="shared" si="22"/>
        <v>27110</v>
      </c>
      <c r="F87" s="131">
        <v>27110</v>
      </c>
      <c r="G87" s="132"/>
      <c r="H87" s="132"/>
      <c r="I87" s="122">
        <f t="shared" si="23"/>
        <v>12895.88</v>
      </c>
      <c r="J87" s="123">
        <v>12895.88</v>
      </c>
      <c r="K87" s="132"/>
      <c r="L87" s="131"/>
      <c r="M87" s="140">
        <f t="shared" si="24"/>
        <v>47.568720029509407</v>
      </c>
      <c r="N87" s="140">
        <f t="shared" si="25"/>
        <v>47.568720029509407</v>
      </c>
      <c r="O87" s="119"/>
      <c r="P87" s="119"/>
    </row>
    <row r="88" spans="1:16" s="29" customFormat="1" ht="108" x14ac:dyDescent="0.35">
      <c r="A88" s="52" t="s">
        <v>158</v>
      </c>
      <c r="B88" s="52" t="s">
        <v>159</v>
      </c>
      <c r="C88" s="52" t="s">
        <v>32</v>
      </c>
      <c r="D88" s="53" t="s">
        <v>322</v>
      </c>
      <c r="E88" s="122">
        <f t="shared" si="22"/>
        <v>1500000</v>
      </c>
      <c r="F88" s="131">
        <v>1500000</v>
      </c>
      <c r="G88" s="132"/>
      <c r="H88" s="132"/>
      <c r="I88" s="122">
        <f t="shared" si="23"/>
        <v>644885.26</v>
      </c>
      <c r="J88" s="123">
        <v>644885.26</v>
      </c>
      <c r="K88" s="132"/>
      <c r="L88" s="131"/>
      <c r="M88" s="140">
        <f t="shared" si="24"/>
        <v>42.992350666666667</v>
      </c>
      <c r="N88" s="140">
        <f t="shared" si="25"/>
        <v>42.992350666666667</v>
      </c>
      <c r="O88" s="119"/>
      <c r="P88" s="119"/>
    </row>
    <row r="89" spans="1:16" s="29" customFormat="1" ht="72" x14ac:dyDescent="0.35">
      <c r="A89" s="52" t="s">
        <v>160</v>
      </c>
      <c r="B89" s="52" t="s">
        <v>161</v>
      </c>
      <c r="C89" s="52" t="s">
        <v>15</v>
      </c>
      <c r="D89" s="53" t="s">
        <v>323</v>
      </c>
      <c r="E89" s="122">
        <f t="shared" si="22"/>
        <v>100000</v>
      </c>
      <c r="F89" s="131">
        <v>100000</v>
      </c>
      <c r="G89" s="132"/>
      <c r="H89" s="132"/>
      <c r="I89" s="122">
        <f t="shared" si="23"/>
        <v>20937.830000000002</v>
      </c>
      <c r="J89" s="123">
        <v>20937.830000000002</v>
      </c>
      <c r="K89" s="132"/>
      <c r="L89" s="131"/>
      <c r="M89" s="140">
        <f t="shared" si="24"/>
        <v>20.937830000000002</v>
      </c>
      <c r="N89" s="140">
        <f t="shared" si="25"/>
        <v>20.937830000000002</v>
      </c>
      <c r="O89" s="119"/>
      <c r="P89" s="119"/>
    </row>
    <row r="90" spans="1:16" s="29" customFormat="1" ht="72" x14ac:dyDescent="0.35">
      <c r="A90" s="58" t="s">
        <v>362</v>
      </c>
      <c r="B90" s="56">
        <v>3230</v>
      </c>
      <c r="C90" s="56">
        <v>1070</v>
      </c>
      <c r="D90" s="53" t="s">
        <v>361</v>
      </c>
      <c r="E90" s="122">
        <f t="shared" si="22"/>
        <v>553840</v>
      </c>
      <c r="F90" s="131">
        <f>82000+471840</f>
        <v>553840</v>
      </c>
      <c r="G90" s="132"/>
      <c r="H90" s="132"/>
      <c r="I90" s="122">
        <f t="shared" si="23"/>
        <v>0</v>
      </c>
      <c r="J90" s="123">
        <v>0</v>
      </c>
      <c r="K90" s="132"/>
      <c r="L90" s="131"/>
      <c r="M90" s="119">
        <f t="shared" si="24"/>
        <v>0</v>
      </c>
      <c r="N90" s="119">
        <f t="shared" si="25"/>
        <v>0</v>
      </c>
      <c r="O90" s="119"/>
      <c r="P90" s="119"/>
    </row>
    <row r="91" spans="1:16" s="29" customFormat="1" ht="36" x14ac:dyDescent="0.35">
      <c r="A91" s="52" t="s">
        <v>166</v>
      </c>
      <c r="B91" s="52" t="s">
        <v>162</v>
      </c>
      <c r="C91" s="52" t="s">
        <v>4</v>
      </c>
      <c r="D91" s="53" t="s">
        <v>163</v>
      </c>
      <c r="E91" s="122">
        <f t="shared" si="22"/>
        <v>29945720</v>
      </c>
      <c r="F91" s="131">
        <f>28050600+1895120</f>
        <v>29945720</v>
      </c>
      <c r="G91" s="132"/>
      <c r="H91" s="132"/>
      <c r="I91" s="122">
        <f t="shared" si="23"/>
        <v>14016805.470000001</v>
      </c>
      <c r="J91" s="123">
        <f>13064067.91+952737.56</f>
        <v>14016805.470000001</v>
      </c>
      <c r="K91" s="132"/>
      <c r="L91" s="131"/>
      <c r="M91" s="140">
        <f t="shared" si="24"/>
        <v>46.807375043912792</v>
      </c>
      <c r="N91" s="140">
        <f t="shared" si="25"/>
        <v>46.807375043912792</v>
      </c>
      <c r="O91" s="119"/>
      <c r="P91" s="119"/>
    </row>
    <row r="92" spans="1:16" s="31" customFormat="1" ht="38.4" customHeight="1" x14ac:dyDescent="0.35">
      <c r="A92" s="45" t="s">
        <v>77</v>
      </c>
      <c r="B92" s="45" t="s">
        <v>280</v>
      </c>
      <c r="C92" s="45" t="s">
        <v>280</v>
      </c>
      <c r="D92" s="46" t="s">
        <v>324</v>
      </c>
      <c r="E92" s="117">
        <f t="shared" si="22"/>
        <v>50139400</v>
      </c>
      <c r="F92" s="120">
        <f t="shared" ref="F92:G92" si="26">F93</f>
        <v>48815900</v>
      </c>
      <c r="G92" s="121">
        <f t="shared" si="26"/>
        <v>1323500</v>
      </c>
      <c r="H92" s="121">
        <f>H93</f>
        <v>0</v>
      </c>
      <c r="I92" s="117">
        <f t="shared" si="23"/>
        <v>21168186.25</v>
      </c>
      <c r="J92" s="120">
        <f>J93</f>
        <v>21024072.920000002</v>
      </c>
      <c r="K92" s="121">
        <f t="shared" ref="K92:L92" si="27">K93</f>
        <v>144113.33000000002</v>
      </c>
      <c r="L92" s="121">
        <f t="shared" si="27"/>
        <v>0</v>
      </c>
      <c r="M92" s="119">
        <f t="shared" si="24"/>
        <v>42.218666856803232</v>
      </c>
      <c r="N92" s="119">
        <f t="shared" si="25"/>
        <v>43.068084210267557</v>
      </c>
      <c r="O92" s="119">
        <f t="shared" ref="O81:O144" si="28">K92/G92*100</f>
        <v>10.888804684548546</v>
      </c>
      <c r="P92" s="119"/>
    </row>
    <row r="93" spans="1:16" s="31" customFormat="1" ht="40.799999999999997" customHeight="1" x14ac:dyDescent="0.35">
      <c r="A93" s="45" t="s">
        <v>78</v>
      </c>
      <c r="B93" s="45" t="s">
        <v>280</v>
      </c>
      <c r="C93" s="45" t="s">
        <v>280</v>
      </c>
      <c r="D93" s="46" t="s">
        <v>324</v>
      </c>
      <c r="E93" s="117">
        <f t="shared" si="22"/>
        <v>50139400</v>
      </c>
      <c r="F93" s="120">
        <f t="shared" ref="F93:G93" si="29">F94+F95+F96+F97+F98+F99+F100+F101</f>
        <v>48815900</v>
      </c>
      <c r="G93" s="121">
        <f t="shared" si="29"/>
        <v>1323500</v>
      </c>
      <c r="H93" s="121">
        <f>H94+H95+H96+H97+H98+H99+H100+H101</f>
        <v>0</v>
      </c>
      <c r="I93" s="117">
        <f t="shared" si="23"/>
        <v>21168186.25</v>
      </c>
      <c r="J93" s="120">
        <f>J94+J95+J96+J97+J98+J99+J100+J101</f>
        <v>21024072.920000002</v>
      </c>
      <c r="K93" s="121">
        <f t="shared" ref="K93:L93" si="30">K94+K95+K96+K97+K98+K99+K100+K101</f>
        <v>144113.33000000002</v>
      </c>
      <c r="L93" s="121">
        <f t="shared" si="30"/>
        <v>0</v>
      </c>
      <c r="M93" s="119">
        <f t="shared" si="24"/>
        <v>42.218666856803232</v>
      </c>
      <c r="N93" s="119">
        <f t="shared" si="25"/>
        <v>43.068084210267557</v>
      </c>
      <c r="O93" s="119">
        <f t="shared" si="28"/>
        <v>10.888804684548546</v>
      </c>
      <c r="P93" s="119"/>
    </row>
    <row r="94" spans="1:16" s="29" customFormat="1" ht="54" x14ac:dyDescent="0.35">
      <c r="A94" s="52" t="s">
        <v>79</v>
      </c>
      <c r="B94" s="52" t="s">
        <v>60</v>
      </c>
      <c r="C94" s="52" t="s">
        <v>3</v>
      </c>
      <c r="D94" s="53" t="s">
        <v>299</v>
      </c>
      <c r="E94" s="122">
        <f t="shared" si="22"/>
        <v>667400</v>
      </c>
      <c r="F94" s="123">
        <v>667400</v>
      </c>
      <c r="G94" s="124"/>
      <c r="H94" s="124"/>
      <c r="I94" s="122">
        <f t="shared" si="23"/>
        <v>325492.71999999997</v>
      </c>
      <c r="J94" s="123">
        <v>325492.71999999997</v>
      </c>
      <c r="K94" s="124"/>
      <c r="L94" s="123"/>
      <c r="M94" s="140">
        <f t="shared" si="24"/>
        <v>48.770260713215457</v>
      </c>
      <c r="N94" s="140">
        <f t="shared" si="25"/>
        <v>48.770260713215457</v>
      </c>
      <c r="O94" s="140"/>
      <c r="P94" s="140"/>
    </row>
    <row r="95" spans="1:16" s="29" customFormat="1" ht="36" x14ac:dyDescent="0.35">
      <c r="A95" s="52" t="s">
        <v>325</v>
      </c>
      <c r="B95" s="52" t="s">
        <v>10</v>
      </c>
      <c r="C95" s="52" t="s">
        <v>6</v>
      </c>
      <c r="D95" s="53" t="s">
        <v>109</v>
      </c>
      <c r="E95" s="122">
        <f t="shared" si="22"/>
        <v>319000</v>
      </c>
      <c r="F95" s="123">
        <v>319000</v>
      </c>
      <c r="G95" s="124"/>
      <c r="H95" s="124"/>
      <c r="I95" s="122">
        <f t="shared" si="23"/>
        <v>74625</v>
      </c>
      <c r="J95" s="131">
        <v>74625</v>
      </c>
      <c r="K95" s="124"/>
      <c r="L95" s="123"/>
      <c r="M95" s="140">
        <f t="shared" si="24"/>
        <v>23.393416927899686</v>
      </c>
      <c r="N95" s="140">
        <f t="shared" si="25"/>
        <v>23.393416927899686</v>
      </c>
      <c r="O95" s="140"/>
      <c r="P95" s="140"/>
    </row>
    <row r="96" spans="1:16" s="29" customFormat="1" ht="36" x14ac:dyDescent="0.35">
      <c r="A96" s="52" t="s">
        <v>238</v>
      </c>
      <c r="B96" s="52" t="s">
        <v>239</v>
      </c>
      <c r="C96" s="52" t="s">
        <v>17</v>
      </c>
      <c r="D96" s="53" t="s">
        <v>326</v>
      </c>
      <c r="E96" s="122">
        <f t="shared" si="22"/>
        <v>23310800</v>
      </c>
      <c r="F96" s="123">
        <v>22309300</v>
      </c>
      <c r="G96" s="124">
        <v>1001500</v>
      </c>
      <c r="H96" s="124"/>
      <c r="I96" s="122">
        <f t="shared" si="23"/>
        <v>10815597.140000001</v>
      </c>
      <c r="J96" s="131">
        <v>10730086.84</v>
      </c>
      <c r="K96" s="124">
        <v>85510.3</v>
      </c>
      <c r="L96" s="123"/>
      <c r="M96" s="140">
        <f t="shared" si="24"/>
        <v>46.397365770372531</v>
      </c>
      <c r="N96" s="140">
        <f t="shared" si="25"/>
        <v>48.096922987274368</v>
      </c>
      <c r="O96" s="140">
        <f t="shared" si="28"/>
        <v>8.5382226660009977</v>
      </c>
      <c r="P96" s="140"/>
    </row>
    <row r="97" spans="1:16" s="29" customFormat="1" ht="18" x14ac:dyDescent="0.35">
      <c r="A97" s="52" t="s">
        <v>81</v>
      </c>
      <c r="B97" s="52" t="s">
        <v>80</v>
      </c>
      <c r="C97" s="52" t="s">
        <v>40</v>
      </c>
      <c r="D97" s="53" t="s">
        <v>82</v>
      </c>
      <c r="E97" s="122">
        <f t="shared" si="22"/>
        <v>7932400</v>
      </c>
      <c r="F97" s="123">
        <v>7835400</v>
      </c>
      <c r="G97" s="124">
        <v>97000</v>
      </c>
      <c r="H97" s="124"/>
      <c r="I97" s="122">
        <f t="shared" si="23"/>
        <v>3413338.63</v>
      </c>
      <c r="J97" s="123">
        <v>3387972.63</v>
      </c>
      <c r="K97" s="124">
        <v>25366</v>
      </c>
      <c r="L97" s="123"/>
      <c r="M97" s="140">
        <f t="shared" si="24"/>
        <v>43.030339241591449</v>
      </c>
      <c r="N97" s="140">
        <f t="shared" si="25"/>
        <v>43.239306608469249</v>
      </c>
      <c r="O97" s="140">
        <f t="shared" si="28"/>
        <v>26.150515463917522</v>
      </c>
      <c r="P97" s="140"/>
    </row>
    <row r="98" spans="1:16" s="29" customFormat="1" ht="18" x14ac:dyDescent="0.35">
      <c r="A98" s="52" t="s">
        <v>84</v>
      </c>
      <c r="B98" s="52" t="s">
        <v>83</v>
      </c>
      <c r="C98" s="52" t="s">
        <v>40</v>
      </c>
      <c r="D98" s="53" t="s">
        <v>327</v>
      </c>
      <c r="E98" s="122">
        <f t="shared" si="22"/>
        <v>2867900</v>
      </c>
      <c r="F98" s="123">
        <v>2827900</v>
      </c>
      <c r="G98" s="124">
        <v>40000</v>
      </c>
      <c r="H98" s="124"/>
      <c r="I98" s="122">
        <f t="shared" si="23"/>
        <v>1082210.77</v>
      </c>
      <c r="J98" s="123">
        <v>1074787.24</v>
      </c>
      <c r="K98" s="124">
        <v>7423.53</v>
      </c>
      <c r="L98" s="123"/>
      <c r="M98" s="140">
        <f t="shared" si="24"/>
        <v>37.735303532201264</v>
      </c>
      <c r="N98" s="140">
        <f t="shared" si="25"/>
        <v>38.006550443792214</v>
      </c>
      <c r="O98" s="140">
        <f t="shared" si="28"/>
        <v>18.558824999999999</v>
      </c>
      <c r="P98" s="140"/>
    </row>
    <row r="99" spans="1:16" s="29" customFormat="1" ht="54" x14ac:dyDescent="0.35">
      <c r="A99" s="52" t="s">
        <v>85</v>
      </c>
      <c r="B99" s="52" t="s">
        <v>39</v>
      </c>
      <c r="C99" s="52" t="s">
        <v>41</v>
      </c>
      <c r="D99" s="53" t="s">
        <v>328</v>
      </c>
      <c r="E99" s="122">
        <f t="shared" si="22"/>
        <v>10841600</v>
      </c>
      <c r="F99" s="123">
        <v>10656600</v>
      </c>
      <c r="G99" s="124">
        <v>185000</v>
      </c>
      <c r="H99" s="124"/>
      <c r="I99" s="122">
        <f t="shared" si="23"/>
        <v>4494274.1900000004</v>
      </c>
      <c r="J99" s="123">
        <v>4468460.6900000004</v>
      </c>
      <c r="K99" s="124">
        <v>25813.5</v>
      </c>
      <c r="L99" s="123"/>
      <c r="M99" s="140">
        <f t="shared" si="24"/>
        <v>41.453975335743806</v>
      </c>
      <c r="N99" s="140">
        <f t="shared" si="25"/>
        <v>41.931391719685458</v>
      </c>
      <c r="O99" s="140">
        <f t="shared" si="28"/>
        <v>13.953243243243243</v>
      </c>
      <c r="P99" s="140"/>
    </row>
    <row r="100" spans="1:16" s="29" customFormat="1" ht="36" x14ac:dyDescent="0.35">
      <c r="A100" s="52" t="s">
        <v>167</v>
      </c>
      <c r="B100" s="52" t="s">
        <v>148</v>
      </c>
      <c r="C100" s="52" t="s">
        <v>42</v>
      </c>
      <c r="D100" s="53" t="s">
        <v>149</v>
      </c>
      <c r="E100" s="122">
        <f t="shared" si="22"/>
        <v>2067600</v>
      </c>
      <c r="F100" s="123">
        <v>2067600</v>
      </c>
      <c r="G100" s="124"/>
      <c r="H100" s="124"/>
      <c r="I100" s="122">
        <f t="shared" si="23"/>
        <v>939746.8</v>
      </c>
      <c r="J100" s="123">
        <v>939746.8</v>
      </c>
      <c r="K100" s="124"/>
      <c r="L100" s="123"/>
      <c r="M100" s="140">
        <f t="shared" si="24"/>
        <v>45.451093054749471</v>
      </c>
      <c r="N100" s="140">
        <f t="shared" si="25"/>
        <v>45.451093054749471</v>
      </c>
      <c r="O100" s="140"/>
      <c r="P100" s="140"/>
    </row>
    <row r="101" spans="1:16" s="29" customFormat="1" ht="18" x14ac:dyDescent="0.35">
      <c r="A101" s="52" t="s">
        <v>146</v>
      </c>
      <c r="B101" s="52" t="s">
        <v>147</v>
      </c>
      <c r="C101" s="52" t="s">
        <v>42</v>
      </c>
      <c r="D101" s="53" t="s">
        <v>150</v>
      </c>
      <c r="E101" s="122">
        <f t="shared" si="22"/>
        <v>2132700</v>
      </c>
      <c r="F101" s="123">
        <v>2132700</v>
      </c>
      <c r="G101" s="124"/>
      <c r="H101" s="124"/>
      <c r="I101" s="122">
        <f t="shared" si="23"/>
        <v>22901</v>
      </c>
      <c r="J101" s="123">
        <v>22901</v>
      </c>
      <c r="K101" s="124"/>
      <c r="L101" s="123"/>
      <c r="M101" s="140">
        <f t="shared" si="24"/>
        <v>1.0738031603132181</v>
      </c>
      <c r="N101" s="140">
        <f t="shared" si="25"/>
        <v>1.0738031603132181</v>
      </c>
      <c r="O101" s="140"/>
      <c r="P101" s="140"/>
    </row>
    <row r="102" spans="1:16" s="31" customFormat="1" ht="52.2" x14ac:dyDescent="0.35">
      <c r="A102" s="45" t="s">
        <v>25</v>
      </c>
      <c r="B102" s="45" t="s">
        <v>280</v>
      </c>
      <c r="C102" s="45" t="s">
        <v>280</v>
      </c>
      <c r="D102" s="46" t="s">
        <v>329</v>
      </c>
      <c r="E102" s="117">
        <f t="shared" si="22"/>
        <v>5795900</v>
      </c>
      <c r="F102" s="120">
        <f t="shared" ref="F102:G102" si="31">F103</f>
        <v>5795900</v>
      </c>
      <c r="G102" s="121">
        <f t="shared" si="31"/>
        <v>0</v>
      </c>
      <c r="H102" s="121">
        <f>H103</f>
        <v>0</v>
      </c>
      <c r="I102" s="117">
        <f t="shared" si="23"/>
        <v>1350971.23</v>
      </c>
      <c r="J102" s="120">
        <f>J103</f>
        <v>1350971.23</v>
      </c>
      <c r="K102" s="121">
        <f t="shared" ref="K102:L102" si="32">K103</f>
        <v>0</v>
      </c>
      <c r="L102" s="121">
        <f t="shared" si="32"/>
        <v>0</v>
      </c>
      <c r="M102" s="119">
        <f t="shared" si="24"/>
        <v>23.309084525267863</v>
      </c>
      <c r="N102" s="119">
        <f t="shared" si="25"/>
        <v>23.309084525267863</v>
      </c>
      <c r="O102" s="119"/>
      <c r="P102" s="119"/>
    </row>
    <row r="103" spans="1:16" s="30" customFormat="1" ht="52.2" x14ac:dyDescent="0.35">
      <c r="A103" s="45" t="s">
        <v>26</v>
      </c>
      <c r="B103" s="45" t="s">
        <v>280</v>
      </c>
      <c r="C103" s="45" t="s">
        <v>280</v>
      </c>
      <c r="D103" s="46" t="s">
        <v>329</v>
      </c>
      <c r="E103" s="117">
        <f t="shared" si="22"/>
        <v>5795900</v>
      </c>
      <c r="F103" s="120">
        <f t="shared" ref="F103:G103" si="33">F104+F105+F106+F107+F108+F109</f>
        <v>5795900</v>
      </c>
      <c r="G103" s="121">
        <f t="shared" si="33"/>
        <v>0</v>
      </c>
      <c r="H103" s="121">
        <f>H104+H105+H106+H107+H108+H109</f>
        <v>0</v>
      </c>
      <c r="I103" s="117">
        <f t="shared" si="23"/>
        <v>1350971.23</v>
      </c>
      <c r="J103" s="120">
        <f>J104+J105+J106+J107+J108+J109</f>
        <v>1350971.23</v>
      </c>
      <c r="K103" s="121">
        <f t="shared" ref="K103:L103" si="34">K104+K105+K106+K107+K108+K109</f>
        <v>0</v>
      </c>
      <c r="L103" s="121">
        <f t="shared" si="34"/>
        <v>0</v>
      </c>
      <c r="M103" s="119">
        <f t="shared" si="24"/>
        <v>23.309084525267863</v>
      </c>
      <c r="N103" s="119">
        <f t="shared" si="25"/>
        <v>23.309084525267863</v>
      </c>
      <c r="O103" s="119"/>
      <c r="P103" s="119"/>
    </row>
    <row r="104" spans="1:16" s="31" customFormat="1" ht="54" x14ac:dyDescent="0.35">
      <c r="A104" s="52" t="s">
        <v>86</v>
      </c>
      <c r="B104" s="52" t="s">
        <v>60</v>
      </c>
      <c r="C104" s="52" t="s">
        <v>3</v>
      </c>
      <c r="D104" s="53" t="s">
        <v>299</v>
      </c>
      <c r="E104" s="122">
        <f t="shared" si="22"/>
        <v>1801900</v>
      </c>
      <c r="F104" s="123">
        <v>1801900</v>
      </c>
      <c r="G104" s="121"/>
      <c r="H104" s="121"/>
      <c r="I104" s="122">
        <f t="shared" si="23"/>
        <v>758035.13</v>
      </c>
      <c r="J104" s="123">
        <v>758035.13</v>
      </c>
      <c r="K104" s="121"/>
      <c r="L104" s="120"/>
      <c r="M104" s="140">
        <f t="shared" si="24"/>
        <v>42.068656973194962</v>
      </c>
      <c r="N104" s="140">
        <f t="shared" si="25"/>
        <v>42.068656973194962</v>
      </c>
      <c r="O104" s="119"/>
      <c r="P104" s="119"/>
    </row>
    <row r="105" spans="1:16" s="29" customFormat="1" ht="36" x14ac:dyDescent="0.35">
      <c r="A105" s="52" t="s">
        <v>330</v>
      </c>
      <c r="B105" s="52" t="s">
        <v>10</v>
      </c>
      <c r="C105" s="52" t="s">
        <v>6</v>
      </c>
      <c r="D105" s="53" t="s">
        <v>109</v>
      </c>
      <c r="E105" s="122">
        <f t="shared" si="22"/>
        <v>319000</v>
      </c>
      <c r="F105" s="123">
        <v>319000</v>
      </c>
      <c r="G105" s="124"/>
      <c r="H105" s="124"/>
      <c r="I105" s="122">
        <f t="shared" si="23"/>
        <v>69650</v>
      </c>
      <c r="J105" s="123">
        <v>69650</v>
      </c>
      <c r="K105" s="124"/>
      <c r="L105" s="123"/>
      <c r="M105" s="140">
        <f t="shared" si="24"/>
        <v>21.83385579937304</v>
      </c>
      <c r="N105" s="140">
        <f t="shared" si="25"/>
        <v>21.83385579937304</v>
      </c>
      <c r="O105" s="119"/>
      <c r="P105" s="119"/>
    </row>
    <row r="106" spans="1:16" s="29" customFormat="1" ht="36" x14ac:dyDescent="0.35">
      <c r="A106" s="52" t="s">
        <v>89</v>
      </c>
      <c r="B106" s="52" t="s">
        <v>88</v>
      </c>
      <c r="C106" s="52" t="s">
        <v>20</v>
      </c>
      <c r="D106" s="53" t="s">
        <v>52</v>
      </c>
      <c r="E106" s="122">
        <f t="shared" si="22"/>
        <v>1483700</v>
      </c>
      <c r="F106" s="123">
        <v>1483700</v>
      </c>
      <c r="G106" s="124"/>
      <c r="H106" s="124"/>
      <c r="I106" s="122">
        <f t="shared" si="23"/>
        <v>72000</v>
      </c>
      <c r="J106" s="123">
        <v>72000</v>
      </c>
      <c r="K106" s="124"/>
      <c r="L106" s="123"/>
      <c r="M106" s="140">
        <f t="shared" si="24"/>
        <v>4.8527330322841546</v>
      </c>
      <c r="N106" s="140">
        <f t="shared" si="25"/>
        <v>4.8527330322841546</v>
      </c>
      <c r="O106" s="119"/>
      <c r="P106" s="119"/>
    </row>
    <row r="107" spans="1:16" s="29" customFormat="1" ht="54" x14ac:dyDescent="0.35">
      <c r="A107" s="52" t="s">
        <v>29</v>
      </c>
      <c r="B107" s="52" t="s">
        <v>28</v>
      </c>
      <c r="C107" s="52" t="s">
        <v>22</v>
      </c>
      <c r="D107" s="53" t="s">
        <v>46</v>
      </c>
      <c r="E107" s="122">
        <f t="shared" si="22"/>
        <v>726100</v>
      </c>
      <c r="F107" s="123">
        <v>726100</v>
      </c>
      <c r="G107" s="124"/>
      <c r="H107" s="124"/>
      <c r="I107" s="122">
        <f t="shared" si="23"/>
        <v>5000</v>
      </c>
      <c r="J107" s="123">
        <v>5000</v>
      </c>
      <c r="K107" s="124"/>
      <c r="L107" s="123"/>
      <c r="M107" s="140">
        <f t="shared" si="24"/>
        <v>0.68861038424459442</v>
      </c>
      <c r="N107" s="140">
        <f t="shared" si="25"/>
        <v>0.68861038424459442</v>
      </c>
      <c r="O107" s="119"/>
      <c r="P107" s="119"/>
    </row>
    <row r="108" spans="1:16" s="29" customFormat="1" ht="54" x14ac:dyDescent="0.35">
      <c r="A108" s="52" t="s">
        <v>48</v>
      </c>
      <c r="B108" s="52" t="s">
        <v>49</v>
      </c>
      <c r="C108" s="52" t="s">
        <v>22</v>
      </c>
      <c r="D108" s="53" t="s">
        <v>50</v>
      </c>
      <c r="E108" s="122">
        <f t="shared" si="22"/>
        <v>260000</v>
      </c>
      <c r="F108" s="131">
        <v>260000</v>
      </c>
      <c r="G108" s="124"/>
      <c r="H108" s="124"/>
      <c r="I108" s="122">
        <f t="shared" si="23"/>
        <v>5000</v>
      </c>
      <c r="J108" s="123">
        <v>5000</v>
      </c>
      <c r="K108" s="124"/>
      <c r="L108" s="123"/>
      <c r="M108" s="140">
        <f t="shared" si="24"/>
        <v>1.9230769230769231</v>
      </c>
      <c r="N108" s="140">
        <f t="shared" si="25"/>
        <v>1.9230769230769231</v>
      </c>
      <c r="O108" s="119"/>
      <c r="P108" s="119"/>
    </row>
    <row r="109" spans="1:16" s="29" customFormat="1" ht="72" x14ac:dyDescent="0.35">
      <c r="A109" s="52" t="s">
        <v>53</v>
      </c>
      <c r="B109" s="52" t="s">
        <v>54</v>
      </c>
      <c r="C109" s="52" t="s">
        <v>22</v>
      </c>
      <c r="D109" s="53" t="s">
        <v>331</v>
      </c>
      <c r="E109" s="122">
        <f t="shared" si="22"/>
        <v>1205200</v>
      </c>
      <c r="F109" s="123">
        <v>1205200</v>
      </c>
      <c r="G109" s="124"/>
      <c r="H109" s="124"/>
      <c r="I109" s="122">
        <f t="shared" si="23"/>
        <v>441286.1</v>
      </c>
      <c r="J109" s="123">
        <v>441286.1</v>
      </c>
      <c r="K109" s="124"/>
      <c r="L109" s="123"/>
      <c r="M109" s="140">
        <f t="shared" si="24"/>
        <v>36.615175904414201</v>
      </c>
      <c r="N109" s="140">
        <f t="shared" si="25"/>
        <v>36.615175904414201</v>
      </c>
      <c r="O109" s="119"/>
      <c r="P109" s="119"/>
    </row>
    <row r="110" spans="1:16" s="31" customFormat="1" ht="69.599999999999994" x14ac:dyDescent="0.35">
      <c r="A110" s="45" t="s">
        <v>90</v>
      </c>
      <c r="B110" s="45" t="s">
        <v>280</v>
      </c>
      <c r="C110" s="45" t="s">
        <v>280</v>
      </c>
      <c r="D110" s="46" t="s">
        <v>332</v>
      </c>
      <c r="E110" s="117">
        <f t="shared" si="22"/>
        <v>140093286.08000001</v>
      </c>
      <c r="F110" s="120">
        <f t="shared" ref="F110:G110" si="35">F111</f>
        <v>124068618</v>
      </c>
      <c r="G110" s="121">
        <f t="shared" si="35"/>
        <v>16024668.08</v>
      </c>
      <c r="H110" s="121">
        <f>H111</f>
        <v>11568604.699999999</v>
      </c>
      <c r="I110" s="117">
        <f t="shared" si="23"/>
        <v>67479721.75</v>
      </c>
      <c r="J110" s="120">
        <f>J111</f>
        <v>67479721.75</v>
      </c>
      <c r="K110" s="121">
        <f t="shared" ref="K110:L110" si="36">K111</f>
        <v>0</v>
      </c>
      <c r="L110" s="121">
        <f t="shared" si="36"/>
        <v>0</v>
      </c>
      <c r="M110" s="119">
        <f t="shared" si="24"/>
        <v>48.16770570394489</v>
      </c>
      <c r="N110" s="119">
        <f t="shared" si="25"/>
        <v>54.389033131649775</v>
      </c>
      <c r="O110" s="119">
        <f t="shared" si="28"/>
        <v>0</v>
      </c>
      <c r="P110" s="119">
        <f t="shared" ref="P81:P144" si="37">L110/H110*100</f>
        <v>0</v>
      </c>
    </row>
    <row r="111" spans="1:16" s="31" customFormat="1" ht="69.599999999999994" x14ac:dyDescent="0.35">
      <c r="A111" s="45" t="s">
        <v>91</v>
      </c>
      <c r="B111" s="45" t="s">
        <v>280</v>
      </c>
      <c r="C111" s="45" t="s">
        <v>280</v>
      </c>
      <c r="D111" s="46" t="s">
        <v>332</v>
      </c>
      <c r="E111" s="117">
        <f t="shared" si="22"/>
        <v>140093286.08000001</v>
      </c>
      <c r="F111" s="120">
        <f t="shared" ref="F111:G111" si="38">F112+F113+F114+F115+F116+F117+F118+F119+F120+F121+F122+F123+F124+F125+F126+F127+F128</f>
        <v>124068618</v>
      </c>
      <c r="G111" s="121">
        <f t="shared" si="38"/>
        <v>16024668.08</v>
      </c>
      <c r="H111" s="121">
        <f>H112+H113+H114+H115+H116+H117+H118+H119+H120+H121+H122+H123+H124+H125+H126+H127+H128</f>
        <v>11568604.699999999</v>
      </c>
      <c r="I111" s="117">
        <f t="shared" si="23"/>
        <v>67479721.75</v>
      </c>
      <c r="J111" s="120">
        <f>J112+J113+J114+J115+J116+J117+J118+J119+J120+J121+J122+J123+J124+J125+J126+J127+J128</f>
        <v>67479721.75</v>
      </c>
      <c r="K111" s="121">
        <f t="shared" ref="K111:L111" si="39">K112+K113+K114+K115+K116+K117+K118+K119+K120+K121+K122+K123+K124+K125+K126+K127+K128</f>
        <v>0</v>
      </c>
      <c r="L111" s="121">
        <f t="shared" si="39"/>
        <v>0</v>
      </c>
      <c r="M111" s="119">
        <f t="shared" si="24"/>
        <v>48.16770570394489</v>
      </c>
      <c r="N111" s="119">
        <f t="shared" si="25"/>
        <v>54.389033131649775</v>
      </c>
      <c r="O111" s="119">
        <f t="shared" si="28"/>
        <v>0</v>
      </c>
      <c r="P111" s="119">
        <f t="shared" si="37"/>
        <v>0</v>
      </c>
    </row>
    <row r="112" spans="1:16" s="29" customFormat="1" ht="54" x14ac:dyDescent="0.35">
      <c r="A112" s="52" t="s">
        <v>92</v>
      </c>
      <c r="B112" s="52" t="s">
        <v>60</v>
      </c>
      <c r="C112" s="52" t="s">
        <v>3</v>
      </c>
      <c r="D112" s="53" t="s">
        <v>299</v>
      </c>
      <c r="E112" s="122">
        <f t="shared" si="22"/>
        <v>3262600</v>
      </c>
      <c r="F112" s="123">
        <v>3262600</v>
      </c>
      <c r="G112" s="124"/>
      <c r="H112" s="124"/>
      <c r="I112" s="122">
        <f t="shared" si="23"/>
        <v>1686800.82</v>
      </c>
      <c r="J112" s="123">
        <v>1686800.82</v>
      </c>
      <c r="K112" s="124"/>
      <c r="L112" s="123"/>
      <c r="M112" s="140">
        <f t="shared" si="24"/>
        <v>51.701122417703672</v>
      </c>
      <c r="N112" s="140">
        <f t="shared" si="25"/>
        <v>51.701122417703672</v>
      </c>
      <c r="O112" s="119"/>
      <c r="P112" s="119"/>
    </row>
    <row r="113" spans="1:16" s="34" customFormat="1" ht="54" x14ac:dyDescent="0.35">
      <c r="A113" s="52" t="s">
        <v>208</v>
      </c>
      <c r="B113" s="52" t="s">
        <v>122</v>
      </c>
      <c r="C113" s="52" t="s">
        <v>123</v>
      </c>
      <c r="D113" s="53" t="s">
        <v>124</v>
      </c>
      <c r="E113" s="122">
        <f t="shared" si="22"/>
        <v>27600</v>
      </c>
      <c r="F113" s="123">
        <v>27600</v>
      </c>
      <c r="G113" s="124"/>
      <c r="H113" s="124"/>
      <c r="I113" s="122">
        <f t="shared" si="23"/>
        <v>0</v>
      </c>
      <c r="J113" s="123">
        <v>0</v>
      </c>
      <c r="K113" s="124"/>
      <c r="L113" s="123"/>
      <c r="M113" s="140">
        <f t="shared" si="24"/>
        <v>0</v>
      </c>
      <c r="N113" s="140">
        <f t="shared" si="25"/>
        <v>0</v>
      </c>
      <c r="O113" s="119"/>
      <c r="P113" s="119"/>
    </row>
    <row r="114" spans="1:16" s="29" customFormat="1" ht="36" x14ac:dyDescent="0.35">
      <c r="A114" s="52" t="s">
        <v>333</v>
      </c>
      <c r="B114" s="52" t="s">
        <v>10</v>
      </c>
      <c r="C114" s="52" t="s">
        <v>6</v>
      </c>
      <c r="D114" s="53" t="s">
        <v>109</v>
      </c>
      <c r="E114" s="122">
        <f t="shared" si="22"/>
        <v>248000</v>
      </c>
      <c r="F114" s="123">
        <v>248000</v>
      </c>
      <c r="G114" s="124"/>
      <c r="H114" s="124"/>
      <c r="I114" s="122">
        <f t="shared" si="23"/>
        <v>29850</v>
      </c>
      <c r="J114" s="123">
        <v>29850</v>
      </c>
      <c r="K114" s="124"/>
      <c r="L114" s="123"/>
      <c r="M114" s="140">
        <f t="shared" si="24"/>
        <v>12.036290322580644</v>
      </c>
      <c r="N114" s="140">
        <f t="shared" si="25"/>
        <v>12.036290322580644</v>
      </c>
      <c r="O114" s="119"/>
      <c r="P114" s="119"/>
    </row>
    <row r="115" spans="1:16" s="29" customFormat="1" ht="36" x14ac:dyDescent="0.35">
      <c r="A115" s="52" t="s">
        <v>155</v>
      </c>
      <c r="B115" s="52" t="s">
        <v>154</v>
      </c>
      <c r="C115" s="52" t="s">
        <v>131</v>
      </c>
      <c r="D115" s="53" t="s">
        <v>132</v>
      </c>
      <c r="E115" s="122">
        <f t="shared" si="22"/>
        <v>21600</v>
      </c>
      <c r="F115" s="123">
        <v>21600</v>
      </c>
      <c r="G115" s="124"/>
      <c r="H115" s="124"/>
      <c r="I115" s="122">
        <f t="shared" si="23"/>
        <v>0</v>
      </c>
      <c r="J115" s="123">
        <v>0</v>
      </c>
      <c r="K115" s="124"/>
      <c r="L115" s="123"/>
      <c r="M115" s="140">
        <f t="shared" si="24"/>
        <v>0</v>
      </c>
      <c r="N115" s="140">
        <f t="shared" si="25"/>
        <v>0</v>
      </c>
      <c r="O115" s="119"/>
      <c r="P115" s="119"/>
    </row>
    <row r="116" spans="1:16" s="29" customFormat="1" ht="36" x14ac:dyDescent="0.35">
      <c r="A116" s="59">
        <v>1216011</v>
      </c>
      <c r="B116" s="59">
        <v>6011</v>
      </c>
      <c r="C116" s="60">
        <v>610</v>
      </c>
      <c r="D116" s="61" t="s">
        <v>106</v>
      </c>
      <c r="E116" s="122">
        <f t="shared" si="22"/>
        <v>2970266.17</v>
      </c>
      <c r="F116" s="123">
        <v>200000</v>
      </c>
      <c r="G116" s="124">
        <v>2770266.17</v>
      </c>
      <c r="H116" s="124">
        <v>2770266.17</v>
      </c>
      <c r="I116" s="122">
        <f t="shared" si="23"/>
        <v>198270.42</v>
      </c>
      <c r="J116" s="123">
        <v>198270.42</v>
      </c>
      <c r="K116" s="124">
        <v>0</v>
      </c>
      <c r="L116" s="123">
        <v>0</v>
      </c>
      <c r="M116" s="140">
        <f t="shared" si="24"/>
        <v>6.6751734912699767</v>
      </c>
      <c r="N116" s="140">
        <f t="shared" si="25"/>
        <v>99.135210000000001</v>
      </c>
      <c r="O116" s="119">
        <f t="shared" si="28"/>
        <v>0</v>
      </c>
      <c r="P116" s="119">
        <f t="shared" si="37"/>
        <v>0</v>
      </c>
    </row>
    <row r="117" spans="1:16" s="29" customFormat="1" ht="54" x14ac:dyDescent="0.35">
      <c r="A117" s="62" t="s">
        <v>139</v>
      </c>
      <c r="B117" s="62" t="s">
        <v>138</v>
      </c>
      <c r="C117" s="62" t="s">
        <v>9</v>
      </c>
      <c r="D117" s="61" t="s">
        <v>140</v>
      </c>
      <c r="E117" s="122">
        <f t="shared" si="22"/>
        <v>21700000</v>
      </c>
      <c r="F117" s="123">
        <v>21700000</v>
      </c>
      <c r="G117" s="124"/>
      <c r="H117" s="124"/>
      <c r="I117" s="122">
        <f t="shared" si="23"/>
        <v>21700000</v>
      </c>
      <c r="J117" s="123">
        <v>21700000</v>
      </c>
      <c r="K117" s="124"/>
      <c r="L117" s="123"/>
      <c r="M117" s="140">
        <f t="shared" si="24"/>
        <v>100</v>
      </c>
      <c r="N117" s="140">
        <f t="shared" si="25"/>
        <v>100</v>
      </c>
      <c r="O117" s="119"/>
      <c r="P117" s="119"/>
    </row>
    <row r="118" spans="1:16" s="29" customFormat="1" ht="36" x14ac:dyDescent="0.35">
      <c r="A118" s="59">
        <v>1216013</v>
      </c>
      <c r="B118" s="59">
        <v>6013</v>
      </c>
      <c r="C118" s="62" t="s">
        <v>9</v>
      </c>
      <c r="D118" s="61" t="s">
        <v>107</v>
      </c>
      <c r="E118" s="122">
        <f t="shared" si="22"/>
        <v>4274561</v>
      </c>
      <c r="F118" s="123">
        <v>3975300</v>
      </c>
      <c r="G118" s="124">
        <v>299261</v>
      </c>
      <c r="H118" s="124">
        <v>299261</v>
      </c>
      <c r="I118" s="122">
        <f t="shared" si="23"/>
        <v>3975300</v>
      </c>
      <c r="J118" s="123">
        <v>3975300</v>
      </c>
      <c r="K118" s="124">
        <v>0</v>
      </c>
      <c r="L118" s="123">
        <v>0</v>
      </c>
      <c r="M118" s="140">
        <f t="shared" si="24"/>
        <v>92.999023759398909</v>
      </c>
      <c r="N118" s="140">
        <f t="shared" si="25"/>
        <v>100</v>
      </c>
      <c r="O118" s="119">
        <f t="shared" si="28"/>
        <v>0</v>
      </c>
      <c r="P118" s="119">
        <f t="shared" si="37"/>
        <v>0</v>
      </c>
    </row>
    <row r="119" spans="1:16" s="29" customFormat="1" ht="36" x14ac:dyDescent="0.35">
      <c r="A119" s="52" t="s">
        <v>134</v>
      </c>
      <c r="B119" s="52" t="s">
        <v>133</v>
      </c>
      <c r="C119" s="52" t="s">
        <v>9</v>
      </c>
      <c r="D119" s="53" t="s">
        <v>135</v>
      </c>
      <c r="E119" s="122">
        <f t="shared" si="22"/>
        <v>910685.48</v>
      </c>
      <c r="F119" s="123">
        <v>150000</v>
      </c>
      <c r="G119" s="124">
        <v>760685.48</v>
      </c>
      <c r="H119" s="124">
        <v>760685.48</v>
      </c>
      <c r="I119" s="122">
        <f t="shared" si="23"/>
        <v>0</v>
      </c>
      <c r="J119" s="123">
        <v>0</v>
      </c>
      <c r="K119" s="124">
        <v>0</v>
      </c>
      <c r="L119" s="123">
        <v>0</v>
      </c>
      <c r="M119" s="140">
        <f t="shared" si="24"/>
        <v>0</v>
      </c>
      <c r="N119" s="140">
        <f t="shared" si="25"/>
        <v>0</v>
      </c>
      <c r="O119" s="119">
        <f t="shared" si="28"/>
        <v>0</v>
      </c>
      <c r="P119" s="119">
        <f t="shared" si="37"/>
        <v>0</v>
      </c>
    </row>
    <row r="120" spans="1:16" s="29" customFormat="1" ht="54" x14ac:dyDescent="0.35">
      <c r="A120" s="52" t="s">
        <v>170</v>
      </c>
      <c r="B120" s="52" t="s">
        <v>171</v>
      </c>
      <c r="C120" s="52" t="s">
        <v>9</v>
      </c>
      <c r="D120" s="53" t="s">
        <v>334</v>
      </c>
      <c r="E120" s="122">
        <f t="shared" si="22"/>
        <v>859600</v>
      </c>
      <c r="F120" s="123">
        <v>859600</v>
      </c>
      <c r="G120" s="124"/>
      <c r="H120" s="124"/>
      <c r="I120" s="122">
        <f t="shared" si="23"/>
        <v>198767.44</v>
      </c>
      <c r="J120" s="123">
        <v>198767.44</v>
      </c>
      <c r="K120" s="124"/>
      <c r="L120" s="123"/>
      <c r="M120" s="140">
        <f t="shared" si="24"/>
        <v>23.123248022335972</v>
      </c>
      <c r="N120" s="140">
        <f t="shared" si="25"/>
        <v>23.123248022335972</v>
      </c>
      <c r="O120" s="119"/>
      <c r="P120" s="119"/>
    </row>
    <row r="121" spans="1:16" s="29" customFormat="1" ht="36" x14ac:dyDescent="0.35">
      <c r="A121" s="52" t="s">
        <v>93</v>
      </c>
      <c r="B121" s="52" t="s">
        <v>43</v>
      </c>
      <c r="C121" s="52" t="s">
        <v>9</v>
      </c>
      <c r="D121" s="53" t="s">
        <v>289</v>
      </c>
      <c r="E121" s="122">
        <f t="shared" si="22"/>
        <v>73926812.430000007</v>
      </c>
      <c r="F121" s="123">
        <v>66701500</v>
      </c>
      <c r="G121" s="124">
        <v>7225312.4300000006</v>
      </c>
      <c r="H121" s="124">
        <v>7225312.4300000006</v>
      </c>
      <c r="I121" s="122">
        <f t="shared" si="23"/>
        <v>21544480.739999998</v>
      </c>
      <c r="J121" s="123">
        <v>21544480.739999998</v>
      </c>
      <c r="K121" s="124">
        <v>0</v>
      </c>
      <c r="L121" s="123">
        <v>0</v>
      </c>
      <c r="M121" s="140">
        <f t="shared" si="24"/>
        <v>29.142986193811733</v>
      </c>
      <c r="N121" s="140">
        <f t="shared" si="25"/>
        <v>32.299844441279433</v>
      </c>
      <c r="O121" s="119">
        <f t="shared" si="28"/>
        <v>0</v>
      </c>
      <c r="P121" s="119">
        <f t="shared" si="37"/>
        <v>0</v>
      </c>
    </row>
    <row r="122" spans="1:16" s="34" customFormat="1" ht="36" x14ac:dyDescent="0.35">
      <c r="A122" s="57">
        <v>1217370</v>
      </c>
      <c r="B122" s="57">
        <v>7370</v>
      </c>
      <c r="C122" s="57" t="s">
        <v>24</v>
      </c>
      <c r="D122" s="53" t="s">
        <v>137</v>
      </c>
      <c r="E122" s="122">
        <f t="shared" si="22"/>
        <v>489000</v>
      </c>
      <c r="F122" s="123"/>
      <c r="G122" s="124">
        <v>489000</v>
      </c>
      <c r="H122" s="124">
        <v>489000</v>
      </c>
      <c r="I122" s="122">
        <f t="shared" si="23"/>
        <v>0</v>
      </c>
      <c r="J122" s="123"/>
      <c r="K122" s="124">
        <v>0</v>
      </c>
      <c r="L122" s="123">
        <v>0</v>
      </c>
      <c r="M122" s="140">
        <f t="shared" si="24"/>
        <v>0</v>
      </c>
      <c r="N122" s="140"/>
      <c r="O122" s="119">
        <f t="shared" si="28"/>
        <v>0</v>
      </c>
      <c r="P122" s="119">
        <f t="shared" si="37"/>
        <v>0</v>
      </c>
    </row>
    <row r="123" spans="1:16" s="29" customFormat="1" ht="54" x14ac:dyDescent="0.35">
      <c r="A123" s="52" t="s">
        <v>136</v>
      </c>
      <c r="B123" s="52" t="s">
        <v>104</v>
      </c>
      <c r="C123" s="52" t="s">
        <v>44</v>
      </c>
      <c r="D123" s="53" t="s">
        <v>105</v>
      </c>
      <c r="E123" s="122">
        <f t="shared" si="22"/>
        <v>16123800</v>
      </c>
      <c r="F123" s="123">
        <v>16123800</v>
      </c>
      <c r="G123" s="124"/>
      <c r="H123" s="124"/>
      <c r="I123" s="122">
        <f t="shared" si="23"/>
        <v>8061868</v>
      </c>
      <c r="J123" s="123">
        <v>8061868</v>
      </c>
      <c r="K123" s="124"/>
      <c r="L123" s="123"/>
      <c r="M123" s="140">
        <f t="shared" si="24"/>
        <v>49.999801535618154</v>
      </c>
      <c r="N123" s="140">
        <f t="shared" si="25"/>
        <v>49.999801535618154</v>
      </c>
      <c r="O123" s="119"/>
      <c r="P123" s="119"/>
    </row>
    <row r="124" spans="1:16" s="29" customFormat="1" ht="18" x14ac:dyDescent="0.35">
      <c r="A124" s="56">
        <v>1217640</v>
      </c>
      <c r="B124" s="56">
        <v>7640</v>
      </c>
      <c r="C124" s="57" t="s">
        <v>7</v>
      </c>
      <c r="D124" s="53" t="s">
        <v>8</v>
      </c>
      <c r="E124" s="122">
        <f t="shared" si="22"/>
        <v>24079.62</v>
      </c>
      <c r="F124" s="123"/>
      <c r="G124" s="124">
        <v>24079.62</v>
      </c>
      <c r="H124" s="124">
        <v>24079.62</v>
      </c>
      <c r="I124" s="122">
        <f t="shared" si="23"/>
        <v>0</v>
      </c>
      <c r="J124" s="123"/>
      <c r="K124" s="124">
        <v>0</v>
      </c>
      <c r="L124" s="123">
        <v>0</v>
      </c>
      <c r="M124" s="119">
        <f t="shared" si="24"/>
        <v>0</v>
      </c>
      <c r="N124" s="119"/>
      <c r="O124" s="119">
        <f t="shared" si="28"/>
        <v>0</v>
      </c>
      <c r="P124" s="119">
        <f t="shared" si="37"/>
        <v>0</v>
      </c>
    </row>
    <row r="125" spans="1:16" s="29" customFormat="1" ht="172.5" customHeight="1" x14ac:dyDescent="0.35">
      <c r="A125" s="56">
        <v>1217691</v>
      </c>
      <c r="B125" s="56">
        <v>7691</v>
      </c>
      <c r="C125" s="57" t="s">
        <v>24</v>
      </c>
      <c r="D125" s="53" t="s">
        <v>174</v>
      </c>
      <c r="E125" s="122">
        <f t="shared" si="22"/>
        <v>3229312.91</v>
      </c>
      <c r="F125" s="123"/>
      <c r="G125" s="124">
        <v>3229312.91</v>
      </c>
      <c r="H125" s="124"/>
      <c r="I125" s="122">
        <f t="shared" si="23"/>
        <v>0</v>
      </c>
      <c r="J125" s="123"/>
      <c r="K125" s="124">
        <v>0</v>
      </c>
      <c r="L125" s="123"/>
      <c r="M125" s="119">
        <f t="shared" si="24"/>
        <v>0</v>
      </c>
      <c r="N125" s="119"/>
      <c r="O125" s="119"/>
      <c r="P125" s="119"/>
    </row>
    <row r="126" spans="1:16" s="29" customFormat="1" ht="36" x14ac:dyDescent="0.35">
      <c r="A126" s="56">
        <v>1217693</v>
      </c>
      <c r="B126" s="52" t="s">
        <v>152</v>
      </c>
      <c r="C126" s="52" t="s">
        <v>24</v>
      </c>
      <c r="D126" s="53" t="s">
        <v>335</v>
      </c>
      <c r="E126" s="122">
        <f t="shared" si="22"/>
        <v>10022500</v>
      </c>
      <c r="F126" s="123">
        <v>10022500</v>
      </c>
      <c r="G126" s="124"/>
      <c r="H126" s="124"/>
      <c r="I126" s="122">
        <f t="shared" si="23"/>
        <v>9560000</v>
      </c>
      <c r="J126" s="123">
        <v>9560000</v>
      </c>
      <c r="K126" s="124"/>
      <c r="L126" s="123"/>
      <c r="M126" s="119">
        <f t="shared" si="24"/>
        <v>95.385382888500871</v>
      </c>
      <c r="N126" s="119">
        <f t="shared" si="25"/>
        <v>95.385382888500871</v>
      </c>
      <c r="O126" s="119"/>
      <c r="P126" s="119"/>
    </row>
    <row r="127" spans="1:16" s="29" customFormat="1" ht="54" x14ac:dyDescent="0.35">
      <c r="A127" s="56">
        <v>1218110</v>
      </c>
      <c r="B127" s="56">
        <v>8110</v>
      </c>
      <c r="C127" s="57" t="s">
        <v>5</v>
      </c>
      <c r="D127" s="53" t="s">
        <v>153</v>
      </c>
      <c r="E127" s="122">
        <f t="shared" si="22"/>
        <v>776118</v>
      </c>
      <c r="F127" s="123">
        <v>776118</v>
      </c>
      <c r="G127" s="124"/>
      <c r="H127" s="124"/>
      <c r="I127" s="122">
        <f t="shared" si="23"/>
        <v>524384.32999999996</v>
      </c>
      <c r="J127" s="123">
        <v>524384.32999999996</v>
      </c>
      <c r="K127" s="124"/>
      <c r="L127" s="123"/>
      <c r="M127" s="119">
        <f t="shared" si="24"/>
        <v>67.56502619447042</v>
      </c>
      <c r="N127" s="119">
        <f t="shared" si="25"/>
        <v>67.56502619447042</v>
      </c>
      <c r="O127" s="119"/>
      <c r="P127" s="119"/>
    </row>
    <row r="128" spans="1:16" s="29" customFormat="1" ht="36" x14ac:dyDescent="0.35">
      <c r="A128" s="52" t="s">
        <v>145</v>
      </c>
      <c r="B128" s="52" t="s">
        <v>142</v>
      </c>
      <c r="C128" s="52" t="s">
        <v>45</v>
      </c>
      <c r="D128" s="53" t="s">
        <v>151</v>
      </c>
      <c r="E128" s="122">
        <f t="shared" si="22"/>
        <v>1226750.47</v>
      </c>
      <c r="F128" s="123"/>
      <c r="G128" s="124">
        <v>1226750.47</v>
      </c>
      <c r="H128" s="124"/>
      <c r="I128" s="122">
        <f t="shared" si="23"/>
        <v>0</v>
      </c>
      <c r="J128" s="123"/>
      <c r="K128" s="124">
        <v>0</v>
      </c>
      <c r="L128" s="123"/>
      <c r="M128" s="119">
        <f t="shared" si="24"/>
        <v>0</v>
      </c>
      <c r="N128" s="119"/>
      <c r="O128" s="119"/>
      <c r="P128" s="119"/>
    </row>
    <row r="129" spans="1:18" s="44" customFormat="1" ht="52.2" x14ac:dyDescent="0.3">
      <c r="A129" s="45" t="s">
        <v>30</v>
      </c>
      <c r="B129" s="45" t="s">
        <v>280</v>
      </c>
      <c r="C129" s="45" t="s">
        <v>280</v>
      </c>
      <c r="D129" s="46" t="s">
        <v>336</v>
      </c>
      <c r="E129" s="117">
        <f t="shared" si="22"/>
        <v>101866711.19999999</v>
      </c>
      <c r="F129" s="135">
        <f t="shared" ref="F129:G129" si="40">F130</f>
        <v>5730000</v>
      </c>
      <c r="G129" s="136">
        <f t="shared" si="40"/>
        <v>96136711.199999988</v>
      </c>
      <c r="H129" s="136">
        <f>H130</f>
        <v>47971750.519999996</v>
      </c>
      <c r="I129" s="117">
        <f t="shared" si="23"/>
        <v>1558888.18</v>
      </c>
      <c r="J129" s="135">
        <f>J130</f>
        <v>1558888.18</v>
      </c>
      <c r="K129" s="136">
        <f t="shared" ref="K129:L129" si="41">K130</f>
        <v>0</v>
      </c>
      <c r="L129" s="136">
        <f t="shared" si="41"/>
        <v>0</v>
      </c>
      <c r="M129" s="119">
        <f t="shared" si="24"/>
        <v>1.5303214972154711</v>
      </c>
      <c r="N129" s="119">
        <f t="shared" si="25"/>
        <v>27.205727399650957</v>
      </c>
      <c r="O129" s="119">
        <f t="shared" si="28"/>
        <v>0</v>
      </c>
      <c r="P129" s="119">
        <f t="shared" si="37"/>
        <v>0</v>
      </c>
    </row>
    <row r="130" spans="1:18" s="35" customFormat="1" ht="52.2" x14ac:dyDescent="0.3">
      <c r="A130" s="45" t="s">
        <v>31</v>
      </c>
      <c r="B130" s="45" t="s">
        <v>280</v>
      </c>
      <c r="C130" s="45" t="s">
        <v>280</v>
      </c>
      <c r="D130" s="46" t="s">
        <v>336</v>
      </c>
      <c r="E130" s="117">
        <f t="shared" si="22"/>
        <v>101866711.19999999</v>
      </c>
      <c r="F130" s="135">
        <f>F131+F132+F133+F134+F135+F136+F137+F138+F139+F140+F141+F142+F143+F144+F146+F147+F149</f>
        <v>5730000</v>
      </c>
      <c r="G130" s="136">
        <f>G131+G132+G133+G134+G135+G136+G137+G138+G139+G140+G141+G142+G143+G144+G146+G147+G149+G145+G148</f>
        <v>96136711.199999988</v>
      </c>
      <c r="H130" s="136">
        <f>H131+H132+H133+H134+H135+H136+H137+H138+H139+H140+H141+H142+H143+H144+H146+H147+H149+H145+H148</f>
        <v>47971750.519999996</v>
      </c>
      <c r="I130" s="117">
        <f t="shared" si="23"/>
        <v>1558888.18</v>
      </c>
      <c r="J130" s="135">
        <f t="shared" ref="J130" si="42">J131+J132+J133+J134+J135+J136+J137+J138+J139+J140+J141+J142+J143+J144+J146+J147+J149</f>
        <v>1558888.18</v>
      </c>
      <c r="K130" s="136">
        <f t="shared" ref="K130" si="43">K131+K132+K133+K134+K135+K136+K137+K138+K139+K140+K141+K142+K143+K144+K146+K147+K149</f>
        <v>0</v>
      </c>
      <c r="L130" s="136">
        <f t="shared" ref="L130" si="44">L131+L132+L133+L134+L135+L136+L137+L138+L139+L140+L141+L142+L143+L144+L146+L147+L149</f>
        <v>0</v>
      </c>
      <c r="M130" s="119">
        <f t="shared" si="24"/>
        <v>1.5303214972154711</v>
      </c>
      <c r="N130" s="119">
        <f t="shared" si="25"/>
        <v>27.205727399650957</v>
      </c>
      <c r="O130" s="119">
        <f t="shared" si="28"/>
        <v>0</v>
      </c>
      <c r="P130" s="119">
        <f t="shared" si="37"/>
        <v>0</v>
      </c>
    </row>
    <row r="131" spans="1:18" s="35" customFormat="1" ht="90" x14ac:dyDescent="0.35">
      <c r="A131" s="56">
        <v>1510150</v>
      </c>
      <c r="B131" s="58" t="s">
        <v>56</v>
      </c>
      <c r="C131" s="58" t="s">
        <v>3</v>
      </c>
      <c r="D131" s="53" t="s">
        <v>282</v>
      </c>
      <c r="E131" s="122">
        <f t="shared" si="22"/>
        <v>9368.42</v>
      </c>
      <c r="F131" s="131"/>
      <c r="G131" s="132">
        <v>9368.42</v>
      </c>
      <c r="H131" s="132">
        <v>9368.42</v>
      </c>
      <c r="I131" s="122">
        <f t="shared" si="23"/>
        <v>0</v>
      </c>
      <c r="J131" s="131"/>
      <c r="K131" s="132">
        <v>0</v>
      </c>
      <c r="L131" s="132">
        <v>0</v>
      </c>
      <c r="M131" s="119">
        <f t="shared" si="24"/>
        <v>0</v>
      </c>
      <c r="N131" s="119"/>
      <c r="O131" s="119">
        <f t="shared" si="28"/>
        <v>0</v>
      </c>
      <c r="P131" s="119">
        <f t="shared" si="37"/>
        <v>0</v>
      </c>
    </row>
    <row r="132" spans="1:18" s="3" customFormat="1" ht="54" x14ac:dyDescent="0.35">
      <c r="A132" s="52" t="s">
        <v>94</v>
      </c>
      <c r="B132" s="52" t="s">
        <v>60</v>
      </c>
      <c r="C132" s="52" t="s">
        <v>3</v>
      </c>
      <c r="D132" s="53" t="s">
        <v>299</v>
      </c>
      <c r="E132" s="122">
        <f t="shared" si="22"/>
        <v>3291000</v>
      </c>
      <c r="F132" s="123">
        <v>3291000</v>
      </c>
      <c r="G132" s="124"/>
      <c r="H132" s="124"/>
      <c r="I132" s="122">
        <f t="shared" si="23"/>
        <v>1558888.18</v>
      </c>
      <c r="J132" s="123">
        <v>1558888.18</v>
      </c>
      <c r="K132" s="124"/>
      <c r="L132" s="124"/>
      <c r="M132" s="140">
        <f t="shared" si="24"/>
        <v>47.368221817076872</v>
      </c>
      <c r="N132" s="140">
        <f t="shared" si="25"/>
        <v>47.368221817076872</v>
      </c>
      <c r="O132" s="119"/>
      <c r="P132" s="119"/>
      <c r="Q132" s="4"/>
      <c r="R132" s="39"/>
    </row>
    <row r="133" spans="1:18" s="3" customFormat="1" ht="36" x14ac:dyDescent="0.35">
      <c r="A133" s="52" t="s">
        <v>337</v>
      </c>
      <c r="B133" s="52" t="s">
        <v>10</v>
      </c>
      <c r="C133" s="52" t="s">
        <v>6</v>
      </c>
      <c r="D133" s="53" t="s">
        <v>109</v>
      </c>
      <c r="E133" s="122">
        <f t="shared" si="22"/>
        <v>219000</v>
      </c>
      <c r="F133" s="123">
        <v>219000</v>
      </c>
      <c r="G133" s="124"/>
      <c r="H133" s="124"/>
      <c r="I133" s="122">
        <f t="shared" si="23"/>
        <v>0</v>
      </c>
      <c r="J133" s="123">
        <v>0</v>
      </c>
      <c r="K133" s="124"/>
      <c r="L133" s="124"/>
      <c r="M133" s="119">
        <f t="shared" si="24"/>
        <v>0</v>
      </c>
      <c r="N133" s="119">
        <f t="shared" si="25"/>
        <v>0</v>
      </c>
      <c r="O133" s="119"/>
      <c r="P133" s="119"/>
      <c r="Q133" s="4"/>
      <c r="R133" s="39"/>
    </row>
    <row r="134" spans="1:18" s="3" customFormat="1" ht="36" x14ac:dyDescent="0.35">
      <c r="A134" s="56">
        <v>1512010</v>
      </c>
      <c r="B134" s="56">
        <v>2010</v>
      </c>
      <c r="C134" s="57" t="s">
        <v>34</v>
      </c>
      <c r="D134" s="53" t="s">
        <v>173</v>
      </c>
      <c r="E134" s="122">
        <f t="shared" si="22"/>
        <v>8834321.1600000001</v>
      </c>
      <c r="F134" s="123"/>
      <c r="G134" s="124">
        <v>8834321.1600000001</v>
      </c>
      <c r="H134" s="124">
        <v>8834321.1600000001</v>
      </c>
      <c r="I134" s="122">
        <f t="shared" si="23"/>
        <v>0</v>
      </c>
      <c r="J134" s="123"/>
      <c r="K134" s="124">
        <v>0</v>
      </c>
      <c r="L134" s="124">
        <v>0</v>
      </c>
      <c r="M134" s="119">
        <f t="shared" si="24"/>
        <v>0</v>
      </c>
      <c r="N134" s="119"/>
      <c r="O134" s="119">
        <f t="shared" si="28"/>
        <v>0</v>
      </c>
      <c r="P134" s="119">
        <f t="shared" si="37"/>
        <v>0</v>
      </c>
      <c r="Q134" s="4"/>
      <c r="R134" s="39"/>
    </row>
    <row r="135" spans="1:18" s="3" customFormat="1" ht="36" x14ac:dyDescent="0.35">
      <c r="A135" s="56">
        <v>1516011</v>
      </c>
      <c r="B135" s="56">
        <v>6011</v>
      </c>
      <c r="C135" s="56">
        <v>610</v>
      </c>
      <c r="D135" s="53" t="s">
        <v>106</v>
      </c>
      <c r="E135" s="122">
        <f t="shared" si="22"/>
        <v>7050377.7999999998</v>
      </c>
      <c r="F135" s="123"/>
      <c r="G135" s="124">
        <v>7050377.7999999998</v>
      </c>
      <c r="H135" s="124">
        <v>7050377.7999999998</v>
      </c>
      <c r="I135" s="122">
        <f t="shared" si="23"/>
        <v>0</v>
      </c>
      <c r="J135" s="123"/>
      <c r="K135" s="124">
        <v>0</v>
      </c>
      <c r="L135" s="124">
        <v>0</v>
      </c>
      <c r="M135" s="119">
        <f t="shared" si="24"/>
        <v>0</v>
      </c>
      <c r="N135" s="119"/>
      <c r="O135" s="119">
        <f t="shared" si="28"/>
        <v>0</v>
      </c>
      <c r="P135" s="119">
        <f t="shared" si="37"/>
        <v>0</v>
      </c>
      <c r="Q135" s="4"/>
      <c r="R135" s="39"/>
    </row>
    <row r="136" spans="1:18" s="3" customFormat="1" ht="36" x14ac:dyDescent="0.35">
      <c r="A136" s="56">
        <v>1516013</v>
      </c>
      <c r="B136" s="56">
        <v>6013</v>
      </c>
      <c r="C136" s="58" t="s">
        <v>9</v>
      </c>
      <c r="D136" s="53" t="s">
        <v>107</v>
      </c>
      <c r="E136" s="122">
        <f t="shared" si="22"/>
        <v>50000</v>
      </c>
      <c r="F136" s="123"/>
      <c r="G136" s="124">
        <v>50000</v>
      </c>
      <c r="H136" s="124">
        <v>50000</v>
      </c>
      <c r="I136" s="122">
        <f t="shared" si="23"/>
        <v>0</v>
      </c>
      <c r="J136" s="123"/>
      <c r="K136" s="124">
        <v>0</v>
      </c>
      <c r="L136" s="124">
        <v>0</v>
      </c>
      <c r="M136" s="119">
        <f t="shared" si="24"/>
        <v>0</v>
      </c>
      <c r="N136" s="119"/>
      <c r="O136" s="119">
        <f t="shared" si="28"/>
        <v>0</v>
      </c>
      <c r="P136" s="119">
        <f t="shared" si="37"/>
        <v>0</v>
      </c>
      <c r="Q136" s="4"/>
      <c r="R136" s="39"/>
    </row>
    <row r="137" spans="1:18" s="3" customFormat="1" ht="36" x14ac:dyDescent="0.35">
      <c r="A137" s="56">
        <v>1516015</v>
      </c>
      <c r="B137" s="52" t="s">
        <v>133</v>
      </c>
      <c r="C137" s="52" t="s">
        <v>9</v>
      </c>
      <c r="D137" s="53" t="s">
        <v>135</v>
      </c>
      <c r="E137" s="122">
        <f t="shared" si="22"/>
        <v>2200038.56</v>
      </c>
      <c r="F137" s="123"/>
      <c r="G137" s="124">
        <v>2200038.56</v>
      </c>
      <c r="H137" s="124">
        <v>2200038.56</v>
      </c>
      <c r="I137" s="122">
        <f t="shared" si="23"/>
        <v>0</v>
      </c>
      <c r="J137" s="123"/>
      <c r="K137" s="124">
        <v>0</v>
      </c>
      <c r="L137" s="124">
        <v>0</v>
      </c>
      <c r="M137" s="119">
        <f t="shared" si="24"/>
        <v>0</v>
      </c>
      <c r="N137" s="119"/>
      <c r="O137" s="119">
        <f t="shared" si="28"/>
        <v>0</v>
      </c>
      <c r="P137" s="119">
        <f t="shared" si="37"/>
        <v>0</v>
      </c>
      <c r="Q137" s="4"/>
      <c r="R137" s="39"/>
    </row>
    <row r="138" spans="1:18" s="3" customFormat="1" ht="36" x14ac:dyDescent="0.35">
      <c r="A138" s="56">
        <v>1516030</v>
      </c>
      <c r="B138" s="56">
        <v>6030</v>
      </c>
      <c r="C138" s="52" t="s">
        <v>9</v>
      </c>
      <c r="D138" s="53" t="s">
        <v>289</v>
      </c>
      <c r="E138" s="122">
        <f t="shared" si="22"/>
        <v>6061951.1600000001</v>
      </c>
      <c r="F138" s="123"/>
      <c r="G138" s="124">
        <v>6061951.1600000001</v>
      </c>
      <c r="H138" s="124">
        <v>6061951.1600000001</v>
      </c>
      <c r="I138" s="122">
        <f t="shared" si="23"/>
        <v>0</v>
      </c>
      <c r="J138" s="123"/>
      <c r="K138" s="124">
        <v>0</v>
      </c>
      <c r="L138" s="124">
        <v>0</v>
      </c>
      <c r="M138" s="119">
        <f t="shared" si="24"/>
        <v>0</v>
      </c>
      <c r="N138" s="119"/>
      <c r="O138" s="119">
        <f t="shared" si="28"/>
        <v>0</v>
      </c>
      <c r="P138" s="119">
        <f t="shared" si="37"/>
        <v>0</v>
      </c>
      <c r="Q138" s="4"/>
      <c r="R138" s="39"/>
    </row>
    <row r="139" spans="1:18" s="3" customFormat="1" ht="36" x14ac:dyDescent="0.35">
      <c r="A139" s="56">
        <v>1517310</v>
      </c>
      <c r="B139" s="56">
        <v>7310</v>
      </c>
      <c r="C139" s="58" t="s">
        <v>141</v>
      </c>
      <c r="D139" s="53" t="s">
        <v>338</v>
      </c>
      <c r="E139" s="122">
        <f t="shared" si="22"/>
        <v>350000</v>
      </c>
      <c r="F139" s="123"/>
      <c r="G139" s="124">
        <v>350000</v>
      </c>
      <c r="H139" s="124">
        <v>350000</v>
      </c>
      <c r="I139" s="122">
        <f t="shared" si="23"/>
        <v>0</v>
      </c>
      <c r="J139" s="123"/>
      <c r="K139" s="124">
        <v>0</v>
      </c>
      <c r="L139" s="124">
        <v>0</v>
      </c>
      <c r="M139" s="119">
        <f t="shared" si="24"/>
        <v>0</v>
      </c>
      <c r="N139" s="119"/>
      <c r="O139" s="119">
        <f t="shared" si="28"/>
        <v>0</v>
      </c>
      <c r="P139" s="119">
        <f t="shared" si="37"/>
        <v>0</v>
      </c>
      <c r="Q139" s="4"/>
      <c r="R139" s="39"/>
    </row>
    <row r="140" spans="1:18" s="3" customFormat="1" ht="18" x14ac:dyDescent="0.35">
      <c r="A140" s="56">
        <v>1517321</v>
      </c>
      <c r="B140" s="56">
        <v>7321</v>
      </c>
      <c r="C140" s="58" t="s">
        <v>141</v>
      </c>
      <c r="D140" s="53" t="s">
        <v>339</v>
      </c>
      <c r="E140" s="122">
        <f t="shared" si="22"/>
        <v>7177841.5800000001</v>
      </c>
      <c r="F140" s="123"/>
      <c r="G140" s="124">
        <v>7177841.5800000001</v>
      </c>
      <c r="H140" s="124">
        <v>7177841.5800000001</v>
      </c>
      <c r="I140" s="122">
        <f t="shared" si="23"/>
        <v>0</v>
      </c>
      <c r="J140" s="123"/>
      <c r="K140" s="124">
        <v>0</v>
      </c>
      <c r="L140" s="124">
        <v>0</v>
      </c>
      <c r="M140" s="119">
        <f t="shared" si="24"/>
        <v>0</v>
      </c>
      <c r="N140" s="119"/>
      <c r="O140" s="119">
        <f t="shared" si="28"/>
        <v>0</v>
      </c>
      <c r="P140" s="119">
        <f t="shared" si="37"/>
        <v>0</v>
      </c>
      <c r="Q140" s="4"/>
      <c r="R140" s="39"/>
    </row>
    <row r="141" spans="1:18" s="3" customFormat="1" ht="36" x14ac:dyDescent="0.35">
      <c r="A141" s="56">
        <v>1517330</v>
      </c>
      <c r="B141" s="56">
        <v>7330</v>
      </c>
      <c r="C141" s="58" t="s">
        <v>141</v>
      </c>
      <c r="D141" s="53" t="s">
        <v>340</v>
      </c>
      <c r="E141" s="122">
        <f t="shared" si="22"/>
        <v>2310376.9300000002</v>
      </c>
      <c r="F141" s="123"/>
      <c r="G141" s="124">
        <v>2310376.9300000002</v>
      </c>
      <c r="H141" s="124">
        <v>2310376.9300000002</v>
      </c>
      <c r="I141" s="122">
        <f t="shared" si="23"/>
        <v>0</v>
      </c>
      <c r="J141" s="123"/>
      <c r="K141" s="124">
        <v>0</v>
      </c>
      <c r="L141" s="124">
        <v>0</v>
      </c>
      <c r="M141" s="119">
        <f t="shared" si="24"/>
        <v>0</v>
      </c>
      <c r="N141" s="119"/>
      <c r="O141" s="119">
        <f t="shared" si="28"/>
        <v>0</v>
      </c>
      <c r="P141" s="119">
        <f t="shared" si="37"/>
        <v>0</v>
      </c>
      <c r="Q141" s="4"/>
      <c r="R141" s="39"/>
    </row>
    <row r="142" spans="1:18" s="3" customFormat="1" ht="36" x14ac:dyDescent="0.35">
      <c r="A142" s="56">
        <v>1517370</v>
      </c>
      <c r="B142" s="56">
        <v>7370</v>
      </c>
      <c r="C142" s="58" t="s">
        <v>24</v>
      </c>
      <c r="D142" s="53" t="s">
        <v>137</v>
      </c>
      <c r="E142" s="122">
        <f t="shared" si="22"/>
        <v>12550058.050000001</v>
      </c>
      <c r="F142" s="123">
        <v>2220000</v>
      </c>
      <c r="G142" s="124">
        <f>10495058.05-165000</f>
        <v>10330058.050000001</v>
      </c>
      <c r="H142" s="124">
        <f>10495058.05-165000</f>
        <v>10330058.050000001</v>
      </c>
      <c r="I142" s="122">
        <f t="shared" si="23"/>
        <v>0</v>
      </c>
      <c r="J142" s="123">
        <v>0</v>
      </c>
      <c r="K142" s="124">
        <v>0</v>
      </c>
      <c r="L142" s="124">
        <v>0</v>
      </c>
      <c r="M142" s="119">
        <f t="shared" si="24"/>
        <v>0</v>
      </c>
      <c r="N142" s="119"/>
      <c r="O142" s="119">
        <f t="shared" si="28"/>
        <v>0</v>
      </c>
      <c r="P142" s="119">
        <f t="shared" si="37"/>
        <v>0</v>
      </c>
      <c r="Q142" s="4"/>
      <c r="R142" s="39"/>
    </row>
    <row r="143" spans="1:18" s="3" customFormat="1" ht="36" x14ac:dyDescent="0.35">
      <c r="A143" s="56">
        <v>1517390</v>
      </c>
      <c r="B143" s="56">
        <v>7390</v>
      </c>
      <c r="C143" s="58" t="s">
        <v>24</v>
      </c>
      <c r="D143" s="53" t="s">
        <v>341</v>
      </c>
      <c r="E143" s="122">
        <f t="shared" si="22"/>
        <v>1189432</v>
      </c>
      <c r="F143" s="123"/>
      <c r="G143" s="124">
        <v>1189432</v>
      </c>
      <c r="H143" s="124">
        <v>1189432</v>
      </c>
      <c r="I143" s="122">
        <f t="shared" si="23"/>
        <v>0</v>
      </c>
      <c r="J143" s="123"/>
      <c r="K143" s="124">
        <v>0</v>
      </c>
      <c r="L143" s="124">
        <v>0</v>
      </c>
      <c r="M143" s="119">
        <f t="shared" si="24"/>
        <v>0</v>
      </c>
      <c r="N143" s="119"/>
      <c r="O143" s="119"/>
      <c r="P143" s="119"/>
      <c r="Q143" s="4"/>
      <c r="R143" s="39"/>
    </row>
    <row r="144" spans="1:18" s="3" customFormat="1" ht="54" x14ac:dyDescent="0.35">
      <c r="A144" s="56" t="s">
        <v>356</v>
      </c>
      <c r="B144" s="56" t="s">
        <v>104</v>
      </c>
      <c r="C144" s="58" t="s">
        <v>44</v>
      </c>
      <c r="D144" s="53" t="s">
        <v>105</v>
      </c>
      <c r="E144" s="122">
        <f t="shared" si="22"/>
        <v>165000</v>
      </c>
      <c r="F144" s="123"/>
      <c r="G144" s="124">
        <v>165000</v>
      </c>
      <c r="H144" s="124">
        <v>165000</v>
      </c>
      <c r="I144" s="122">
        <f t="shared" si="23"/>
        <v>0</v>
      </c>
      <c r="J144" s="123"/>
      <c r="K144" s="124">
        <v>0</v>
      </c>
      <c r="L144" s="124">
        <v>0</v>
      </c>
      <c r="M144" s="119">
        <f t="shared" si="24"/>
        <v>0</v>
      </c>
      <c r="N144" s="119"/>
      <c r="O144" s="119"/>
      <c r="P144" s="119"/>
      <c r="Q144" s="4"/>
      <c r="R144" s="39"/>
    </row>
    <row r="145" spans="1:18" s="3" customFormat="1" ht="54" x14ac:dyDescent="0.35">
      <c r="A145" s="56">
        <v>1517462</v>
      </c>
      <c r="B145" s="56">
        <v>7462</v>
      </c>
      <c r="C145" s="58" t="s">
        <v>44</v>
      </c>
      <c r="D145" s="53" t="s">
        <v>365</v>
      </c>
      <c r="E145" s="122">
        <f t="shared" si="22"/>
        <v>34620000</v>
      </c>
      <c r="F145" s="123"/>
      <c r="G145" s="124">
        <v>34620000</v>
      </c>
      <c r="H145" s="124">
        <v>0</v>
      </c>
      <c r="I145" s="122">
        <f t="shared" si="23"/>
        <v>0</v>
      </c>
      <c r="J145" s="123"/>
      <c r="K145" s="124">
        <v>0</v>
      </c>
      <c r="L145" s="124">
        <v>0</v>
      </c>
      <c r="M145" s="119">
        <f t="shared" ref="M145:M197" si="45">I145/E145*100</f>
        <v>0</v>
      </c>
      <c r="N145" s="119"/>
      <c r="O145" s="119"/>
      <c r="P145" s="119"/>
      <c r="Q145" s="4"/>
      <c r="R145" s="39"/>
    </row>
    <row r="146" spans="1:18" s="3" customFormat="1" ht="18" x14ac:dyDescent="0.35">
      <c r="A146" s="56">
        <v>1517640</v>
      </c>
      <c r="B146" s="56">
        <v>7640</v>
      </c>
      <c r="C146" s="58" t="s">
        <v>7</v>
      </c>
      <c r="D146" s="53" t="s">
        <v>8</v>
      </c>
      <c r="E146" s="122">
        <f t="shared" si="22"/>
        <v>1892984.86</v>
      </c>
      <c r="F146" s="123"/>
      <c r="G146" s="124">
        <v>1892984.86</v>
      </c>
      <c r="H146" s="124">
        <v>1892984.86</v>
      </c>
      <c r="I146" s="122">
        <f t="shared" si="23"/>
        <v>0</v>
      </c>
      <c r="J146" s="123"/>
      <c r="K146" s="124">
        <v>0</v>
      </c>
      <c r="L146" s="124">
        <v>0</v>
      </c>
      <c r="M146" s="119">
        <f t="shared" si="45"/>
        <v>0</v>
      </c>
      <c r="N146" s="119"/>
      <c r="O146" s="119"/>
      <c r="P146" s="119"/>
      <c r="Q146" s="4"/>
      <c r="R146" s="39"/>
    </row>
    <row r="147" spans="1:18" s="3" customFormat="1" ht="162" x14ac:dyDescent="0.35">
      <c r="A147" s="56">
        <v>1517691</v>
      </c>
      <c r="B147" s="56">
        <v>7691</v>
      </c>
      <c r="C147" s="57" t="s">
        <v>24</v>
      </c>
      <c r="D147" s="53" t="s">
        <v>174</v>
      </c>
      <c r="E147" s="122">
        <f t="shared" ref="E147:E196" si="46">F147+G147</f>
        <v>13342373.939999999</v>
      </c>
      <c r="F147" s="123"/>
      <c r="G147" s="124">
        <v>13342373.939999999</v>
      </c>
      <c r="H147" s="124"/>
      <c r="I147" s="122">
        <f t="shared" ref="I147:I197" si="47">J147+K147</f>
        <v>0</v>
      </c>
      <c r="J147" s="123"/>
      <c r="K147" s="124">
        <v>0</v>
      </c>
      <c r="L147" s="124"/>
      <c r="M147" s="119">
        <f t="shared" si="45"/>
        <v>0</v>
      </c>
      <c r="N147" s="119"/>
      <c r="O147" s="119"/>
      <c r="P147" s="119"/>
      <c r="Q147" s="4"/>
      <c r="R147" s="39"/>
    </row>
    <row r="148" spans="1:18" s="3" customFormat="1" ht="54" x14ac:dyDescent="0.35">
      <c r="A148" s="57" t="s">
        <v>366</v>
      </c>
      <c r="B148" s="56">
        <v>8110</v>
      </c>
      <c r="C148" s="58" t="s">
        <v>5</v>
      </c>
      <c r="D148" s="53" t="s">
        <v>153</v>
      </c>
      <c r="E148" s="122">
        <f t="shared" si="46"/>
        <v>350000</v>
      </c>
      <c r="F148" s="123"/>
      <c r="G148" s="124">
        <v>350000</v>
      </c>
      <c r="H148" s="124">
        <v>350000</v>
      </c>
      <c r="I148" s="122"/>
      <c r="J148" s="123"/>
      <c r="K148" s="124">
        <v>0</v>
      </c>
      <c r="L148" s="124">
        <v>0</v>
      </c>
      <c r="M148" s="119">
        <f t="shared" si="45"/>
        <v>0</v>
      </c>
      <c r="N148" s="119"/>
      <c r="O148" s="119"/>
      <c r="P148" s="119"/>
      <c r="Q148" s="4"/>
      <c r="R148" s="39"/>
    </row>
    <row r="149" spans="1:18" s="3" customFormat="1" ht="36" x14ac:dyDescent="0.35">
      <c r="A149" s="56">
        <v>1518340</v>
      </c>
      <c r="B149" s="52" t="s">
        <v>142</v>
      </c>
      <c r="C149" s="52" t="s">
        <v>45</v>
      </c>
      <c r="D149" s="53" t="s">
        <v>151</v>
      </c>
      <c r="E149" s="122">
        <f t="shared" si="46"/>
        <v>202586.74</v>
      </c>
      <c r="F149" s="131"/>
      <c r="G149" s="132">
        <v>202586.74</v>
      </c>
      <c r="H149" s="132"/>
      <c r="I149" s="122">
        <f t="shared" si="47"/>
        <v>0</v>
      </c>
      <c r="J149" s="131"/>
      <c r="K149" s="132">
        <v>0</v>
      </c>
      <c r="L149" s="132"/>
      <c r="M149" s="119">
        <f t="shared" si="45"/>
        <v>0</v>
      </c>
      <c r="N149" s="119"/>
      <c r="O149" s="119"/>
      <c r="P149" s="119"/>
      <c r="Q149" s="4"/>
      <c r="R149" s="39"/>
    </row>
    <row r="150" spans="1:18" s="4" customFormat="1" ht="69.599999999999994" x14ac:dyDescent="0.3">
      <c r="A150" s="45" t="s">
        <v>95</v>
      </c>
      <c r="B150" s="45" t="s">
        <v>280</v>
      </c>
      <c r="C150" s="45" t="s">
        <v>280</v>
      </c>
      <c r="D150" s="46" t="s">
        <v>342</v>
      </c>
      <c r="E150" s="117">
        <f t="shared" si="46"/>
        <v>17796478</v>
      </c>
      <c r="F150" s="135">
        <f t="shared" ref="F150:G150" si="48">F151</f>
        <v>17796478</v>
      </c>
      <c r="G150" s="136">
        <f t="shared" si="48"/>
        <v>0</v>
      </c>
      <c r="H150" s="136">
        <f>H151</f>
        <v>0</v>
      </c>
      <c r="I150" s="117">
        <f t="shared" si="47"/>
        <v>7060956.5899999999</v>
      </c>
      <c r="J150" s="135">
        <f>J151</f>
        <v>7060956.5899999999</v>
      </c>
      <c r="K150" s="136">
        <f t="shared" ref="K150:L150" si="49">K151</f>
        <v>0</v>
      </c>
      <c r="L150" s="136">
        <f t="shared" si="49"/>
        <v>0</v>
      </c>
      <c r="M150" s="119">
        <f t="shared" si="45"/>
        <v>39.676145976748884</v>
      </c>
      <c r="N150" s="119">
        <f t="shared" ref="N145:N197" si="50">J150/F150*100</f>
        <v>39.676145976748884</v>
      </c>
      <c r="O150" s="119"/>
      <c r="P150" s="119"/>
      <c r="R150" s="39"/>
    </row>
    <row r="151" spans="1:18" s="4" customFormat="1" ht="69.599999999999994" x14ac:dyDescent="0.3">
      <c r="A151" s="45" t="s">
        <v>96</v>
      </c>
      <c r="B151" s="45" t="s">
        <v>280</v>
      </c>
      <c r="C151" s="45" t="s">
        <v>280</v>
      </c>
      <c r="D151" s="46" t="s">
        <v>342</v>
      </c>
      <c r="E151" s="117">
        <f t="shared" si="46"/>
        <v>17796478</v>
      </c>
      <c r="F151" s="135">
        <f>F152+F153+F154+F155+F156+F157</f>
        <v>17796478</v>
      </c>
      <c r="G151" s="136">
        <f t="shared" ref="G151" si="51">G152+G153+G154+G155+G156</f>
        <v>0</v>
      </c>
      <c r="H151" s="136">
        <f>H152+H153+H154+H155+H156</f>
        <v>0</v>
      </c>
      <c r="I151" s="117">
        <f t="shared" si="47"/>
        <v>7060956.5899999999</v>
      </c>
      <c r="J151" s="135">
        <f>J152+J153+J154+J155+J156+J157</f>
        <v>7060956.5899999999</v>
      </c>
      <c r="K151" s="136">
        <f t="shared" ref="K151:L151" si="52">K152+K153+K154+K155+K156</f>
        <v>0</v>
      </c>
      <c r="L151" s="136">
        <f t="shared" si="52"/>
        <v>0</v>
      </c>
      <c r="M151" s="119">
        <f t="shared" si="45"/>
        <v>39.676145976748884</v>
      </c>
      <c r="N151" s="119">
        <f t="shared" si="50"/>
        <v>39.676145976748884</v>
      </c>
      <c r="O151" s="119"/>
      <c r="P151" s="119"/>
      <c r="R151" s="39"/>
    </row>
    <row r="152" spans="1:18" s="3" customFormat="1" ht="54" x14ac:dyDescent="0.35">
      <c r="A152" s="52" t="s">
        <v>97</v>
      </c>
      <c r="B152" s="52" t="s">
        <v>60</v>
      </c>
      <c r="C152" s="52" t="s">
        <v>3</v>
      </c>
      <c r="D152" s="53" t="s">
        <v>299</v>
      </c>
      <c r="E152" s="122">
        <f t="shared" si="46"/>
        <v>3222800</v>
      </c>
      <c r="F152" s="131">
        <v>3222800</v>
      </c>
      <c r="G152" s="132"/>
      <c r="H152" s="132"/>
      <c r="I152" s="122">
        <f t="shared" si="47"/>
        <v>1219081.6599999999</v>
      </c>
      <c r="J152" s="131">
        <v>1219081.6599999999</v>
      </c>
      <c r="K152" s="132"/>
      <c r="L152" s="132"/>
      <c r="M152" s="140">
        <f t="shared" si="45"/>
        <v>37.826786024574901</v>
      </c>
      <c r="N152" s="140">
        <f t="shared" si="50"/>
        <v>37.826786024574901</v>
      </c>
      <c r="O152" s="119"/>
      <c r="P152" s="119"/>
      <c r="Q152" s="4"/>
      <c r="R152" s="39"/>
    </row>
    <row r="153" spans="1:18" s="4" customFormat="1" ht="36" x14ac:dyDescent="0.35">
      <c r="A153" s="52" t="s">
        <v>108</v>
      </c>
      <c r="B153" s="52" t="s">
        <v>10</v>
      </c>
      <c r="C153" s="52" t="s">
        <v>6</v>
      </c>
      <c r="D153" s="53" t="s">
        <v>109</v>
      </c>
      <c r="E153" s="122">
        <f t="shared" si="46"/>
        <v>269000</v>
      </c>
      <c r="F153" s="123">
        <v>269000</v>
      </c>
      <c r="G153" s="124"/>
      <c r="H153" s="124"/>
      <c r="I153" s="122">
        <f t="shared" si="47"/>
        <v>0</v>
      </c>
      <c r="J153" s="123">
        <v>0</v>
      </c>
      <c r="K153" s="124"/>
      <c r="L153" s="124"/>
      <c r="M153" s="119">
        <f t="shared" si="45"/>
        <v>0</v>
      </c>
      <c r="N153" s="119">
        <f t="shared" si="50"/>
        <v>0</v>
      </c>
      <c r="O153" s="119"/>
      <c r="P153" s="119"/>
      <c r="R153" s="39"/>
    </row>
    <row r="154" spans="1:18" ht="54" x14ac:dyDescent="0.35">
      <c r="A154" s="52" t="s">
        <v>206</v>
      </c>
      <c r="B154" s="52" t="s">
        <v>171</v>
      </c>
      <c r="C154" s="52" t="s">
        <v>9</v>
      </c>
      <c r="D154" s="53" t="s">
        <v>334</v>
      </c>
      <c r="E154" s="122">
        <f t="shared" si="46"/>
        <v>60000</v>
      </c>
      <c r="F154" s="131">
        <v>60000</v>
      </c>
      <c r="G154" s="132"/>
      <c r="H154" s="132"/>
      <c r="I154" s="122">
        <f t="shared" si="47"/>
        <v>0</v>
      </c>
      <c r="J154" s="131">
        <v>0</v>
      </c>
      <c r="K154" s="132"/>
      <c r="L154" s="132"/>
      <c r="M154" s="119">
        <f t="shared" si="45"/>
        <v>0</v>
      </c>
      <c r="N154" s="119">
        <f t="shared" si="50"/>
        <v>0</v>
      </c>
      <c r="O154" s="119"/>
      <c r="P154" s="119"/>
    </row>
    <row r="155" spans="1:18" ht="18" x14ac:dyDescent="0.35">
      <c r="A155" s="52" t="s">
        <v>111</v>
      </c>
      <c r="B155" s="52" t="s">
        <v>110</v>
      </c>
      <c r="C155" s="52" t="s">
        <v>55</v>
      </c>
      <c r="D155" s="53" t="s">
        <v>112</v>
      </c>
      <c r="E155" s="122">
        <f t="shared" si="46"/>
        <v>200000</v>
      </c>
      <c r="F155" s="131">
        <v>200000</v>
      </c>
      <c r="G155" s="132"/>
      <c r="H155" s="132"/>
      <c r="I155" s="122">
        <f t="shared" si="47"/>
        <v>0</v>
      </c>
      <c r="J155" s="131">
        <v>0</v>
      </c>
      <c r="K155" s="132"/>
      <c r="L155" s="132"/>
      <c r="M155" s="119">
        <f t="shared" si="45"/>
        <v>0</v>
      </c>
      <c r="N155" s="119">
        <f t="shared" si="50"/>
        <v>0</v>
      </c>
      <c r="O155" s="119"/>
      <c r="P155" s="119"/>
    </row>
    <row r="156" spans="1:18" ht="36" x14ac:dyDescent="0.35">
      <c r="A156" s="52" t="s">
        <v>193</v>
      </c>
      <c r="B156" s="52" t="s">
        <v>152</v>
      </c>
      <c r="C156" s="52" t="s">
        <v>24</v>
      </c>
      <c r="D156" s="53" t="s">
        <v>335</v>
      </c>
      <c r="E156" s="122">
        <f t="shared" si="46"/>
        <v>13944678</v>
      </c>
      <c r="F156" s="131">
        <v>13944678</v>
      </c>
      <c r="G156" s="132"/>
      <c r="H156" s="132"/>
      <c r="I156" s="122">
        <f t="shared" si="47"/>
        <v>5835546.5999999996</v>
      </c>
      <c r="J156" s="131">
        <v>5835546.5999999996</v>
      </c>
      <c r="K156" s="132"/>
      <c r="L156" s="132"/>
      <c r="M156" s="140">
        <f t="shared" si="45"/>
        <v>41.847840444935336</v>
      </c>
      <c r="N156" s="140">
        <f t="shared" si="50"/>
        <v>41.847840444935336</v>
      </c>
      <c r="O156" s="119"/>
      <c r="P156" s="119"/>
    </row>
    <row r="157" spans="1:18" ht="18" x14ac:dyDescent="0.35">
      <c r="A157" s="84" t="s">
        <v>363</v>
      </c>
      <c r="B157" s="84" t="s">
        <v>296</v>
      </c>
      <c r="C157" s="84" t="s">
        <v>178</v>
      </c>
      <c r="D157" s="85" t="s">
        <v>297</v>
      </c>
      <c r="E157" s="122">
        <f t="shared" si="46"/>
        <v>100000</v>
      </c>
      <c r="F157" s="131">
        <v>100000</v>
      </c>
      <c r="G157" s="132"/>
      <c r="H157" s="132"/>
      <c r="I157" s="122">
        <f t="shared" si="47"/>
        <v>6328.33</v>
      </c>
      <c r="J157" s="131">
        <v>6328.33</v>
      </c>
      <c r="K157" s="132"/>
      <c r="L157" s="132"/>
      <c r="M157" s="140">
        <f t="shared" si="45"/>
        <v>6.3283300000000002</v>
      </c>
      <c r="N157" s="140">
        <f t="shared" si="50"/>
        <v>6.3283300000000002</v>
      </c>
      <c r="O157" s="119"/>
      <c r="P157" s="119"/>
    </row>
    <row r="158" spans="1:18" s="44" customFormat="1" ht="52.2" x14ac:dyDescent="0.3">
      <c r="A158" s="45" t="s">
        <v>98</v>
      </c>
      <c r="B158" s="45" t="s">
        <v>280</v>
      </c>
      <c r="C158" s="45" t="s">
        <v>280</v>
      </c>
      <c r="D158" s="46" t="s">
        <v>343</v>
      </c>
      <c r="E158" s="117">
        <f t="shared" si="46"/>
        <v>111971855.69</v>
      </c>
      <c r="F158" s="135">
        <f>F159</f>
        <v>107986661</v>
      </c>
      <c r="G158" s="136">
        <f t="shared" ref="G158:H158" si="53">G159</f>
        <v>3985194.69</v>
      </c>
      <c r="H158" s="136">
        <f t="shared" si="53"/>
        <v>3785194.69</v>
      </c>
      <c r="I158" s="117">
        <f t="shared" si="47"/>
        <v>12137766.91</v>
      </c>
      <c r="J158" s="135">
        <f>J159</f>
        <v>10575087.91</v>
      </c>
      <c r="K158" s="136">
        <f t="shared" ref="K158:L158" si="54">K159</f>
        <v>1562679</v>
      </c>
      <c r="L158" s="136">
        <f t="shared" si="54"/>
        <v>1562679</v>
      </c>
      <c r="M158" s="119">
        <f t="shared" si="45"/>
        <v>10.840015855059194</v>
      </c>
      <c r="N158" s="119">
        <f t="shared" si="50"/>
        <v>9.7929575857521893</v>
      </c>
      <c r="O158" s="119">
        <f t="shared" ref="O145:O197" si="55">K158/G158*100</f>
        <v>39.212111867990068</v>
      </c>
      <c r="P158" s="119">
        <f t="shared" ref="P145:P197" si="56">L158/H158*100</f>
        <v>41.283979503838943</v>
      </c>
    </row>
    <row r="159" spans="1:18" s="44" customFormat="1" ht="52.2" x14ac:dyDescent="0.3">
      <c r="A159" s="45" t="s">
        <v>99</v>
      </c>
      <c r="B159" s="45" t="s">
        <v>280</v>
      </c>
      <c r="C159" s="45" t="s">
        <v>280</v>
      </c>
      <c r="D159" s="46" t="s">
        <v>343</v>
      </c>
      <c r="E159" s="117">
        <f t="shared" si="46"/>
        <v>111971855.69</v>
      </c>
      <c r="F159" s="135">
        <f>F160+F161+F166+F167+F168+F172</f>
        <v>107986661</v>
      </c>
      <c r="G159" s="136">
        <f>G160+G161+G166+G167+G168+G172+G165</f>
        <v>3985194.69</v>
      </c>
      <c r="H159" s="136">
        <f>H160+H161+H166+H167+H168+H172</f>
        <v>3785194.69</v>
      </c>
      <c r="I159" s="117">
        <f t="shared" si="47"/>
        <v>12137766.91</v>
      </c>
      <c r="J159" s="135">
        <f>J160+J161+J166+J167+J168+J172</f>
        <v>10575087.91</v>
      </c>
      <c r="K159" s="136">
        <f>K160+K161+K166+K167+K168+K172</f>
        <v>1562679</v>
      </c>
      <c r="L159" s="136">
        <f>L160+L161+L166+L167+L168+L172</f>
        <v>1562679</v>
      </c>
      <c r="M159" s="119">
        <f t="shared" si="45"/>
        <v>10.840015855059194</v>
      </c>
      <c r="N159" s="119">
        <f t="shared" si="50"/>
        <v>9.7929575857521893</v>
      </c>
      <c r="O159" s="119">
        <f t="shared" si="55"/>
        <v>39.212111867990068</v>
      </c>
      <c r="P159" s="119">
        <f t="shared" si="56"/>
        <v>41.283979503838943</v>
      </c>
    </row>
    <row r="160" spans="1:18" ht="54" x14ac:dyDescent="0.35">
      <c r="A160" s="52" t="s">
        <v>100</v>
      </c>
      <c r="B160" s="52" t="s">
        <v>60</v>
      </c>
      <c r="C160" s="52" t="s">
        <v>3</v>
      </c>
      <c r="D160" s="53" t="s">
        <v>299</v>
      </c>
      <c r="E160" s="122">
        <f t="shared" si="46"/>
        <v>4432200</v>
      </c>
      <c r="F160" s="131">
        <v>4432200</v>
      </c>
      <c r="G160" s="132"/>
      <c r="H160" s="132"/>
      <c r="I160" s="122">
        <f t="shared" si="47"/>
        <v>2272184.25</v>
      </c>
      <c r="J160" s="131">
        <v>2272184.25</v>
      </c>
      <c r="K160" s="132"/>
      <c r="L160" s="132"/>
      <c r="M160" s="142">
        <f t="shared" si="45"/>
        <v>51.265381751726004</v>
      </c>
      <c r="N160" s="142">
        <f t="shared" si="50"/>
        <v>51.265381751726004</v>
      </c>
      <c r="O160" s="120"/>
      <c r="P160" s="120"/>
    </row>
    <row r="161" spans="1:16" ht="36" x14ac:dyDescent="0.35">
      <c r="A161" s="52" t="s">
        <v>113</v>
      </c>
      <c r="B161" s="52" t="s">
        <v>10</v>
      </c>
      <c r="C161" s="52" t="s">
        <v>6</v>
      </c>
      <c r="D161" s="53" t="s">
        <v>109</v>
      </c>
      <c r="E161" s="122">
        <f t="shared" si="46"/>
        <v>51686955.689999998</v>
      </c>
      <c r="F161" s="131">
        <v>49692440</v>
      </c>
      <c r="G161" s="132">
        <f t="shared" ref="G161" si="57">G163+G164</f>
        <v>1994515.69</v>
      </c>
      <c r="H161" s="132">
        <f>H163+H164</f>
        <v>1994515.69</v>
      </c>
      <c r="I161" s="122">
        <f t="shared" si="47"/>
        <v>24416</v>
      </c>
      <c r="J161" s="131">
        <v>24416</v>
      </c>
      <c r="K161" s="132">
        <f t="shared" ref="K161:L161" si="58">K163+K164</f>
        <v>0</v>
      </c>
      <c r="L161" s="132">
        <f t="shared" si="58"/>
        <v>0</v>
      </c>
      <c r="M161" s="123">
        <f t="shared" si="45"/>
        <v>4.7238224178724121E-2</v>
      </c>
      <c r="N161" s="123">
        <f t="shared" si="50"/>
        <v>4.9134234503276558E-2</v>
      </c>
      <c r="O161" s="120">
        <f t="shared" si="55"/>
        <v>0</v>
      </c>
      <c r="P161" s="120">
        <f t="shared" si="56"/>
        <v>0</v>
      </c>
    </row>
    <row r="162" spans="1:16" s="9" customFormat="1" ht="18" x14ac:dyDescent="0.35">
      <c r="A162" s="54"/>
      <c r="B162" s="54"/>
      <c r="C162" s="54"/>
      <c r="D162" s="55" t="s">
        <v>344</v>
      </c>
      <c r="E162" s="122"/>
      <c r="F162" s="129"/>
      <c r="G162" s="130"/>
      <c r="H162" s="130"/>
      <c r="I162" s="125"/>
      <c r="J162" s="129"/>
      <c r="K162" s="130"/>
      <c r="L162" s="130"/>
      <c r="M162" s="119"/>
      <c r="N162" s="119"/>
      <c r="O162" s="119"/>
      <c r="P162" s="119"/>
    </row>
    <row r="163" spans="1:16" s="9" customFormat="1" ht="18" x14ac:dyDescent="0.35">
      <c r="A163" s="54"/>
      <c r="B163" s="54"/>
      <c r="C163" s="54"/>
      <c r="D163" s="55" t="s">
        <v>345</v>
      </c>
      <c r="E163" s="122">
        <f t="shared" si="46"/>
        <v>63000</v>
      </c>
      <c r="F163" s="129">
        <v>63000</v>
      </c>
      <c r="G163" s="130"/>
      <c r="H163" s="130"/>
      <c r="I163" s="125">
        <f t="shared" si="47"/>
        <v>24416</v>
      </c>
      <c r="J163" s="129">
        <v>24416</v>
      </c>
      <c r="K163" s="130"/>
      <c r="L163" s="130"/>
      <c r="M163" s="141">
        <f t="shared" si="45"/>
        <v>38.755555555555553</v>
      </c>
      <c r="N163" s="141">
        <f t="shared" si="50"/>
        <v>38.755555555555553</v>
      </c>
      <c r="O163" s="119"/>
      <c r="P163" s="119"/>
    </row>
    <row r="164" spans="1:16" s="9" customFormat="1" ht="18" x14ac:dyDescent="0.35">
      <c r="A164" s="54"/>
      <c r="B164" s="54"/>
      <c r="C164" s="54"/>
      <c r="D164" s="55" t="s">
        <v>346</v>
      </c>
      <c r="E164" s="122">
        <f t="shared" si="46"/>
        <v>51623955.689999998</v>
      </c>
      <c r="F164" s="129">
        <v>49629440</v>
      </c>
      <c r="G164" s="130">
        <v>1994515.69</v>
      </c>
      <c r="H164" s="130">
        <v>1994515.69</v>
      </c>
      <c r="I164" s="125">
        <f t="shared" si="47"/>
        <v>0</v>
      </c>
      <c r="J164" s="129">
        <v>0</v>
      </c>
      <c r="K164" s="130"/>
      <c r="L164" s="130"/>
      <c r="M164" s="119">
        <f t="shared" si="45"/>
        <v>0</v>
      </c>
      <c r="N164" s="119">
        <f t="shared" si="50"/>
        <v>0</v>
      </c>
      <c r="O164" s="119">
        <f t="shared" si="55"/>
        <v>0</v>
      </c>
      <c r="P164" s="119">
        <f t="shared" si="56"/>
        <v>0</v>
      </c>
    </row>
    <row r="165" spans="1:16" s="9" customFormat="1" ht="162" x14ac:dyDescent="0.35">
      <c r="A165" s="56">
        <v>3717691</v>
      </c>
      <c r="B165" s="56">
        <v>7691</v>
      </c>
      <c r="C165" s="56">
        <v>490</v>
      </c>
      <c r="D165" s="53" t="s">
        <v>174</v>
      </c>
      <c r="E165" s="122">
        <f t="shared" ref="E165" si="59">F165+G165</f>
        <v>200000</v>
      </c>
      <c r="F165" s="131"/>
      <c r="G165" s="132">
        <v>200000</v>
      </c>
      <c r="H165" s="132"/>
      <c r="I165" s="122">
        <f t="shared" ref="I165" si="60">J165+K165</f>
        <v>0</v>
      </c>
      <c r="J165" s="131">
        <v>0</v>
      </c>
      <c r="K165" s="132"/>
      <c r="L165" s="132"/>
      <c r="M165" s="119">
        <f t="shared" si="45"/>
        <v>0</v>
      </c>
      <c r="N165" s="119"/>
      <c r="O165" s="119"/>
      <c r="P165" s="119"/>
    </row>
    <row r="166" spans="1:16" ht="18" x14ac:dyDescent="0.35">
      <c r="A166" s="52" t="s">
        <v>240</v>
      </c>
      <c r="B166" s="52" t="s">
        <v>241</v>
      </c>
      <c r="C166" s="52" t="s">
        <v>6</v>
      </c>
      <c r="D166" s="53" t="s">
        <v>347</v>
      </c>
      <c r="E166" s="122">
        <f t="shared" si="46"/>
        <v>4795000</v>
      </c>
      <c r="F166" s="131">
        <v>4795000</v>
      </c>
      <c r="G166" s="132"/>
      <c r="H166" s="132"/>
      <c r="I166" s="122">
        <f t="shared" si="47"/>
        <v>0</v>
      </c>
      <c r="J166" s="131">
        <v>0</v>
      </c>
      <c r="K166" s="132"/>
      <c r="L166" s="132"/>
      <c r="M166" s="119">
        <f t="shared" si="45"/>
        <v>0</v>
      </c>
      <c r="N166" s="119">
        <f t="shared" si="50"/>
        <v>0</v>
      </c>
      <c r="O166" s="119"/>
      <c r="P166" s="119"/>
    </row>
    <row r="167" spans="1:16" ht="18" x14ac:dyDescent="0.35">
      <c r="A167" s="52" t="s">
        <v>115</v>
      </c>
      <c r="B167" s="52" t="s">
        <v>114</v>
      </c>
      <c r="C167" s="52" t="s">
        <v>10</v>
      </c>
      <c r="D167" s="53" t="s">
        <v>2</v>
      </c>
      <c r="E167" s="122">
        <f t="shared" si="46"/>
        <v>46217700</v>
      </c>
      <c r="F167" s="131">
        <v>46217700</v>
      </c>
      <c r="G167" s="132"/>
      <c r="H167" s="132"/>
      <c r="I167" s="122">
        <f t="shared" si="47"/>
        <v>6419166.6600000001</v>
      </c>
      <c r="J167" s="131">
        <v>6419166.6600000001</v>
      </c>
      <c r="K167" s="132"/>
      <c r="L167" s="132"/>
      <c r="M167" s="140">
        <f t="shared" si="45"/>
        <v>13.888979027515433</v>
      </c>
      <c r="N167" s="140">
        <f t="shared" si="50"/>
        <v>13.888979027515433</v>
      </c>
      <c r="O167" s="119"/>
      <c r="P167" s="119"/>
    </row>
    <row r="168" spans="1:16" ht="18" x14ac:dyDescent="0.35">
      <c r="A168" s="56">
        <v>3719770</v>
      </c>
      <c r="B168" s="63">
        <v>9770</v>
      </c>
      <c r="C168" s="58" t="s">
        <v>10</v>
      </c>
      <c r="D168" s="64" t="s">
        <v>176</v>
      </c>
      <c r="E168" s="122">
        <f t="shared" si="46"/>
        <v>1490000</v>
      </c>
      <c r="F168" s="131">
        <v>1490000</v>
      </c>
      <c r="G168" s="132"/>
      <c r="H168" s="132"/>
      <c r="I168" s="122">
        <f t="shared" si="47"/>
        <v>500000</v>
      </c>
      <c r="J168" s="131">
        <v>500000</v>
      </c>
      <c r="K168" s="132">
        <f t="shared" ref="K168:L168" si="61">K170</f>
        <v>0</v>
      </c>
      <c r="L168" s="132">
        <f t="shared" si="61"/>
        <v>0</v>
      </c>
      <c r="M168" s="140">
        <f t="shared" si="45"/>
        <v>33.557046979865774</v>
      </c>
      <c r="N168" s="140">
        <f t="shared" si="50"/>
        <v>33.557046979865774</v>
      </c>
      <c r="O168" s="119"/>
      <c r="P168" s="119"/>
    </row>
    <row r="169" spans="1:16" s="9" customFormat="1" ht="18" x14ac:dyDescent="0.35">
      <c r="A169" s="54"/>
      <c r="B169" s="69"/>
      <c r="C169" s="65"/>
      <c r="D169" s="55" t="s">
        <v>175</v>
      </c>
      <c r="E169" s="122"/>
      <c r="F169" s="129"/>
      <c r="G169" s="130"/>
      <c r="H169" s="130"/>
      <c r="I169" s="125"/>
      <c r="J169" s="129"/>
      <c r="K169" s="130"/>
      <c r="L169" s="130"/>
      <c r="M169" s="119"/>
      <c r="N169" s="119"/>
      <c r="O169" s="119"/>
      <c r="P169" s="119"/>
    </row>
    <row r="170" spans="1:16" s="9" customFormat="1" ht="177" customHeight="1" x14ac:dyDescent="0.35">
      <c r="A170" s="54"/>
      <c r="B170" s="54"/>
      <c r="C170" s="65"/>
      <c r="D170" s="143" t="s">
        <v>348</v>
      </c>
      <c r="E170" s="125">
        <f t="shared" si="46"/>
        <v>990000</v>
      </c>
      <c r="F170" s="129">
        <v>990000</v>
      </c>
      <c r="G170" s="130"/>
      <c r="H170" s="130"/>
      <c r="I170" s="125">
        <f t="shared" si="47"/>
        <v>0</v>
      </c>
      <c r="J170" s="129">
        <v>0</v>
      </c>
      <c r="K170" s="130"/>
      <c r="L170" s="130"/>
      <c r="M170" s="119">
        <f t="shared" si="45"/>
        <v>0</v>
      </c>
      <c r="N170" s="119">
        <f t="shared" si="50"/>
        <v>0</v>
      </c>
      <c r="O170" s="119"/>
      <c r="P170" s="119"/>
    </row>
    <row r="171" spans="1:16" s="9" customFormat="1" ht="59.4" customHeight="1" x14ac:dyDescent="0.35">
      <c r="A171" s="54"/>
      <c r="B171" s="54"/>
      <c r="C171" s="65"/>
      <c r="D171" s="55" t="s">
        <v>371</v>
      </c>
      <c r="E171" s="125">
        <f t="shared" si="46"/>
        <v>500000</v>
      </c>
      <c r="F171" s="129">
        <v>500000</v>
      </c>
      <c r="G171" s="130"/>
      <c r="H171" s="130"/>
      <c r="I171" s="125">
        <f t="shared" si="47"/>
        <v>500000</v>
      </c>
      <c r="J171" s="129">
        <v>500000</v>
      </c>
      <c r="K171" s="130"/>
      <c r="L171" s="130"/>
      <c r="M171" s="141">
        <f t="shared" si="45"/>
        <v>100</v>
      </c>
      <c r="N171" s="141">
        <f t="shared" si="50"/>
        <v>100</v>
      </c>
      <c r="O171" s="119"/>
      <c r="P171" s="119"/>
    </row>
    <row r="172" spans="1:16" ht="64.2" customHeight="1" x14ac:dyDescent="0.35">
      <c r="A172" s="56">
        <v>3719800</v>
      </c>
      <c r="B172" s="56">
        <v>9800</v>
      </c>
      <c r="C172" s="58" t="s">
        <v>10</v>
      </c>
      <c r="D172" s="53" t="s">
        <v>277</v>
      </c>
      <c r="E172" s="132">
        <f>E174+E175+E176</f>
        <v>3150000</v>
      </c>
      <c r="F172" s="131">
        <f>F174+F175+F176</f>
        <v>1359321</v>
      </c>
      <c r="G172" s="132">
        <f>G174+G176</f>
        <v>1790679</v>
      </c>
      <c r="H172" s="132">
        <f>H174+H176</f>
        <v>1790679</v>
      </c>
      <c r="I172" s="122">
        <f t="shared" si="47"/>
        <v>2922000</v>
      </c>
      <c r="J172" s="131">
        <f>J174+J175+J176</f>
        <v>1359321</v>
      </c>
      <c r="K172" s="132">
        <f>K174+K175+K176</f>
        <v>1562679</v>
      </c>
      <c r="L172" s="132">
        <v>1562679</v>
      </c>
      <c r="M172" s="140">
        <f t="shared" si="45"/>
        <v>92.761904761904759</v>
      </c>
      <c r="N172" s="140">
        <f t="shared" si="50"/>
        <v>100</v>
      </c>
      <c r="O172" s="140">
        <f t="shared" si="55"/>
        <v>87.267399684700607</v>
      </c>
      <c r="P172" s="140">
        <f t="shared" si="56"/>
        <v>87.267399684700607</v>
      </c>
    </row>
    <row r="173" spans="1:16" s="9" customFormat="1" ht="18" x14ac:dyDescent="0.35">
      <c r="A173" s="68"/>
      <c r="B173" s="68"/>
      <c r="C173" s="65"/>
      <c r="D173" s="55" t="s">
        <v>175</v>
      </c>
      <c r="E173" s="122"/>
      <c r="F173" s="129"/>
      <c r="G173" s="130"/>
      <c r="H173" s="130"/>
      <c r="I173" s="125"/>
      <c r="J173" s="129"/>
      <c r="K173" s="130"/>
      <c r="L173" s="130"/>
      <c r="M173" s="119"/>
      <c r="N173" s="119"/>
      <c r="O173" s="119"/>
      <c r="P173" s="119"/>
    </row>
    <row r="174" spans="1:16" s="9" customFormat="1" ht="72" x14ac:dyDescent="0.35">
      <c r="A174" s="68"/>
      <c r="B174" s="68"/>
      <c r="C174" s="65"/>
      <c r="D174" s="66" t="s">
        <v>349</v>
      </c>
      <c r="E174" s="125">
        <f t="shared" si="46"/>
        <v>1000000</v>
      </c>
      <c r="F174" s="129">
        <v>772000</v>
      </c>
      <c r="G174" s="130">
        <v>228000</v>
      </c>
      <c r="H174" s="130">
        <v>228000</v>
      </c>
      <c r="I174" s="125">
        <f t="shared" si="47"/>
        <v>772000</v>
      </c>
      <c r="J174" s="129">
        <v>772000</v>
      </c>
      <c r="K174" s="130">
        <v>0</v>
      </c>
      <c r="L174" s="130">
        <v>0</v>
      </c>
      <c r="M174" s="141">
        <f t="shared" si="45"/>
        <v>77.2</v>
      </c>
      <c r="N174" s="141">
        <f t="shared" si="50"/>
        <v>100</v>
      </c>
      <c r="O174" s="141">
        <f t="shared" si="55"/>
        <v>0</v>
      </c>
      <c r="P174" s="141">
        <f t="shared" si="56"/>
        <v>0</v>
      </c>
    </row>
    <row r="175" spans="1:16" s="9" customFormat="1" ht="72" x14ac:dyDescent="0.35">
      <c r="A175" s="68"/>
      <c r="B175" s="68"/>
      <c r="C175" s="65"/>
      <c r="D175" s="67" t="s">
        <v>350</v>
      </c>
      <c r="E175" s="125">
        <f t="shared" si="46"/>
        <v>400000</v>
      </c>
      <c r="F175" s="129">
        <v>400000</v>
      </c>
      <c r="G175" s="130"/>
      <c r="H175" s="130"/>
      <c r="I175" s="125">
        <f t="shared" si="47"/>
        <v>400000</v>
      </c>
      <c r="J175" s="129">
        <v>400000</v>
      </c>
      <c r="K175" s="130"/>
      <c r="L175" s="130"/>
      <c r="M175" s="141">
        <f t="shared" si="45"/>
        <v>100</v>
      </c>
      <c r="N175" s="141">
        <f t="shared" si="50"/>
        <v>100</v>
      </c>
      <c r="O175" s="141"/>
      <c r="P175" s="141"/>
    </row>
    <row r="176" spans="1:16" s="9" customFormat="1" ht="111" customHeight="1" x14ac:dyDescent="0.35">
      <c r="A176" s="68"/>
      <c r="B176" s="68"/>
      <c r="C176" s="65"/>
      <c r="D176" s="67" t="s">
        <v>364</v>
      </c>
      <c r="E176" s="125">
        <f t="shared" si="46"/>
        <v>1750000</v>
      </c>
      <c r="F176" s="129">
        <v>187321</v>
      </c>
      <c r="G176" s="130">
        <v>1562679</v>
      </c>
      <c r="H176" s="130">
        <v>1562679</v>
      </c>
      <c r="I176" s="125">
        <f t="shared" si="47"/>
        <v>1750000</v>
      </c>
      <c r="J176" s="129">
        <v>187321</v>
      </c>
      <c r="K176" s="130">
        <v>1562679</v>
      </c>
      <c r="L176" s="130">
        <v>1562679</v>
      </c>
      <c r="M176" s="141">
        <f t="shared" si="45"/>
        <v>100</v>
      </c>
      <c r="N176" s="141">
        <f t="shared" si="50"/>
        <v>100</v>
      </c>
      <c r="O176" s="141">
        <f t="shared" si="55"/>
        <v>100</v>
      </c>
      <c r="P176" s="141">
        <f t="shared" si="56"/>
        <v>100</v>
      </c>
    </row>
    <row r="177" spans="1:16" s="73" customFormat="1" ht="21" x14ac:dyDescent="0.4">
      <c r="A177" s="74" t="s">
        <v>351</v>
      </c>
      <c r="B177" s="75" t="s">
        <v>351</v>
      </c>
      <c r="C177" s="75" t="s">
        <v>351</v>
      </c>
      <c r="D177" s="75" t="s">
        <v>352</v>
      </c>
      <c r="E177" s="137">
        <f>F177+G177</f>
        <v>1094228603.7</v>
      </c>
      <c r="F177" s="138">
        <f>F16+F47+F74+F92+F102+F110+F129+F150+F158</f>
        <v>963767531.87</v>
      </c>
      <c r="G177" s="137">
        <f>G16+G47+G74+G92+G102+G110+G129+G150+G158</f>
        <v>130461071.82999998</v>
      </c>
      <c r="H177" s="137">
        <f>H16+H47+H74+H92+H102+H110+H129+H150+H158</f>
        <v>68144547.769999996</v>
      </c>
      <c r="I177" s="139">
        <f t="shared" si="47"/>
        <v>378579981.03000009</v>
      </c>
      <c r="J177" s="138">
        <f>J16+J47+J74+J92+J102+J110+J129+J150+J158</f>
        <v>375385381.60000008</v>
      </c>
      <c r="K177" s="137">
        <f>K16+K47+K74+K92+K102+K110+K129+K150+K158</f>
        <v>3194599.43</v>
      </c>
      <c r="L177" s="137">
        <f>L16+L47+L74+L92+L102+L110+L129+L150+L158</f>
        <v>1562679</v>
      </c>
      <c r="M177" s="119">
        <f t="shared" si="45"/>
        <v>34.597887475238558</v>
      </c>
      <c r="N177" s="119">
        <f t="shared" si="50"/>
        <v>38.949785003821312</v>
      </c>
      <c r="O177" s="119">
        <f t="shared" si="55"/>
        <v>2.4486993592715454</v>
      </c>
      <c r="P177" s="119">
        <f t="shared" si="56"/>
        <v>2.2931827286818609</v>
      </c>
    </row>
    <row r="178" spans="1:16" ht="18" x14ac:dyDescent="0.35">
      <c r="A178" s="41"/>
      <c r="B178" s="41"/>
      <c r="C178" s="41"/>
      <c r="D178" s="41"/>
      <c r="E178" s="122"/>
      <c r="F178" s="131"/>
      <c r="G178" s="132"/>
      <c r="H178" s="132"/>
      <c r="I178" s="122"/>
      <c r="J178" s="131"/>
      <c r="K178" s="132"/>
      <c r="L178" s="132"/>
      <c r="M178" s="119"/>
      <c r="N178" s="119"/>
      <c r="O178" s="119"/>
      <c r="P178" s="119"/>
    </row>
    <row r="179" spans="1:16" ht="18" x14ac:dyDescent="0.35">
      <c r="A179" s="42"/>
      <c r="B179" s="42"/>
      <c r="C179" s="37" t="s">
        <v>250</v>
      </c>
      <c r="D179" s="38" t="s">
        <v>251</v>
      </c>
      <c r="E179" s="122">
        <f t="shared" si="46"/>
        <v>142924383.59</v>
      </c>
      <c r="F179" s="131">
        <f>F18+F23+F24+F49+F50+F76+F77+F94+F95+F104+F105+F112+F113+F114+F131+F132+F133+F152+F153+F160+F161</f>
        <v>140737840</v>
      </c>
      <c r="G179" s="132">
        <f>G18+G23+G24+G49+G50+G76+G77+G94+G95+G104+G105+G112+G113+G114+G131+G132+G133+G152+G153+G160+G161</f>
        <v>2186543.59</v>
      </c>
      <c r="H179" s="132">
        <f>H18+H23+H24+H49+H50+H76+H77+H94+H95+H104+H105+H112+H113+H114+H131+H132+H133+H152+H153+H160+H161</f>
        <v>2048043.5899999999</v>
      </c>
      <c r="I179" s="122">
        <f t="shared" si="47"/>
        <v>41744467.289999992</v>
      </c>
      <c r="J179" s="131">
        <f>J18+J23+J24+J49+J50+J76+J77+J94+J95+J104+J105+J112+J113+J114+J131+J132+J133+J152+J153+J160+J161</f>
        <v>41719709.18999999</v>
      </c>
      <c r="K179" s="132">
        <f>K18+K23+K24+K49+K50+K76+K77+K94+K95+K104+K105+K112+K113+K114+K131+K132+K133+K152+K153+K160+K161</f>
        <v>24758.1</v>
      </c>
      <c r="L179" s="132">
        <f>L18+L23+L24+L49+L50+L76+L77+L94+L95+L104+L105+L112+L113+L114+L131+L132+L133+L152+L153+L160+L161</f>
        <v>0</v>
      </c>
      <c r="M179" s="119">
        <f t="shared" si="45"/>
        <v>29.20737962372484</v>
      </c>
      <c r="N179" s="119">
        <f t="shared" si="50"/>
        <v>29.643562235998498</v>
      </c>
      <c r="O179" s="119">
        <f t="shared" si="55"/>
        <v>1.1322939141588302</v>
      </c>
      <c r="P179" s="119">
        <f t="shared" si="56"/>
        <v>0</v>
      </c>
    </row>
    <row r="180" spans="1:16" ht="18" x14ac:dyDescent="0.35">
      <c r="A180" s="42"/>
      <c r="B180" s="42"/>
      <c r="C180" s="37" t="s">
        <v>252</v>
      </c>
      <c r="D180" s="38" t="s">
        <v>253</v>
      </c>
      <c r="E180" s="122">
        <f t="shared" si="46"/>
        <v>454196706.25</v>
      </c>
      <c r="F180" s="131">
        <f>F51+F52+F53+F54+F55+F56+F57+F58+F59+F60+F61+F62+F63+F64+F65+F66+F69+F96</f>
        <v>442950367.87</v>
      </c>
      <c r="G180" s="132">
        <f>G51+G52+G53+G54+G55+G56+G57+G58+G59+G60+G61+G62+G63+G64+G65+G66+G69+G96</f>
        <v>11246338.380000001</v>
      </c>
      <c r="H180" s="132">
        <f>H51+H52+H53+H54+H55+H56+H57+H58+H59+H60+H61+H62+H63+H64+H65+H66+H69+H96</f>
        <v>2774838.38</v>
      </c>
      <c r="I180" s="122">
        <f t="shared" si="47"/>
        <v>182117004.10000005</v>
      </c>
      <c r="J180" s="131">
        <f>J51+J52+J53+J54+J55+J56+J57+J58+J59+J60+J61+J62+J63+J64+J65+J66+J69+J96</f>
        <v>180644234.80000004</v>
      </c>
      <c r="K180" s="132">
        <f>K51+K52+K53+K54+K55+K56+K57+K58+K59+K60+K61+K62+K63+K64+K65+K66+K69+K96</f>
        <v>1472769.3</v>
      </c>
      <c r="L180" s="132">
        <f>L51+L52+L53+L54+L55+L56+L57+L58+L59+L60+L61+L62+L63+L64+L65+L66+L69+L96</f>
        <v>0</v>
      </c>
      <c r="M180" s="119">
        <f t="shared" si="45"/>
        <v>40.096504794942042</v>
      </c>
      <c r="N180" s="119">
        <f t="shared" si="50"/>
        <v>40.782048713190527</v>
      </c>
      <c r="O180" s="119">
        <f t="shared" si="55"/>
        <v>13.095544969721958</v>
      </c>
      <c r="P180" s="119">
        <f t="shared" si="56"/>
        <v>0</v>
      </c>
    </row>
    <row r="181" spans="1:16" ht="18" x14ac:dyDescent="0.35">
      <c r="A181" s="42"/>
      <c r="B181" s="42"/>
      <c r="C181" s="37" t="s">
        <v>254</v>
      </c>
      <c r="D181" s="38" t="s">
        <v>255</v>
      </c>
      <c r="E181" s="122">
        <f t="shared" si="46"/>
        <v>49247821.159999996</v>
      </c>
      <c r="F181" s="131">
        <f>F25+F26+F27+F28+F134</f>
        <v>40413500</v>
      </c>
      <c r="G181" s="132">
        <f>G25+G26+G27+G28+G134</f>
        <v>8834321.1600000001</v>
      </c>
      <c r="H181" s="132">
        <f>H25+H26+H27+H28+H134</f>
        <v>8834321.1600000001</v>
      </c>
      <c r="I181" s="122">
        <f t="shared" si="47"/>
        <v>11687782.390000001</v>
      </c>
      <c r="J181" s="131">
        <f>J25+J26+J27+J28+J134</f>
        <v>11687782.390000001</v>
      </c>
      <c r="K181" s="132">
        <f>K25+K26+K27+K28+K134</f>
        <v>0</v>
      </c>
      <c r="L181" s="132">
        <f>L25+L26+L27+L28+L134</f>
        <v>0</v>
      </c>
      <c r="M181" s="119">
        <f t="shared" si="45"/>
        <v>23.732587787037037</v>
      </c>
      <c r="N181" s="119">
        <f t="shared" si="50"/>
        <v>28.920490405433831</v>
      </c>
      <c r="O181" s="119">
        <f t="shared" si="55"/>
        <v>0</v>
      </c>
      <c r="P181" s="119">
        <f t="shared" si="56"/>
        <v>0</v>
      </c>
    </row>
    <row r="182" spans="1:16" ht="36" x14ac:dyDescent="0.35">
      <c r="A182" s="42"/>
      <c r="B182" s="42"/>
      <c r="C182" s="37" t="s">
        <v>256</v>
      </c>
      <c r="D182" s="38" t="s">
        <v>257</v>
      </c>
      <c r="E182" s="122">
        <f t="shared" si="46"/>
        <v>68063323</v>
      </c>
      <c r="F182" s="131">
        <f>F29+F30+F72+F78+F79+F80+F81+F82+F83+F84+F85+F86+F87+F88+F89+F91+F106+F115+F90</f>
        <v>67995323</v>
      </c>
      <c r="G182" s="132">
        <f>G29+G30+G72+G78+G79+G80+G81+G82+G83+G84+G85+G86+G87+G88+G89+G91+G106+G115</f>
        <v>68000</v>
      </c>
      <c r="H182" s="132">
        <f>H29+H30+H72+H78+H79+H80+H81+H82+H83+H84+H85+H86+H87+H88+H89+H91+H106+H115</f>
        <v>0</v>
      </c>
      <c r="I182" s="122">
        <f t="shared" si="47"/>
        <v>26652463.240000002</v>
      </c>
      <c r="J182" s="131">
        <f>J29+J30+J72+J78+J79+J80+J81+J82+J83+J84+J85+J86+J87+J88+J89+J91+J106+J115+J90</f>
        <v>26652463.240000002</v>
      </c>
      <c r="K182" s="132">
        <f>K29+K30+K72+K78+K79+K80+K81+K82+K83+K84+K85+K86+K87+K88+K89+K91+K106+K115</f>
        <v>0</v>
      </c>
      <c r="L182" s="132">
        <f>L29+L30+L72+L78+L79+L80+L81+L82+L83+L84+L85+L86+L87+L88+L89+L91+L106+L115</f>
        <v>0</v>
      </c>
      <c r="M182" s="119">
        <f t="shared" si="45"/>
        <v>39.158333835684168</v>
      </c>
      <c r="N182" s="119">
        <f t="shared" si="50"/>
        <v>39.197494862992272</v>
      </c>
      <c r="O182" s="119">
        <f t="shared" si="55"/>
        <v>0</v>
      </c>
      <c r="P182" s="119"/>
    </row>
    <row r="183" spans="1:16" ht="18" x14ac:dyDescent="0.35">
      <c r="A183" s="42"/>
      <c r="B183" s="42"/>
      <c r="C183" s="37" t="s">
        <v>258</v>
      </c>
      <c r="D183" s="38" t="s">
        <v>259</v>
      </c>
      <c r="E183" s="122">
        <f t="shared" si="46"/>
        <v>25842200</v>
      </c>
      <c r="F183" s="131">
        <f>F97+F98+F99+F100+F101</f>
        <v>25520200</v>
      </c>
      <c r="G183" s="132">
        <f>G97+G98+G99+G100+G101</f>
        <v>322000</v>
      </c>
      <c r="H183" s="132">
        <f>H97+H98+H99+H100+H101</f>
        <v>0</v>
      </c>
      <c r="I183" s="122">
        <f t="shared" si="47"/>
        <v>9952471.3900000006</v>
      </c>
      <c r="J183" s="131">
        <f>J97+J98+J99+J100+J101</f>
        <v>9893868.3600000013</v>
      </c>
      <c r="K183" s="132">
        <f>K97+K98+K99+K100+K101</f>
        <v>58603.03</v>
      </c>
      <c r="L183" s="132">
        <f>L97+L98+L99+L100+L101</f>
        <v>0</v>
      </c>
      <c r="M183" s="119">
        <f t="shared" si="45"/>
        <v>38.512477227171068</v>
      </c>
      <c r="N183" s="119">
        <f t="shared" si="50"/>
        <v>38.768772815260071</v>
      </c>
      <c r="O183" s="119">
        <f t="shared" si="55"/>
        <v>18.199698757763976</v>
      </c>
      <c r="P183" s="119"/>
    </row>
    <row r="184" spans="1:16" ht="18" x14ac:dyDescent="0.35">
      <c r="A184" s="42"/>
      <c r="B184" s="42"/>
      <c r="C184" s="37" t="s">
        <v>260</v>
      </c>
      <c r="D184" s="38" t="s">
        <v>261</v>
      </c>
      <c r="E184" s="122">
        <f t="shared" si="46"/>
        <v>12448900</v>
      </c>
      <c r="F184" s="131">
        <f>F73+F107+F108+F109</f>
        <v>12448900</v>
      </c>
      <c r="G184" s="132">
        <f>G73+G107+G108+G109</f>
        <v>0</v>
      </c>
      <c r="H184" s="132">
        <f>H73+H107+H108+H109</f>
        <v>0</v>
      </c>
      <c r="I184" s="122">
        <f t="shared" si="47"/>
        <v>4013770.56</v>
      </c>
      <c r="J184" s="131">
        <f>J73+J107+J108+J109</f>
        <v>4013770.56</v>
      </c>
      <c r="K184" s="132">
        <f>K73+K107+K108+K109</f>
        <v>0</v>
      </c>
      <c r="L184" s="132">
        <f>L73+L107+L108+L109</f>
        <v>0</v>
      </c>
      <c r="M184" s="119">
        <f t="shared" si="45"/>
        <v>32.241969651937119</v>
      </c>
      <c r="N184" s="119">
        <f t="shared" si="50"/>
        <v>32.241969651937119</v>
      </c>
      <c r="O184" s="119"/>
      <c r="P184" s="119"/>
    </row>
    <row r="185" spans="1:16" ht="18" x14ac:dyDescent="0.35">
      <c r="A185" s="42"/>
      <c r="B185" s="42"/>
      <c r="C185" s="37" t="s">
        <v>262</v>
      </c>
      <c r="D185" s="38" t="s">
        <v>263</v>
      </c>
      <c r="E185" s="122">
        <f t="shared" si="46"/>
        <v>126310192.59999999</v>
      </c>
      <c r="F185" s="131">
        <f>F31+F116+F117+F118+F119+F120+F121+F135+F136+F137+F138+F154</f>
        <v>99892300</v>
      </c>
      <c r="G185" s="132">
        <f>G31+G116+G117+G118+G119+G120+G121+G135+G136+G137+G138+G154</f>
        <v>26417892.599999998</v>
      </c>
      <c r="H185" s="132">
        <f>H31+H116+H117+H118+H119+H120+H121+H135+H136+H137+H138+H154</f>
        <v>26417892.599999998</v>
      </c>
      <c r="I185" s="122">
        <f t="shared" si="47"/>
        <v>48592985.420000002</v>
      </c>
      <c r="J185" s="131">
        <f>J31+J116+J117+J118+J119+J120+J121+J135+J136+J137+J138+J154</f>
        <v>48592985.420000002</v>
      </c>
      <c r="K185" s="132">
        <f>K31+K116+K117+K118+K119+K120+K121+K135+K136+K137+K138+K154</f>
        <v>0</v>
      </c>
      <c r="L185" s="132">
        <f>L31+L116+L117+L118+L119+L120+L121+L135+L136+L137+L138+L154</f>
        <v>0</v>
      </c>
      <c r="M185" s="119">
        <f t="shared" si="45"/>
        <v>38.471151393050768</v>
      </c>
      <c r="N185" s="119">
        <f t="shared" si="50"/>
        <v>48.645376490480245</v>
      </c>
      <c r="O185" s="119">
        <f t="shared" si="55"/>
        <v>0</v>
      </c>
      <c r="P185" s="119">
        <f t="shared" si="56"/>
        <v>0</v>
      </c>
    </row>
    <row r="186" spans="1:16" ht="36" x14ac:dyDescent="0.35">
      <c r="A186" s="42"/>
      <c r="B186" s="42"/>
      <c r="C186" s="37" t="s">
        <v>264</v>
      </c>
      <c r="D186" s="38" t="s">
        <v>265</v>
      </c>
      <c r="E186" s="122">
        <f t="shared" si="46"/>
        <v>200000</v>
      </c>
      <c r="F186" s="131">
        <f>F155</f>
        <v>200000</v>
      </c>
      <c r="G186" s="132">
        <f>G155</f>
        <v>0</v>
      </c>
      <c r="H186" s="132">
        <f>H155</f>
        <v>0</v>
      </c>
      <c r="I186" s="122">
        <f t="shared" si="47"/>
        <v>0</v>
      </c>
      <c r="J186" s="131">
        <f>J155</f>
        <v>0</v>
      </c>
      <c r="K186" s="132">
        <f>K155</f>
        <v>0</v>
      </c>
      <c r="L186" s="132">
        <f>L155</f>
        <v>0</v>
      </c>
      <c r="M186" s="119">
        <f t="shared" si="45"/>
        <v>0</v>
      </c>
      <c r="N186" s="119">
        <f t="shared" si="50"/>
        <v>0</v>
      </c>
      <c r="O186" s="119"/>
      <c r="P186" s="119"/>
    </row>
    <row r="187" spans="1:16" ht="18" x14ac:dyDescent="0.35">
      <c r="A187" s="42"/>
      <c r="B187" s="42"/>
      <c r="C187" s="37" t="s">
        <v>266</v>
      </c>
      <c r="D187" s="38" t="s">
        <v>267</v>
      </c>
      <c r="E187" s="122">
        <f t="shared" si="46"/>
        <v>24066708.560000002</v>
      </c>
      <c r="F187" s="131">
        <f>F122+F139+F140+F141+F142+F143</f>
        <v>2220000</v>
      </c>
      <c r="G187" s="132">
        <f>G122+G139+G140+G141+G142+G143</f>
        <v>21846708.560000002</v>
      </c>
      <c r="H187" s="132">
        <f>H122+H139+H140+H141+H142+H143</f>
        <v>21846708.560000002</v>
      </c>
      <c r="I187" s="122">
        <f t="shared" si="47"/>
        <v>0</v>
      </c>
      <c r="J187" s="131">
        <f>J122+J139+J140+J141+J142+J143</f>
        <v>0</v>
      </c>
      <c r="K187" s="132">
        <f>K122+K139+K140+K141+K142+K143</f>
        <v>0</v>
      </c>
      <c r="L187" s="132">
        <f>L122+L139+L140+L141+L142+L143</f>
        <v>0</v>
      </c>
      <c r="M187" s="119">
        <f t="shared" si="45"/>
        <v>0</v>
      </c>
      <c r="N187" s="119">
        <f t="shared" si="50"/>
        <v>0</v>
      </c>
      <c r="O187" s="119">
        <f t="shared" si="55"/>
        <v>0</v>
      </c>
      <c r="P187" s="119">
        <f t="shared" si="56"/>
        <v>0</v>
      </c>
    </row>
    <row r="188" spans="1:16" ht="36" x14ac:dyDescent="0.35">
      <c r="A188" s="42"/>
      <c r="B188" s="42"/>
      <c r="C188" s="37" t="s">
        <v>268</v>
      </c>
      <c r="D188" s="38" t="s">
        <v>269</v>
      </c>
      <c r="E188" s="122">
        <f>F188+G188</f>
        <v>50908800</v>
      </c>
      <c r="F188" s="131">
        <f>F123+F144</f>
        <v>16123800</v>
      </c>
      <c r="G188" s="132">
        <f>G123+G144+G145</f>
        <v>34785000</v>
      </c>
      <c r="H188" s="132">
        <f>H123+H144</f>
        <v>165000</v>
      </c>
      <c r="I188" s="122">
        <f t="shared" si="47"/>
        <v>8061868</v>
      </c>
      <c r="J188" s="131">
        <f>J123+J144</f>
        <v>8061868</v>
      </c>
      <c r="K188" s="132">
        <f>K123+K144</f>
        <v>0</v>
      </c>
      <c r="L188" s="132">
        <f>L123+L144</f>
        <v>0</v>
      </c>
      <c r="M188" s="119">
        <f t="shared" si="45"/>
        <v>15.835902633729335</v>
      </c>
      <c r="N188" s="119">
        <f t="shared" si="50"/>
        <v>49.999801535618154</v>
      </c>
      <c r="O188" s="119">
        <f t="shared" si="55"/>
        <v>0</v>
      </c>
      <c r="P188" s="119">
        <f t="shared" si="56"/>
        <v>0</v>
      </c>
    </row>
    <row r="189" spans="1:16" ht="36" x14ac:dyDescent="0.35">
      <c r="A189" s="42"/>
      <c r="B189" s="42"/>
      <c r="C189" s="37" t="s">
        <v>270</v>
      </c>
      <c r="D189" s="38" t="s">
        <v>271</v>
      </c>
      <c r="E189" s="122">
        <f t="shared" si="46"/>
        <v>42827329.329999998</v>
      </c>
      <c r="F189" s="131">
        <f>F35+F36+F124+F125+F126+F146+F147+F156</f>
        <v>24138578</v>
      </c>
      <c r="G189" s="132">
        <f>G35+G36+G124+G125+G126+G146+G147+G156+G165</f>
        <v>18688751.329999998</v>
      </c>
      <c r="H189" s="132">
        <f>H35+H36+H124+H125+H126+H146+H147+H156</f>
        <v>1917064.4800000002</v>
      </c>
      <c r="I189" s="122">
        <f t="shared" si="47"/>
        <v>15395546.6</v>
      </c>
      <c r="J189" s="131">
        <f>J35+J36+J124+J125+J126+J146+J147+J156</f>
        <v>15395546.6</v>
      </c>
      <c r="K189" s="132">
        <f>K35+K36+K124+K125+K126+K146+K147+K156</f>
        <v>0</v>
      </c>
      <c r="L189" s="132">
        <f>L35+L36+L124+L125+L126+L146+L147+L156</f>
        <v>0</v>
      </c>
      <c r="M189" s="119">
        <f t="shared" si="45"/>
        <v>35.947949220395621</v>
      </c>
      <c r="N189" s="119">
        <f t="shared" si="50"/>
        <v>63.779840718040639</v>
      </c>
      <c r="O189" s="119">
        <f t="shared" si="55"/>
        <v>0</v>
      </c>
      <c r="P189" s="119">
        <f t="shared" si="56"/>
        <v>0</v>
      </c>
    </row>
    <row r="190" spans="1:16" ht="54" x14ac:dyDescent="0.35">
      <c r="A190" s="42"/>
      <c r="B190" s="42"/>
      <c r="C190" s="37" t="s">
        <v>353</v>
      </c>
      <c r="D190" s="38" t="s">
        <v>354</v>
      </c>
      <c r="E190" s="122">
        <f t="shared" si="46"/>
        <v>11373618</v>
      </c>
      <c r="F190" s="131">
        <f>F37+F127</f>
        <v>11023618</v>
      </c>
      <c r="G190" s="132">
        <f>G148</f>
        <v>350000</v>
      </c>
      <c r="H190" s="132">
        <f>H148</f>
        <v>350000</v>
      </c>
      <c r="I190" s="122">
        <f t="shared" si="47"/>
        <v>6726414.8900000006</v>
      </c>
      <c r="J190" s="131">
        <f>J37+J127</f>
        <v>6726414.8900000006</v>
      </c>
      <c r="K190" s="132">
        <f>K37+K127</f>
        <v>0</v>
      </c>
      <c r="L190" s="132">
        <f>L37+L127</f>
        <v>0</v>
      </c>
      <c r="M190" s="119">
        <f t="shared" si="45"/>
        <v>59.140502960447591</v>
      </c>
      <c r="N190" s="119">
        <f t="shared" si="50"/>
        <v>61.018214618830221</v>
      </c>
      <c r="O190" s="119">
        <f t="shared" si="55"/>
        <v>0</v>
      </c>
      <c r="P190" s="119">
        <f t="shared" si="56"/>
        <v>0</v>
      </c>
    </row>
    <row r="191" spans="1:16" ht="18" x14ac:dyDescent="0.35">
      <c r="A191" s="42"/>
      <c r="B191" s="42"/>
      <c r="C191" s="37" t="s">
        <v>272</v>
      </c>
      <c r="D191" s="38" t="s">
        <v>273</v>
      </c>
      <c r="E191" s="122">
        <f t="shared" si="46"/>
        <v>28241084</v>
      </c>
      <c r="F191" s="131">
        <f>F42+F43+F44+F45+F157</f>
        <v>26241084</v>
      </c>
      <c r="G191" s="132">
        <f>G42+G43+G44+G45</f>
        <v>2000000</v>
      </c>
      <c r="H191" s="132">
        <f>H42+H43+H44+H45</f>
        <v>2000000</v>
      </c>
      <c r="I191" s="122">
        <f t="shared" si="47"/>
        <v>13794040.49</v>
      </c>
      <c r="J191" s="131">
        <f>J42+J43+J44+J45+J157</f>
        <v>13718250.49</v>
      </c>
      <c r="K191" s="132">
        <f>K42+K43+K44+K45</f>
        <v>75790</v>
      </c>
      <c r="L191" s="132">
        <f>L42+L43+L44+L45</f>
        <v>0</v>
      </c>
      <c r="M191" s="119">
        <f t="shared" si="45"/>
        <v>48.843877557957761</v>
      </c>
      <c r="N191" s="119">
        <f t="shared" si="50"/>
        <v>52.277758380713237</v>
      </c>
      <c r="O191" s="119">
        <f t="shared" si="55"/>
        <v>3.7894999999999999</v>
      </c>
      <c r="P191" s="119">
        <f t="shared" si="56"/>
        <v>0</v>
      </c>
    </row>
    <row r="192" spans="1:16" ht="36" x14ac:dyDescent="0.35">
      <c r="A192" s="42"/>
      <c r="B192" s="42"/>
      <c r="C192" s="37" t="s">
        <v>142</v>
      </c>
      <c r="D192" s="40" t="s">
        <v>151</v>
      </c>
      <c r="E192" s="122">
        <f t="shared" si="46"/>
        <v>1924837.21</v>
      </c>
      <c r="F192" s="131">
        <f>F46+F128+F149</f>
        <v>0</v>
      </c>
      <c r="G192" s="132">
        <f>G46+G128+G149</f>
        <v>1924837.21</v>
      </c>
      <c r="H192" s="132">
        <f>H46+H128+H149</f>
        <v>0</v>
      </c>
      <c r="I192" s="122">
        <f t="shared" si="47"/>
        <v>0</v>
      </c>
      <c r="J192" s="131">
        <f>J46+J128+J149</f>
        <v>0</v>
      </c>
      <c r="K192" s="132">
        <f>K46+K128+K149</f>
        <v>0</v>
      </c>
      <c r="L192" s="132">
        <f>L46+L128+L149</f>
        <v>0</v>
      </c>
      <c r="M192" s="119">
        <f t="shared" si="45"/>
        <v>0</v>
      </c>
      <c r="N192" s="119"/>
      <c r="O192" s="119"/>
      <c r="P192" s="119"/>
    </row>
    <row r="193" spans="1:16" ht="18" x14ac:dyDescent="0.35">
      <c r="A193" s="43"/>
      <c r="B193" s="43"/>
      <c r="C193" s="37" t="s">
        <v>116</v>
      </c>
      <c r="D193" s="40" t="s">
        <v>242</v>
      </c>
      <c r="E193" s="122">
        <f t="shared" si="46"/>
        <v>4795000</v>
      </c>
      <c r="F193" s="131">
        <f t="shared" ref="F193:H195" si="62">F166</f>
        <v>4795000</v>
      </c>
      <c r="G193" s="132">
        <f t="shared" si="62"/>
        <v>0</v>
      </c>
      <c r="H193" s="132">
        <f t="shared" si="62"/>
        <v>0</v>
      </c>
      <c r="I193" s="122">
        <f t="shared" si="47"/>
        <v>0</v>
      </c>
      <c r="J193" s="131">
        <f t="shared" ref="J193:L195" si="63">J166</f>
        <v>0</v>
      </c>
      <c r="K193" s="132">
        <f t="shared" si="63"/>
        <v>0</v>
      </c>
      <c r="L193" s="132">
        <f t="shared" si="63"/>
        <v>0</v>
      </c>
      <c r="M193" s="119">
        <f t="shared" si="45"/>
        <v>0</v>
      </c>
      <c r="N193" s="119"/>
      <c r="O193" s="119"/>
      <c r="P193" s="119"/>
    </row>
    <row r="194" spans="1:16" ht="36" x14ac:dyDescent="0.35">
      <c r="A194" s="43"/>
      <c r="B194" s="43"/>
      <c r="C194" s="37" t="s">
        <v>274</v>
      </c>
      <c r="D194" s="40" t="s">
        <v>275</v>
      </c>
      <c r="E194" s="122">
        <f t="shared" si="46"/>
        <v>46217700</v>
      </c>
      <c r="F194" s="131">
        <f t="shared" si="62"/>
        <v>46217700</v>
      </c>
      <c r="G194" s="132">
        <f t="shared" si="62"/>
        <v>0</v>
      </c>
      <c r="H194" s="132">
        <f t="shared" si="62"/>
        <v>0</v>
      </c>
      <c r="I194" s="122">
        <f t="shared" si="47"/>
        <v>6419166.6600000001</v>
      </c>
      <c r="J194" s="131">
        <f t="shared" si="63"/>
        <v>6419166.6600000001</v>
      </c>
      <c r="K194" s="132">
        <f t="shared" si="63"/>
        <v>0</v>
      </c>
      <c r="L194" s="132">
        <f t="shared" si="63"/>
        <v>0</v>
      </c>
      <c r="M194" s="119">
        <f t="shared" si="45"/>
        <v>13.888979027515433</v>
      </c>
      <c r="N194" s="119">
        <f t="shared" si="50"/>
        <v>13.888979027515433</v>
      </c>
      <c r="O194" s="119"/>
      <c r="P194" s="119"/>
    </row>
    <row r="195" spans="1:16" ht="72" x14ac:dyDescent="0.35">
      <c r="A195" s="43"/>
      <c r="B195" s="43"/>
      <c r="C195" s="37" t="s">
        <v>276</v>
      </c>
      <c r="D195" s="40" t="s">
        <v>355</v>
      </c>
      <c r="E195" s="122">
        <f t="shared" si="46"/>
        <v>1490000</v>
      </c>
      <c r="F195" s="131">
        <f t="shared" si="62"/>
        <v>1490000</v>
      </c>
      <c r="G195" s="132">
        <f t="shared" si="62"/>
        <v>0</v>
      </c>
      <c r="H195" s="132">
        <f t="shared" si="62"/>
        <v>0</v>
      </c>
      <c r="I195" s="122">
        <f t="shared" si="47"/>
        <v>500000</v>
      </c>
      <c r="J195" s="131">
        <f t="shared" si="63"/>
        <v>500000</v>
      </c>
      <c r="K195" s="132">
        <f t="shared" si="63"/>
        <v>0</v>
      </c>
      <c r="L195" s="132">
        <f t="shared" si="63"/>
        <v>0</v>
      </c>
      <c r="M195" s="119">
        <f t="shared" si="45"/>
        <v>33.557046979865774</v>
      </c>
      <c r="N195" s="119">
        <f t="shared" si="50"/>
        <v>33.557046979865774</v>
      </c>
      <c r="O195" s="119"/>
      <c r="P195" s="119"/>
    </row>
    <row r="196" spans="1:16" ht="72" x14ac:dyDescent="0.35">
      <c r="A196" s="43"/>
      <c r="B196" s="43"/>
      <c r="C196" s="37" t="s">
        <v>172</v>
      </c>
      <c r="D196" s="53" t="s">
        <v>277</v>
      </c>
      <c r="E196" s="122">
        <f t="shared" si="46"/>
        <v>3150000</v>
      </c>
      <c r="F196" s="131">
        <f t="shared" ref="F196:G196" si="64">F172</f>
        <v>1359321</v>
      </c>
      <c r="G196" s="132">
        <f t="shared" si="64"/>
        <v>1790679</v>
      </c>
      <c r="H196" s="132">
        <f>H172</f>
        <v>1790679</v>
      </c>
      <c r="I196" s="122">
        <f t="shared" si="47"/>
        <v>2922000</v>
      </c>
      <c r="J196" s="131">
        <f>J172</f>
        <v>1359321</v>
      </c>
      <c r="K196" s="132">
        <f t="shared" ref="K196:L196" si="65">K172</f>
        <v>1562679</v>
      </c>
      <c r="L196" s="132">
        <f t="shared" si="65"/>
        <v>1562679</v>
      </c>
      <c r="M196" s="119">
        <f t="shared" si="45"/>
        <v>92.761904761904759</v>
      </c>
      <c r="N196" s="119">
        <f t="shared" si="50"/>
        <v>100</v>
      </c>
      <c r="O196" s="119">
        <f t="shared" si="55"/>
        <v>87.267399684700607</v>
      </c>
      <c r="P196" s="119">
        <f t="shared" si="56"/>
        <v>87.267399684700607</v>
      </c>
    </row>
    <row r="197" spans="1:16" s="73" customFormat="1" ht="21" x14ac:dyDescent="0.4">
      <c r="A197" s="72"/>
      <c r="B197" s="72"/>
      <c r="C197" s="72"/>
      <c r="D197" s="72" t="s">
        <v>1</v>
      </c>
      <c r="E197" s="144">
        <f>F197+G197</f>
        <v>1094228603.7</v>
      </c>
      <c r="F197" s="145">
        <f t="shared" ref="F197:G197" si="66">SUM(F179:F196)</f>
        <v>963767531.87</v>
      </c>
      <c r="G197" s="146">
        <f t="shared" si="66"/>
        <v>130461071.83</v>
      </c>
      <c r="H197" s="146">
        <f>SUM(H179:H196)</f>
        <v>68144547.769999996</v>
      </c>
      <c r="I197" s="144">
        <f t="shared" si="47"/>
        <v>378579981.03000015</v>
      </c>
      <c r="J197" s="145">
        <f>SUM(J179:J196)</f>
        <v>375385381.60000014</v>
      </c>
      <c r="K197" s="146">
        <f t="shared" ref="K197:L197" si="67">SUM(K179:K196)</f>
        <v>3194599.43</v>
      </c>
      <c r="L197" s="146">
        <f t="shared" si="67"/>
        <v>1562679</v>
      </c>
      <c r="M197" s="147">
        <f t="shared" si="45"/>
        <v>34.597887475238565</v>
      </c>
      <c r="N197" s="147">
        <f t="shared" si="50"/>
        <v>38.949785003821326</v>
      </c>
      <c r="O197" s="147">
        <f t="shared" si="55"/>
        <v>2.4486993592715454</v>
      </c>
      <c r="P197" s="147">
        <f t="shared" si="56"/>
        <v>2.2931827286818609</v>
      </c>
    </row>
    <row r="199" spans="1:16" s="2" customFormat="1" ht="18" x14ac:dyDescent="0.35">
      <c r="A199" s="76"/>
      <c r="B199" s="76"/>
      <c r="C199" s="76"/>
      <c r="D199" s="2" t="s">
        <v>358</v>
      </c>
      <c r="F199" s="86"/>
      <c r="H199" s="77"/>
      <c r="I199" s="2" t="s">
        <v>357</v>
      </c>
      <c r="J199" s="86"/>
    </row>
    <row r="200" spans="1:16" s="2" customFormat="1" ht="18" x14ac:dyDescent="0.35">
      <c r="A200" s="76"/>
      <c r="B200" s="76"/>
      <c r="C200" s="76"/>
      <c r="F200" s="86"/>
      <c r="J200" s="86"/>
    </row>
    <row r="201" spans="1:16" s="2" customFormat="1" ht="18" x14ac:dyDescent="0.35">
      <c r="A201" s="76"/>
      <c r="B201" s="76"/>
      <c r="C201" s="76"/>
      <c r="E201" s="77"/>
      <c r="F201" s="87"/>
      <c r="G201" s="77"/>
      <c r="H201" s="77"/>
      <c r="I201" s="77"/>
      <c r="J201" s="87"/>
      <c r="K201" s="77"/>
      <c r="L201" s="77"/>
      <c r="M201" s="77"/>
      <c r="N201" s="77">
        <f t="shared" ref="N201:P201" si="68">N177-N197</f>
        <v>0</v>
      </c>
      <c r="O201" s="77">
        <f t="shared" si="68"/>
        <v>0</v>
      </c>
      <c r="P201" s="77">
        <f t="shared" si="68"/>
        <v>0</v>
      </c>
    </row>
    <row r="202" spans="1:16" s="2" customFormat="1" ht="18" x14ac:dyDescent="0.35">
      <c r="A202" s="76"/>
      <c r="B202" s="76"/>
      <c r="C202" s="76"/>
      <c r="E202" s="77">
        <f>E177-E197</f>
        <v>0</v>
      </c>
      <c r="F202" s="77">
        <f t="shared" ref="F202:L202" si="69">F177-F197</f>
        <v>0</v>
      </c>
      <c r="G202" s="77">
        <f t="shared" si="69"/>
        <v>0</v>
      </c>
      <c r="H202" s="77">
        <f t="shared" si="69"/>
        <v>0</v>
      </c>
      <c r="I202" s="77">
        <f t="shared" si="69"/>
        <v>0</v>
      </c>
      <c r="J202" s="77">
        <f t="shared" si="69"/>
        <v>0</v>
      </c>
      <c r="K202" s="77">
        <f t="shared" si="69"/>
        <v>0</v>
      </c>
      <c r="L202" s="77">
        <f t="shared" si="69"/>
        <v>0</v>
      </c>
    </row>
    <row r="204" spans="1:16" x14ac:dyDescent="0.3">
      <c r="I204" s="82"/>
    </row>
    <row r="207" spans="1:16" x14ac:dyDescent="0.3">
      <c r="G207" s="82"/>
      <c r="K207" s="82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5">
    <mergeCell ref="N1:P1"/>
    <mergeCell ref="B10:B14"/>
    <mergeCell ref="C10:C14"/>
    <mergeCell ref="D10:D14"/>
    <mergeCell ref="F12:F14"/>
    <mergeCell ref="K12:L12"/>
    <mergeCell ref="N12:N14"/>
    <mergeCell ref="O12:P12"/>
    <mergeCell ref="K13:K14"/>
    <mergeCell ref="A5:P5"/>
    <mergeCell ref="A6:P6"/>
    <mergeCell ref="G13:G14"/>
    <mergeCell ref="O13:O14"/>
    <mergeCell ref="G12:H12"/>
    <mergeCell ref="J12:J14"/>
    <mergeCell ref="A10:A14"/>
    <mergeCell ref="F11:H11"/>
    <mergeCell ref="E11:E14"/>
    <mergeCell ref="E10:H10"/>
    <mergeCell ref="J11:L11"/>
    <mergeCell ref="I10:L10"/>
    <mergeCell ref="I11:I14"/>
    <mergeCell ref="M10:P10"/>
    <mergeCell ref="M11:M14"/>
    <mergeCell ref="N11:P11"/>
  </mergeCells>
  <pageMargins left="0.19685039370078741" right="0.19685039370078741" top="0.19685039370078741" bottom="0.19685039370078741" header="0.15748031496062992" footer="0.11811023622047245"/>
  <pageSetup paperSize="9" scale="43" fitToHeight="15" orientation="landscape" r:id="rId2"/>
  <rowBreaks count="2" manualBreakCount="2">
    <brk id="81" max="16" man="1"/>
    <brk id="10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2021-04-22T14:26:44Z</cp:lastPrinted>
  <dcterms:created xsi:type="dcterms:W3CDTF">2012-12-15T07:44:03Z</dcterms:created>
  <dcterms:modified xsi:type="dcterms:W3CDTF">2022-07-20T07:58:37Z</dcterms:modified>
</cp:coreProperties>
</file>