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2026" sheetId="12" r:id="rId1"/>
  </sheets>
  <definedNames>
    <definedName name="_xlnm._FilterDatabase" localSheetId="0" hidden="1">'2026'!$A$6:$L$151</definedName>
    <definedName name="_xlnm.Print_Titles" localSheetId="0">'2026'!$12:$14</definedName>
    <definedName name="_xlnm.Print_Area" localSheetId="0">'2026'!$A$1:$L$153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2" l="1"/>
  <c r="I149" i="12" l="1"/>
  <c r="J148" i="12"/>
  <c r="I148" i="12" s="1"/>
  <c r="J91" i="12" l="1"/>
  <c r="J139" i="12"/>
  <c r="I98" i="12"/>
  <c r="J71" i="12"/>
  <c r="J124" i="12"/>
  <c r="J137" i="12"/>
  <c r="I111" i="12"/>
  <c r="J136" i="12"/>
  <c r="J23" i="12"/>
  <c r="J97" i="12" l="1"/>
  <c r="J110" i="12"/>
  <c r="J109" i="12"/>
  <c r="J107" i="12"/>
  <c r="J104" i="12"/>
  <c r="J106" i="12" l="1"/>
  <c r="J105" i="12"/>
  <c r="J125" i="12" l="1"/>
  <c r="K45" i="12" l="1"/>
  <c r="J90" i="12" l="1"/>
  <c r="K44" i="12" l="1"/>
  <c r="K89" i="12"/>
  <c r="J100" i="12" l="1"/>
  <c r="J113" i="12" l="1"/>
  <c r="J103" i="12" l="1"/>
  <c r="I112" i="12" l="1"/>
  <c r="K63" i="12"/>
  <c r="L63" i="12"/>
  <c r="I66" i="12"/>
  <c r="I68" i="12"/>
  <c r="K146" i="12"/>
  <c r="L146" i="12"/>
  <c r="J146" i="12"/>
  <c r="I147" i="12"/>
  <c r="I146" i="12" l="1"/>
  <c r="K135" i="12"/>
  <c r="L135" i="12"/>
  <c r="I139" i="12" l="1"/>
  <c r="I137" i="12"/>
  <c r="I138" i="12"/>
  <c r="I140" i="12"/>
  <c r="I141" i="12"/>
  <c r="I142" i="12"/>
  <c r="I143" i="12"/>
  <c r="I144" i="12"/>
  <c r="I145" i="12"/>
  <c r="J130" i="12"/>
  <c r="I124" i="12"/>
  <c r="I136" i="12" l="1"/>
  <c r="J135" i="12"/>
  <c r="I135" i="12" s="1"/>
  <c r="J132" i="12"/>
  <c r="J120" i="12" s="1"/>
  <c r="K60" i="12" l="1"/>
  <c r="L60" i="12"/>
  <c r="K120" i="12" l="1"/>
  <c r="L120" i="12"/>
  <c r="I121" i="12"/>
  <c r="I122" i="12"/>
  <c r="I123" i="12"/>
  <c r="I125" i="12"/>
  <c r="I126" i="12"/>
  <c r="I127" i="12"/>
  <c r="I128" i="12"/>
  <c r="I129" i="12"/>
  <c r="I130" i="12"/>
  <c r="I131" i="12"/>
  <c r="I132" i="12"/>
  <c r="I134" i="12"/>
  <c r="K133" i="12"/>
  <c r="L133" i="12"/>
  <c r="J133" i="12"/>
  <c r="I119" i="12"/>
  <c r="K118" i="12"/>
  <c r="L118" i="12"/>
  <c r="J118" i="12"/>
  <c r="K114" i="12"/>
  <c r="L114" i="12"/>
  <c r="J114" i="12"/>
  <c r="I116" i="12"/>
  <c r="I117" i="12"/>
  <c r="I115" i="12"/>
  <c r="K103" i="12"/>
  <c r="L103" i="12"/>
  <c r="I104" i="12"/>
  <c r="I105" i="12"/>
  <c r="I106" i="12"/>
  <c r="I107" i="12"/>
  <c r="I108" i="12"/>
  <c r="I109" i="12"/>
  <c r="I110" i="12"/>
  <c r="I113" i="12"/>
  <c r="K96" i="12"/>
  <c r="L96" i="12"/>
  <c r="J96" i="12"/>
  <c r="I99" i="12"/>
  <c r="I100" i="12"/>
  <c r="I101" i="12"/>
  <c r="I102" i="12"/>
  <c r="I97" i="12"/>
  <c r="I114" i="12" l="1"/>
  <c r="I133" i="12"/>
  <c r="I118" i="12"/>
  <c r="I120" i="12"/>
  <c r="I96" i="12"/>
  <c r="I103" i="12"/>
  <c r="I89" i="12" l="1"/>
  <c r="L88" i="12"/>
  <c r="J88" i="12"/>
  <c r="J87" i="12"/>
  <c r="I83" i="12"/>
  <c r="I81" i="12"/>
  <c r="J80" i="12"/>
  <c r="J79" i="12" s="1"/>
  <c r="K88" i="12" l="1"/>
  <c r="K72" i="12"/>
  <c r="L72" i="12"/>
  <c r="I78" i="12"/>
  <c r="I77" i="12"/>
  <c r="J76" i="12"/>
  <c r="J73" i="12"/>
  <c r="K69" i="12"/>
  <c r="L69" i="12"/>
  <c r="J60" i="12"/>
  <c r="I60" i="12" s="1"/>
  <c r="I62" i="12"/>
  <c r="I61" i="12"/>
  <c r="I56" i="12"/>
  <c r="I55" i="12"/>
  <c r="J54" i="12"/>
  <c r="K57" i="12"/>
  <c r="K54" i="12" s="1"/>
  <c r="L54" i="12"/>
  <c r="J69" i="12" l="1"/>
  <c r="I71" i="12"/>
  <c r="I57" i="12"/>
  <c r="I54" i="12"/>
  <c r="K35" i="12" l="1"/>
  <c r="I43" i="12"/>
  <c r="I42" i="12"/>
  <c r="I41" i="12"/>
  <c r="I38" i="12"/>
  <c r="J37" i="12"/>
  <c r="J36" i="12"/>
  <c r="J27" i="12"/>
  <c r="J26" i="12"/>
  <c r="K21" i="12"/>
  <c r="J35" i="12" l="1"/>
  <c r="I45" i="12"/>
  <c r="I37" i="12"/>
  <c r="L35" i="12"/>
  <c r="I35" i="12" l="1"/>
  <c r="I18" i="12"/>
  <c r="K17" i="12"/>
  <c r="L17" i="12"/>
  <c r="J17" i="12"/>
  <c r="I17" i="12" l="1"/>
  <c r="J65" i="12" l="1"/>
  <c r="J64" i="12"/>
  <c r="J63" i="12" l="1"/>
  <c r="K79" i="12"/>
  <c r="L79" i="12"/>
  <c r="J22" i="12"/>
  <c r="K19" i="12"/>
  <c r="J15" i="12"/>
  <c r="J92" i="12"/>
  <c r="I92" i="12" s="1"/>
  <c r="L84" i="12"/>
  <c r="K84" i="12"/>
  <c r="J84" i="12"/>
  <c r="L86" i="12"/>
  <c r="K86" i="12"/>
  <c r="J86" i="12"/>
  <c r="L94" i="12"/>
  <c r="K94" i="12"/>
  <c r="J94" i="12"/>
  <c r="L58" i="12"/>
  <c r="K58" i="12"/>
  <c r="J58" i="12"/>
  <c r="L52" i="12"/>
  <c r="K52" i="12"/>
  <c r="J52" i="12"/>
  <c r="L50" i="12"/>
  <c r="K50" i="12"/>
  <c r="J50" i="12"/>
  <c r="L48" i="12"/>
  <c r="K48" i="12"/>
  <c r="J48" i="12"/>
  <c r="J46" i="12"/>
  <c r="J33" i="12"/>
  <c r="I33" i="12" s="1"/>
  <c r="L19" i="12"/>
  <c r="I93" i="12"/>
  <c r="I87" i="12"/>
  <c r="I95" i="12"/>
  <c r="I32" i="12"/>
  <c r="I82" i="12"/>
  <c r="I91" i="12"/>
  <c r="I31" i="12"/>
  <c r="I49" i="12"/>
  <c r="I59" i="12"/>
  <c r="I30" i="12"/>
  <c r="I21" i="12"/>
  <c r="I90" i="12"/>
  <c r="L29" i="12"/>
  <c r="K29" i="12"/>
  <c r="I44" i="12"/>
  <c r="I40" i="12"/>
  <c r="I39" i="12"/>
  <c r="I53" i="12"/>
  <c r="I28" i="12"/>
  <c r="I67" i="12"/>
  <c r="I65" i="12"/>
  <c r="I27" i="12"/>
  <c r="I26" i="12"/>
  <c r="I34" i="12"/>
  <c r="I25" i="12"/>
  <c r="I24" i="12"/>
  <c r="I16" i="12"/>
  <c r="I70" i="12"/>
  <c r="I20" i="12"/>
  <c r="I80" i="12"/>
  <c r="I51" i="12"/>
  <c r="I85" i="12"/>
  <c r="I23" i="12"/>
  <c r="L46" i="12"/>
  <c r="K46" i="12"/>
  <c r="I36" i="12"/>
  <c r="I76" i="12"/>
  <c r="J75" i="12"/>
  <c r="I74" i="12"/>
  <c r="I73" i="12"/>
  <c r="L22" i="12" l="1"/>
  <c r="L151" i="12" s="1"/>
  <c r="J72" i="12"/>
  <c r="I72" i="12" s="1"/>
  <c r="K22" i="12"/>
  <c r="I22" i="12" s="1"/>
  <c r="I19" i="12"/>
  <c r="I15" i="12"/>
  <c r="I151" i="12" s="1"/>
  <c r="I69" i="12"/>
  <c r="I48" i="12"/>
  <c r="I84" i="12"/>
  <c r="I52" i="12"/>
  <c r="I75" i="12"/>
  <c r="I47" i="12"/>
  <c r="I58" i="12"/>
  <c r="I88" i="12"/>
  <c r="I29" i="12"/>
  <c r="I50" i="12"/>
  <c r="I86" i="12"/>
  <c r="I79" i="12"/>
  <c r="I94" i="12"/>
  <c r="I63" i="12"/>
  <c r="I46" i="12"/>
  <c r="I64" i="12"/>
  <c r="K151" i="12" l="1"/>
  <c r="J151" i="12"/>
</calcChain>
</file>

<file path=xl/sharedStrings.xml><?xml version="1.0" encoding="utf-8"?>
<sst xmlns="http://schemas.openxmlformats.org/spreadsheetml/2006/main" count="773" uniqueCount="330">
  <si>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</si>
  <si>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</si>
  <si>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</si>
  <si>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</si>
  <si>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</si>
  <si>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0611010</t>
  </si>
  <si>
    <t>Надання дошкільної освіти</t>
  </si>
  <si>
    <t>Код Функціональної класифікації видатків та кредитування бюджету</t>
  </si>
  <si>
    <t xml:space="preserve">Інші заходи у сфері соціального захисту і соціального забезпечення </t>
  </si>
  <si>
    <t>0910</t>
  </si>
  <si>
    <t>1216030</t>
  </si>
  <si>
    <t>0620</t>
  </si>
  <si>
    <t>0490</t>
  </si>
  <si>
    <t>0613242</t>
  </si>
  <si>
    <t>0813121</t>
  </si>
  <si>
    <t>1040</t>
  </si>
  <si>
    <t>Міська програма соціального захисту ветеранів педагогічної праці</t>
  </si>
  <si>
    <t>1010</t>
  </si>
  <si>
    <t>Організація благоустрою  населених пунктів</t>
  </si>
  <si>
    <t>1216017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</si>
  <si>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</si>
  <si>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</si>
  <si>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</si>
  <si>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1115061</t>
  </si>
  <si>
    <t>5061</t>
  </si>
  <si>
    <t>0810</t>
  </si>
  <si>
    <t>3117693</t>
  </si>
  <si>
    <t>1113133</t>
  </si>
  <si>
    <t>3133</t>
  </si>
  <si>
    <t>Інші заходи та заклади молодіжної політики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</si>
  <si>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</si>
  <si>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</si>
  <si>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</si>
  <si>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міської програми</t>
  </si>
  <si>
    <t>Дата і номер документа, яким затверджено міську програму</t>
  </si>
  <si>
    <t>Інші заходи, пов'язані в економічною діяльністю</t>
  </si>
  <si>
    <t>3121</t>
  </si>
  <si>
    <t>6030</t>
  </si>
  <si>
    <t>6017</t>
  </si>
  <si>
    <t>Інша діяльність, пов'язана з експлуатацією об'єктів житлово - комунального господарства</t>
  </si>
  <si>
    <t>7461</t>
  </si>
  <si>
    <t xml:space="preserve">до рішення </t>
  </si>
  <si>
    <t>Чорноморської міської ради</t>
  </si>
  <si>
    <t xml:space="preserve">Утримання та забезпечення діяльності центрів соціальних служб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</si>
  <si>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</si>
  <si>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</si>
  <si>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</si>
  <si>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</si>
  <si>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</si>
  <si>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</si>
  <si>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</si>
  <si>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</si>
  <si>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</si>
  <si>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0212152</t>
  </si>
  <si>
    <t>2152</t>
  </si>
  <si>
    <t>0763</t>
  </si>
  <si>
    <t>Інші програми та заходи у сфері охорони здоров’я</t>
  </si>
  <si>
    <t>3112</t>
  </si>
  <si>
    <t>Заходи державної політики з питань дітей та їх соціального захисту</t>
  </si>
  <si>
    <t>3242</t>
  </si>
  <si>
    <t>1090</t>
  </si>
  <si>
    <t>0218230</t>
  </si>
  <si>
    <t>8230</t>
  </si>
  <si>
    <t>0380</t>
  </si>
  <si>
    <t>Інші заходи громадського порядку та безпеки</t>
  </si>
  <si>
    <t>0218340</t>
  </si>
  <si>
    <t>8340</t>
  </si>
  <si>
    <t>0540</t>
  </si>
  <si>
    <t>Природоохоронні заходи за рахунок цільових фондів</t>
  </si>
  <si>
    <t>1030</t>
  </si>
  <si>
    <t>0813242</t>
  </si>
  <si>
    <t>1115011</t>
  </si>
  <si>
    <t>5011</t>
  </si>
  <si>
    <t>Проведення навчально-тренувальних зборів і змагань з олімпійських видів спорту</t>
  </si>
  <si>
    <t>5012</t>
  </si>
  <si>
    <t>1115012</t>
  </si>
  <si>
    <t>Проведення навчально-тренувальних зборів і змагань з неолімпійських видів спорту</t>
  </si>
  <si>
    <t>1216015</t>
  </si>
  <si>
    <t>6015</t>
  </si>
  <si>
    <t>Забезпечення надійної та безперебійної експлуатації ліфтів</t>
  </si>
  <si>
    <t>0180</t>
  </si>
  <si>
    <t>Управління соціальної політики Чорноморської міської ради Одеського району Одеської області</t>
  </si>
  <si>
    <t>Відділ культури Чорноморської міської ради Одеського району Одеської області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</si>
  <si>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</si>
  <si>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</si>
  <si>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</si>
  <si>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Відділ молоді та спорту Чорноморської міської ради Одеського району Одеської області</t>
  </si>
  <si>
    <t>8240</t>
  </si>
  <si>
    <t>Заходи та роботи з територіальної оборони</t>
  </si>
  <si>
    <t>09.01.2006р. 
№ 511-IV 
(зі змінами)</t>
  </si>
  <si>
    <t>09.01.2006р. 
№ 511-IV
(зі змінами)</t>
  </si>
  <si>
    <t>1217693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</si>
  <si>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</si>
  <si>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</si>
  <si>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</si>
  <si>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0218220</t>
  </si>
  <si>
    <t>Заходи та роботи з мобілізаційної підготовки місцевого значення</t>
  </si>
  <si>
    <t>0913112</t>
  </si>
  <si>
    <t>Начальник фінансового управління</t>
  </si>
  <si>
    <t>Ольга ЯКОВЕНКО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</si>
  <si>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</si>
  <si>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УСЬОГО ЗА ПРОГРАМАМИ</t>
  </si>
  <si>
    <t>7520</t>
  </si>
  <si>
    <t>0460</t>
  </si>
  <si>
    <t>08.08.2024р.
 №649-VIII</t>
  </si>
  <si>
    <t>1217520</t>
  </si>
  <si>
    <t>3116090</t>
  </si>
  <si>
    <t>0640</t>
  </si>
  <si>
    <t>Інша діяльність у сфері житлово-комунального господарства</t>
  </si>
  <si>
    <t>1117520</t>
  </si>
  <si>
    <t>1017520</t>
  </si>
  <si>
    <t>0917520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</si>
  <si>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</si>
  <si>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>0217520</t>
  </si>
  <si>
    <t>0617520</t>
  </si>
  <si>
    <t>0817520</t>
  </si>
  <si>
    <t>0216030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</si>
  <si>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</si>
  <si>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</si>
  <si>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 xml:space="preserve">Міська цільова програма інформатизації Чорноморської міської ради Одеської області на 2024-2026 роки </t>
  </si>
  <si>
    <t>Реалізація Національної програми інформатизації</t>
  </si>
  <si>
    <t xml:space="preserve">23.12.2024р.  
№ 735-VIII </t>
  </si>
  <si>
    <t>Субвенція з місцевого бюджету державному бюджету на виконання програм соціально-економічного розвитку регіонів</t>
  </si>
  <si>
    <t>1217461</t>
  </si>
  <si>
    <t>23.12.2024р.
№ 741-VIII
(зі змінами)</t>
  </si>
  <si>
    <t>08.08.2024р.
 №649-VIII
(зі змінами)</t>
  </si>
  <si>
    <t>12.04.2024р.
 №562-VIII
(зі змінами)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</si>
  <si>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</si>
  <si>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</si>
  <si>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0443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</si>
  <si>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</si>
  <si>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</si>
  <si>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</si>
  <si>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</si>
  <si>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3117130</t>
  </si>
  <si>
    <t>7130</t>
  </si>
  <si>
    <t>0421</t>
  </si>
  <si>
    <t>Здійснення заходів із землеустрою</t>
  </si>
  <si>
    <t>1218340</t>
  </si>
  <si>
    <t>Розподіл витрат бюджету Чорноморської міської територіальної громади  на реалізацію міських програм у 2026 році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</si>
  <si>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</si>
  <si>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</si>
  <si>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980-VIII</t>
  </si>
  <si>
    <t>05.12.2025р. 
№ 986-VIII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</si>
  <si>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</si>
  <si>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</si>
  <si>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</si>
  <si>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</si>
  <si>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05.12.2025
№980-VIII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</si>
  <si>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</si>
  <si>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</si>
  <si>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</si>
  <si>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4.1.</t>
  </si>
  <si>
    <t>4.2.</t>
  </si>
  <si>
    <t>Найменування головного розпорядника коштів міського бюджету / відповідального виконавця</t>
  </si>
  <si>
    <t>Найменування бюджетної програми згідно з Типовою програмною класифікацією видатків та кредитування місцевого бюджету</t>
  </si>
  <si>
    <t>Управління освіти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</si>
  <si>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</si>
  <si>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</si>
  <si>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</si>
  <si>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</si>
  <si>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Міська цільова програма "Здоров’я населення Чорноморської  міської територіальної громади на 2026-2030 роки"</t>
  </si>
  <si>
    <t>Міська цільова програма "Здоров’я населення Чорноморської  міської територіальної громади на 2026 - 2030 роки"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</si>
  <si>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</si>
  <si>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</si>
  <si>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</si>
  <si>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Міська цільова програма "Молодь Чорноморської міської територіальної громади" на 2026-2028 роки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</si>
  <si>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</si>
  <si>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24.12.2025         № 1009-VIII</t>
  </si>
  <si>
    <t>24.12.2025         № 1012-VIII</t>
  </si>
  <si>
    <t>24.12.2025         № 1008-VIII</t>
  </si>
  <si>
    <t>24.12.2025         № 1007-VIII</t>
  </si>
  <si>
    <t>24.12.2025         № 1011-VIII</t>
  </si>
  <si>
    <t>24.12.2025         № 1001-VIII</t>
  </si>
  <si>
    <t>24.12.2025         № 999-VIII</t>
  </si>
  <si>
    <t>24.12.2025         № 1000-VIII</t>
  </si>
  <si>
    <t>Міська програма співфінансування заходів, направлених на доведення багатоквартирних житлових будинків 13-го мікрорайону м.Чорноморська до стану, придатного для проживання, на 2021 - 2026 роки</t>
  </si>
  <si>
    <t>12.04.2021р.
 №55-VIII
(зі змінами)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</si>
  <si>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</si>
  <si>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</si>
  <si>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1216011</t>
  </si>
  <si>
    <t>6011</t>
  </si>
  <si>
    <t>Експлуатація та технічне обслуговування житлового фонду</t>
  </si>
  <si>
    <t>1216013</t>
  </si>
  <si>
    <t>6013</t>
  </si>
  <si>
    <t>0610</t>
  </si>
  <si>
    <t>Забезпечення діяльності водопровідно-каналізаційного господарства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</si>
  <si>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</si>
  <si>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</si>
  <si>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</si>
  <si>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</si>
  <si>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7640</t>
  </si>
  <si>
    <t>0470</t>
  </si>
  <si>
    <t xml:space="preserve"> Заходи з енергозбереження</t>
  </si>
  <si>
    <t>1217691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</si>
  <si>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</si>
  <si>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</si>
  <si>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1516091</t>
  </si>
  <si>
    <t>Міська цільова програма сприяння діяльності об'єднань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2026 - 2028 роки</t>
  </si>
  <si>
    <t>Заходи з енергозбереження</t>
  </si>
  <si>
    <t>05.12.2025р. 
№ 987-VIII</t>
  </si>
  <si>
    <t>24.12.2025
№ 999-VIII</t>
  </si>
  <si>
    <t>0813191</t>
  </si>
  <si>
    <t>3191</t>
  </si>
  <si>
    <t>Інші видатки на соціальний захист ветеранів війни та праці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</si>
  <si>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</si>
  <si>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</si>
  <si>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</si>
  <si>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0217640</t>
  </si>
  <si>
    <t>0218240</t>
  </si>
  <si>
    <t>3719800</t>
  </si>
  <si>
    <t>9800</t>
  </si>
  <si>
    <t xml:space="preserve">Субвенція з місцевого бюджету державному бюджету на виконання програм соціально-економічного розвитку регіонів
</t>
  </si>
  <si>
    <t>24.12.2025         № 1003-VIII
(зі змінами)</t>
  </si>
  <si>
    <t>11.04.2025р.
№ 818-VIII
(зі змінами)</t>
  </si>
  <si>
    <t>24.12.2025
№ 1006-VIII
(зі змінами)</t>
  </si>
  <si>
    <t>Міська цільова програма розвитку культури та мистецтва Чорноморської міської територіальної громади на 2026-2030 роки</t>
  </si>
  <si>
    <t>Міська цільова програма розвитку освіти Чорноморської міської територіальної громади на 2026-2030 роки</t>
  </si>
  <si>
    <t>Міська цільова програма відпочинку та оздоровлення дітей Чорноморської міської територіальної громади на 2026-2028 роки</t>
  </si>
  <si>
    <t>Міська цільова програма підтримки внутрішньо переміщених осіб на території Чорноморської міської територіальної громади на 2026-2028 роки</t>
  </si>
  <si>
    <t>Міська цільова програма соціального захисту та надання соціальних послуг населенню Чорноморської міської територіальної громади на 2026-2028 роки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</si>
  <si>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2026 рік</t>
  </si>
  <si>
    <t>Міська цільова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2026 - 2030 роки</t>
  </si>
  <si>
    <t>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2026-2027 роки</t>
  </si>
  <si>
    <t>1014030</t>
  </si>
  <si>
    <t>1014040</t>
  </si>
  <si>
    <t>1014060</t>
  </si>
  <si>
    <t>1014082</t>
  </si>
  <si>
    <t>0960</t>
  </si>
  <si>
    <t>Надання спеціалізованої освіти мистецькими школами</t>
  </si>
  <si>
    <t>Забезпечення діяльності бібліотек</t>
  </si>
  <si>
    <t>0824</t>
  </si>
  <si>
    <t>Забезпечення діяльності музеїв і виставок</t>
  </si>
  <si>
    <t>Забезпечення діяльності палаців і будинків культури, клубів, центрів дозвілля та інших клубних закладів</t>
  </si>
  <si>
    <t>0828</t>
  </si>
  <si>
    <t>Інші заходи в галузі культури і мистецтва</t>
  </si>
  <si>
    <t>0829</t>
  </si>
  <si>
    <t>0611021</t>
  </si>
  <si>
    <t>0611022</t>
  </si>
  <si>
    <t>0611070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</si>
  <si>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</si>
  <si>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</si>
  <si>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</si>
  <si>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</si>
  <si>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0990</t>
  </si>
  <si>
    <t>0611151</t>
  </si>
  <si>
    <t>1151</t>
  </si>
  <si>
    <t>0611160</t>
  </si>
  <si>
    <t>1160</t>
  </si>
  <si>
    <t>Підвищення кваліфікації, перепідготовка кадрів закладами післядипломної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</si>
  <si>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</si>
  <si>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центрів професійного розвитку педагогічних працівників</t>
  </si>
  <si>
    <t>1021</t>
  </si>
  <si>
    <t>0921</t>
  </si>
  <si>
    <t>1022</t>
  </si>
  <si>
    <t>0922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</si>
  <si>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</si>
  <si>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</si>
  <si>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</si>
  <si>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</si>
  <si>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</si>
  <si>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</si>
  <si>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</si>
  <si>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</si>
  <si>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0813140</t>
  </si>
  <si>
    <t>1013140</t>
  </si>
  <si>
    <t>0813230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</si>
  <si>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</si>
  <si>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</si>
  <si>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</si>
  <si>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Виконавчий комітет Чорноморської міської ради Одеського району Одеської області</t>
  </si>
  <si>
    <t>0813032</t>
  </si>
  <si>
    <t>3032</t>
  </si>
  <si>
    <t>Надання пільг окремим категоріям громадян з оплати послуг зв'язку</t>
  </si>
  <si>
    <t>0213242</t>
  </si>
  <si>
    <t>Інші заходи та заклади у сфері соціального захисту і соціального забезпечення</t>
  </si>
  <si>
    <t>0813123</t>
  </si>
  <si>
    <t>3123</t>
  </si>
  <si>
    <t>Заходи державної політики з питань сім'ї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</si>
  <si>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</si>
  <si>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</si>
  <si>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</si>
  <si>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</si>
  <si>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</si>
  <si>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</si>
  <si>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</si>
  <si>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</si>
  <si>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</si>
  <si>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</si>
  <si>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</si>
  <si>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</si>
  <si>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</si>
  <si>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0218110</t>
  </si>
  <si>
    <t>0618110</t>
  </si>
  <si>
    <t>0818110</t>
  </si>
  <si>
    <t>1018110</t>
  </si>
  <si>
    <t>1218110</t>
  </si>
  <si>
    <t>1511300</t>
  </si>
  <si>
    <t>1512171</t>
  </si>
  <si>
    <t>1517691</t>
  </si>
  <si>
    <t>1518110</t>
  </si>
  <si>
    <t>Заходи із запобігання та ліквідації надзвичайних ситуацій та наслідків стихійного лиха</t>
  </si>
  <si>
    <t>0320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</si>
  <si>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</si>
  <si>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</si>
  <si>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Інша діяльність, пов'язана з експлуатацією об'єктів житлово-комунального господарства</t>
  </si>
  <si>
    <t>1117691</t>
  </si>
  <si>
    <t>0611300</t>
  </si>
  <si>
    <t>Розвиток спортивної інфраструктури</t>
  </si>
  <si>
    <t>Міська цільова  програма цивільного захисту населення і територій від надзвичайних ситуацій техногенного, природного і воєнного характеру, забезпечення пожежної безпеки на території Чорноморської міської територіальної громади на 2026 – 2030 роки</t>
  </si>
  <si>
    <t>06.02.2026
№ 1029-VIII</t>
  </si>
  <si>
    <t>06.02.2026
№ 1032-VIII</t>
  </si>
  <si>
    <t>06.02.2026
№ 1034-VIII</t>
  </si>
  <si>
    <t>06.02.2026
№ 1035-VIII</t>
  </si>
  <si>
    <t>06.02.2026
№ 1036-VIII</t>
  </si>
  <si>
    <t>06.02.2026
№ 1037-VIII</t>
  </si>
  <si>
    <t>06.02.2026
№ 1042-VIII</t>
  </si>
  <si>
    <t>06.02.2026
№ 1043-VIII</t>
  </si>
  <si>
    <t>95</t>
  </si>
  <si>
    <t>96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</si>
  <si>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</si>
  <si>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</si>
  <si>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Додаток 5</t>
  </si>
  <si>
    <t>"Додаток 7</t>
  </si>
  <si>
    <t>від 24.12.2025 №1014- VIII"</t>
  </si>
  <si>
    <t>Міська цільова програма підтримки малого та середнього підприємництва на території Чорноморської міської територіальної громади на 2026-2028 роки</t>
  </si>
  <si>
    <t>Сприяння розвитку малого та середнього підприємництва</t>
  </si>
  <si>
    <t>0217610</t>
  </si>
  <si>
    <t>0411</t>
  </si>
  <si>
    <t>від_____.03.2026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</si>
</sst>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84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3" fontId="7" fillId="2" borderId="0" xfId="4" applyNumberForma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ill="1" applyAlignment="1">
      <alignment horizontal="center"/>
    </xf>
    <xf numFmtId="0" fontId="8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4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16" fontId="5" fillId="2" borderId="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4" fillId="2" borderId="1" xfId="4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4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</cellXfs>
  <cellStyles count="7">
    <cellStyle name="Звичайний" xfId="0" builtinId="0"/>
    <cellStyle name="Обычный 11 2" xfId="5"/>
    <cellStyle name="Обычный 17 5 6" xfId="3"/>
    <cellStyle name="Обычный 2" xfId="6"/>
    <cellStyle name="Обычный 3" xfId="2"/>
    <cellStyle name="Обычный 3 2" xfId="4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7"/>
  <sheetViews>
    <sheetView showZeros="0" tabSelected="1" view="pageBreakPreview" zoomScale="55" zoomScaleNormal="80" zoomScaleSheetLayoutView="55" workbookViewId="0">
      <pane ySplit="13" topLeftCell="A14" activePane="bottomLeft" state="frozen"/>
      <selection pane="bottomLeft" activeCell="J4" sqref="J4:L4"/>
    </sheetView>
  </sheetViews>
  <sheetFormatPr defaultColWidth="9.140625" defaultRowHeight="15" x14ac:dyDescent="0.25"/>
  <cols>
    <col min="1" max="1" width="10.5703125" style="9" customWidth="1"/>
    <col min="2" max="2" width="9.28515625" style="28" hidden="1" customWidth="1"/>
    <col min="3" max="3" width="12.28515625" style="1" customWidth="1"/>
    <col min="4" max="4" width="12" style="9" customWidth="1"/>
    <col min="5" max="5" width="40.28515625" style="10" customWidth="1"/>
    <col min="6" max="6" width="38" style="10" customWidth="1"/>
    <col min="7" max="7" width="52.28515625" style="10" customWidth="1"/>
    <col min="8" max="8" width="16.7109375" style="1" customWidth="1"/>
    <col min="9" max="9" width="20.42578125" style="1" customWidth="1"/>
    <col min="10" max="10" width="19.28515625" style="1" customWidth="1"/>
    <col min="11" max="11" width="19.7109375" style="1" customWidth="1"/>
    <col min="12" max="12" width="20.140625" style="1" customWidth="1"/>
    <col min="13" max="13" width="17.85546875" style="2" customWidth="1"/>
    <col min="14" max="16384" width="9.140625" style="2"/>
  </cols>
  <sheetData>
    <row r="1" spans="1:12" ht="15.75" x14ac:dyDescent="0.25">
      <c r="J1" s="79" t="s">
        <v>322</v>
      </c>
      <c r="K1" s="79"/>
      <c r="L1" s="79"/>
    </row>
    <row r="2" spans="1:12" ht="15.75" x14ac:dyDescent="0.25">
      <c r="J2" s="79" t="s">
        <v>41</v>
      </c>
      <c r="K2" s="79"/>
      <c r="L2" s="79"/>
    </row>
    <row r="3" spans="1:12" ht="15.75" x14ac:dyDescent="0.25">
      <c r="J3" s="79" t="s">
        <v>42</v>
      </c>
      <c r="K3" s="79"/>
      <c r="L3" s="79"/>
    </row>
    <row r="4" spans="1:12" ht="15.75" x14ac:dyDescent="0.25">
      <c r="J4" s="80" t="s">
        <v>329</v>
      </c>
      <c r="K4" s="80"/>
      <c r="L4" s="80"/>
    </row>
    <row r="6" spans="1:12" ht="15.75" x14ac:dyDescent="0.25">
      <c r="J6" s="79" t="s">
        <v>323</v>
      </c>
      <c r="K6" s="79"/>
      <c r="L6" s="79"/>
    </row>
    <row r="7" spans="1:12" ht="15.75" x14ac:dyDescent="0.25">
      <c r="J7" s="79" t="s">
        <v>41</v>
      </c>
      <c r="K7" s="79"/>
      <c r="L7" s="79"/>
    </row>
    <row r="8" spans="1:12" ht="15.75" x14ac:dyDescent="0.25">
      <c r="J8" s="79" t="s">
        <v>42</v>
      </c>
      <c r="K8" s="79"/>
      <c r="L8" s="79"/>
    </row>
    <row r="9" spans="1:12" ht="15.75" x14ac:dyDescent="0.25">
      <c r="J9" s="80" t="s">
        <v>324</v>
      </c>
      <c r="K9" s="80"/>
      <c r="L9" s="80"/>
    </row>
    <row r="10" spans="1:12" ht="15.75" x14ac:dyDescent="0.25">
      <c r="A10" s="81" t="s">
        <v>139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 x14ac:dyDescent="0.25">
      <c r="A11" s="8"/>
      <c r="B11" s="29"/>
      <c r="C11" s="3"/>
      <c r="D11" s="7"/>
      <c r="E11" s="4"/>
      <c r="F11" s="4"/>
      <c r="G11" s="4"/>
      <c r="H11" s="3"/>
      <c r="I11" s="5"/>
      <c r="J11" s="5"/>
      <c r="K11" s="5"/>
      <c r="L11" s="6" t="s">
        <v>30</v>
      </c>
    </row>
    <row r="12" spans="1:12" ht="53.45" customHeight="1" x14ac:dyDescent="0.25">
      <c r="A12" s="77" t="s">
        <v>31</v>
      </c>
      <c r="B12" s="30"/>
      <c r="C12" s="77" t="s">
        <v>32</v>
      </c>
      <c r="D12" s="77" t="s">
        <v>7</v>
      </c>
      <c r="E12" s="82" t="s">
        <v>155</v>
      </c>
      <c r="F12" s="82" t="s">
        <v>154</v>
      </c>
      <c r="G12" s="77" t="s">
        <v>33</v>
      </c>
      <c r="H12" s="77" t="s">
        <v>34</v>
      </c>
      <c r="I12" s="71" t="s">
        <v>0</v>
      </c>
      <c r="J12" s="71" t="s">
        <v>1</v>
      </c>
      <c r="K12" s="71" t="s">
        <v>2</v>
      </c>
      <c r="L12" s="71"/>
    </row>
    <row r="13" spans="1:12" ht="54" customHeight="1" x14ac:dyDescent="0.25">
      <c r="A13" s="77"/>
      <c r="B13" s="30"/>
      <c r="C13" s="77"/>
      <c r="D13" s="77"/>
      <c r="E13" s="83"/>
      <c r="F13" s="83"/>
      <c r="G13" s="77"/>
      <c r="H13" s="77"/>
      <c r="I13" s="71"/>
      <c r="J13" s="71"/>
      <c r="K13" s="38" t="s">
        <v>3</v>
      </c>
      <c r="L13" s="38" t="s">
        <v>4</v>
      </c>
    </row>
    <row r="14" spans="1:12" s="1" customFormat="1" x14ac:dyDescent="0.2">
      <c r="A14" s="39">
        <v>1</v>
      </c>
      <c r="B14" s="30"/>
      <c r="C14" s="37">
        <v>2</v>
      </c>
      <c r="D14" s="39">
        <v>3</v>
      </c>
      <c r="E14" s="48" t="s">
        <v>152</v>
      </c>
      <c r="F14" s="37" t="s">
        <v>153</v>
      </c>
      <c r="G14" s="37">
        <v>5</v>
      </c>
      <c r="H14" s="37">
        <v>6</v>
      </c>
      <c r="I14" s="38">
        <v>7</v>
      </c>
      <c r="J14" s="38">
        <v>8</v>
      </c>
      <c r="K14" s="38">
        <v>9</v>
      </c>
      <c r="L14" s="38">
        <v>10</v>
      </c>
    </row>
    <row r="15" spans="1:12" s="49" customFormat="1" ht="47.25" x14ac:dyDescent="0.25">
      <c r="A15" s="21">
        <v>1</v>
      </c>
      <c r="B15" s="65">
        <v>1</v>
      </c>
      <c r="C15" s="72" t="s">
        <v>16</v>
      </c>
      <c r="D15" s="73"/>
      <c r="E15" s="73"/>
      <c r="F15" s="73"/>
      <c r="G15" s="74"/>
      <c r="H15" s="21" t="s">
        <v>90</v>
      </c>
      <c r="I15" s="19">
        <f>J15+K15</f>
        <v>366700</v>
      </c>
      <c r="J15" s="19">
        <f>J16</f>
        <v>366700</v>
      </c>
      <c r="K15" s="19"/>
      <c r="L15" s="19"/>
    </row>
    <row r="16" spans="1:12" s="18" customFormat="1" ht="47.25" x14ac:dyDescent="0.25">
      <c r="A16" s="16" t="s">
        <v>13</v>
      </c>
      <c r="B16" s="67">
        <v>1</v>
      </c>
      <c r="C16" s="13">
        <v>3242</v>
      </c>
      <c r="D16" s="13">
        <v>1090</v>
      </c>
      <c r="E16" s="12" t="s">
        <v>8</v>
      </c>
      <c r="F16" s="12" t="s">
        <v>156</v>
      </c>
      <c r="G16" s="12" t="s">
        <v>16</v>
      </c>
      <c r="H16" s="13" t="s">
        <v>89</v>
      </c>
      <c r="I16" s="20">
        <f>J16+K16</f>
        <v>366700</v>
      </c>
      <c r="J16" s="20">
        <v>366700</v>
      </c>
      <c r="K16" s="20"/>
      <c r="L16" s="20"/>
    </row>
    <row r="17" spans="1:12" s="49" customFormat="1" ht="47.25" x14ac:dyDescent="0.25">
      <c r="A17" s="21">
        <v>2</v>
      </c>
      <c r="B17" s="41">
        <v>20</v>
      </c>
      <c r="C17" s="76" t="s">
        <v>176</v>
      </c>
      <c r="D17" s="76"/>
      <c r="E17" s="76"/>
      <c r="F17" s="76"/>
      <c r="G17" s="76"/>
      <c r="H17" s="21" t="s">
        <v>177</v>
      </c>
      <c r="I17" s="19">
        <f>J17+K17</f>
        <v>8972445</v>
      </c>
      <c r="J17" s="19">
        <f>J18</f>
        <v>0</v>
      </c>
      <c r="K17" s="19">
        <f t="shared" ref="K17:L17" si="0">K18</f>
        <v>8972445</v>
      </c>
      <c r="L17" s="19">
        <f t="shared" si="0"/>
        <v>8972445</v>
      </c>
    </row>
    <row r="18" spans="1:12" s="18" customFormat="1" ht="97.5" customHeight="1" x14ac:dyDescent="0.25">
      <c r="A18" s="16" t="s">
        <v>178</v>
      </c>
      <c r="B18" s="67">
        <v>20</v>
      </c>
      <c r="C18" s="13">
        <v>7330</v>
      </c>
      <c r="D18" s="16" t="s">
        <v>12</v>
      </c>
      <c r="E18" s="12" t="s">
        <v>179</v>
      </c>
      <c r="F18" s="12" t="s">
        <v>159</v>
      </c>
      <c r="G18" s="12" t="s">
        <v>176</v>
      </c>
      <c r="H18" s="13" t="s">
        <v>177</v>
      </c>
      <c r="I18" s="20">
        <f>SUM(J18:K18)</f>
        <v>8972445</v>
      </c>
      <c r="J18" s="20"/>
      <c r="K18" s="20">
        <v>8972445</v>
      </c>
      <c r="L18" s="20">
        <v>8972445</v>
      </c>
    </row>
    <row r="19" spans="1:12" s="49" customFormat="1" ht="47.25" x14ac:dyDescent="0.25">
      <c r="A19" s="21">
        <v>3</v>
      </c>
      <c r="B19" s="41">
        <v>56</v>
      </c>
      <c r="C19" s="76" t="s">
        <v>100</v>
      </c>
      <c r="D19" s="76"/>
      <c r="E19" s="76"/>
      <c r="F19" s="76"/>
      <c r="G19" s="76"/>
      <c r="H19" s="21" t="s">
        <v>126</v>
      </c>
      <c r="I19" s="19">
        <f>J19+K19</f>
        <v>1189184</v>
      </c>
      <c r="J19" s="19"/>
      <c r="K19" s="19">
        <f>K20+K21</f>
        <v>1189184</v>
      </c>
      <c r="L19" s="19">
        <f>L20+L21</f>
        <v>0</v>
      </c>
    </row>
    <row r="20" spans="1:12" s="18" customFormat="1" ht="78.75" x14ac:dyDescent="0.25">
      <c r="A20" s="11" t="s">
        <v>65</v>
      </c>
      <c r="B20" s="33">
        <v>56</v>
      </c>
      <c r="C20" s="11" t="s">
        <v>66</v>
      </c>
      <c r="D20" s="11" t="s">
        <v>67</v>
      </c>
      <c r="E20" s="45" t="s">
        <v>68</v>
      </c>
      <c r="F20" s="45" t="s">
        <v>270</v>
      </c>
      <c r="G20" s="12" t="s">
        <v>100</v>
      </c>
      <c r="H20" s="13" t="s">
        <v>126</v>
      </c>
      <c r="I20" s="20">
        <f>J20+K20</f>
        <v>100000</v>
      </c>
      <c r="J20" s="20"/>
      <c r="K20" s="20">
        <v>100000</v>
      </c>
      <c r="L20" s="20"/>
    </row>
    <row r="21" spans="1:12" s="18" customFormat="1" ht="78.75" x14ac:dyDescent="0.25">
      <c r="A21" s="11" t="s">
        <v>138</v>
      </c>
      <c r="B21" s="33">
        <v>56</v>
      </c>
      <c r="C21" s="11" t="s">
        <v>66</v>
      </c>
      <c r="D21" s="11" t="s">
        <v>67</v>
      </c>
      <c r="E21" s="45" t="s">
        <v>68</v>
      </c>
      <c r="F21" s="45" t="s">
        <v>157</v>
      </c>
      <c r="G21" s="12" t="s">
        <v>100</v>
      </c>
      <c r="H21" s="13" t="s">
        <v>126</v>
      </c>
      <c r="I21" s="20">
        <f>J21+K21</f>
        <v>1089184</v>
      </c>
      <c r="J21" s="20"/>
      <c r="K21" s="20">
        <f>650000+439184</f>
        <v>1089184</v>
      </c>
      <c r="L21" s="20"/>
    </row>
    <row r="22" spans="1:12" s="49" customFormat="1" ht="47.25" x14ac:dyDescent="0.25">
      <c r="A22" s="21">
        <v>4</v>
      </c>
      <c r="B22" s="41">
        <v>61</v>
      </c>
      <c r="C22" s="72" t="s">
        <v>119</v>
      </c>
      <c r="D22" s="73"/>
      <c r="E22" s="73"/>
      <c r="F22" s="73"/>
      <c r="G22" s="74"/>
      <c r="H22" s="21" t="s">
        <v>125</v>
      </c>
      <c r="I22" s="19">
        <f t="shared" ref="I22:I94" si="1">J22+K22</f>
        <v>5689700</v>
      </c>
      <c r="J22" s="19">
        <f>J23+J24+J25+J26+J27+J28+J29+J30+J31+J32</f>
        <v>5689700</v>
      </c>
      <c r="K22" s="19">
        <f>K23+K24+K25+K26+K27+K28+K29+K30+K31+K32</f>
        <v>0</v>
      </c>
      <c r="L22" s="19">
        <f>L23+L24+L25+L26+L27+L28+L29+L30+L31+L32</f>
        <v>0</v>
      </c>
    </row>
    <row r="23" spans="1:12" s="18" customFormat="1" ht="47.25" x14ac:dyDescent="0.25">
      <c r="A23" s="15" t="s">
        <v>113</v>
      </c>
      <c r="B23" s="66">
        <v>61</v>
      </c>
      <c r="C23" s="11" t="s">
        <v>102</v>
      </c>
      <c r="D23" s="11" t="s">
        <v>103</v>
      </c>
      <c r="E23" s="23" t="s">
        <v>120</v>
      </c>
      <c r="F23" s="45" t="s">
        <v>270</v>
      </c>
      <c r="G23" s="12" t="s">
        <v>119</v>
      </c>
      <c r="H23" s="13" t="s">
        <v>125</v>
      </c>
      <c r="I23" s="20">
        <f t="shared" ref="I23:I29" si="2">J23+K23</f>
        <v>1662400</v>
      </c>
      <c r="J23" s="20">
        <f>1479900+182500</f>
        <v>1662400</v>
      </c>
      <c r="K23" s="20"/>
      <c r="L23" s="20"/>
    </row>
    <row r="24" spans="1:12" s="18" customFormat="1" ht="47.25" x14ac:dyDescent="0.25">
      <c r="A24" s="15" t="s">
        <v>114</v>
      </c>
      <c r="B24" s="66">
        <v>61</v>
      </c>
      <c r="C24" s="11" t="s">
        <v>102</v>
      </c>
      <c r="D24" s="11" t="s">
        <v>103</v>
      </c>
      <c r="E24" s="23" t="s">
        <v>120</v>
      </c>
      <c r="F24" s="12" t="s">
        <v>156</v>
      </c>
      <c r="G24" s="12" t="s">
        <v>119</v>
      </c>
      <c r="H24" s="13" t="s">
        <v>125</v>
      </c>
      <c r="I24" s="20">
        <f t="shared" si="2"/>
        <v>1929900</v>
      </c>
      <c r="J24" s="20">
        <v>1929900</v>
      </c>
      <c r="K24" s="20"/>
      <c r="L24" s="20"/>
    </row>
    <row r="25" spans="1:12" s="18" customFormat="1" ht="47.25" x14ac:dyDescent="0.25">
      <c r="A25" s="11" t="s">
        <v>115</v>
      </c>
      <c r="B25" s="66">
        <v>61</v>
      </c>
      <c r="C25" s="11" t="s">
        <v>102</v>
      </c>
      <c r="D25" s="11" t="s">
        <v>103</v>
      </c>
      <c r="E25" s="23" t="s">
        <v>120</v>
      </c>
      <c r="F25" s="23" t="s">
        <v>81</v>
      </c>
      <c r="G25" s="12" t="s">
        <v>119</v>
      </c>
      <c r="H25" s="13" t="s">
        <v>125</v>
      </c>
      <c r="I25" s="20">
        <f t="shared" si="2"/>
        <v>989300</v>
      </c>
      <c r="J25" s="20">
        <v>989300</v>
      </c>
      <c r="K25" s="20"/>
      <c r="L25" s="20"/>
    </row>
    <row r="26" spans="1:12" s="18" customFormat="1" ht="47.25" x14ac:dyDescent="0.25">
      <c r="A26" s="11" t="s">
        <v>111</v>
      </c>
      <c r="B26" s="66">
        <v>61</v>
      </c>
      <c r="C26" s="11" t="s">
        <v>102</v>
      </c>
      <c r="D26" s="11" t="s">
        <v>103</v>
      </c>
      <c r="E26" s="23" t="s">
        <v>120</v>
      </c>
      <c r="F26" s="23" t="s">
        <v>158</v>
      </c>
      <c r="G26" s="12" t="s">
        <v>119</v>
      </c>
      <c r="H26" s="13" t="s">
        <v>125</v>
      </c>
      <c r="I26" s="20">
        <f t="shared" si="2"/>
        <v>19000</v>
      </c>
      <c r="J26" s="20">
        <f>9000+10000</f>
        <v>19000</v>
      </c>
      <c r="K26" s="20"/>
      <c r="L26" s="20"/>
    </row>
    <row r="27" spans="1:12" s="18" customFormat="1" ht="47.25" x14ac:dyDescent="0.25">
      <c r="A27" s="11" t="s">
        <v>110</v>
      </c>
      <c r="B27" s="66">
        <v>61</v>
      </c>
      <c r="C27" s="11" t="s">
        <v>102</v>
      </c>
      <c r="D27" s="11" t="s">
        <v>103</v>
      </c>
      <c r="E27" s="23" t="s">
        <v>120</v>
      </c>
      <c r="F27" s="23" t="s">
        <v>82</v>
      </c>
      <c r="G27" s="12" t="s">
        <v>119</v>
      </c>
      <c r="H27" s="13" t="s">
        <v>125</v>
      </c>
      <c r="I27" s="20">
        <f t="shared" si="2"/>
        <v>235000</v>
      </c>
      <c r="J27" s="20">
        <f>205000+30000</f>
        <v>235000</v>
      </c>
      <c r="K27" s="20"/>
      <c r="L27" s="20"/>
    </row>
    <row r="28" spans="1:12" s="18" customFormat="1" ht="47.25" x14ac:dyDescent="0.25">
      <c r="A28" s="11" t="s">
        <v>109</v>
      </c>
      <c r="B28" s="66">
        <v>61</v>
      </c>
      <c r="C28" s="11" t="s">
        <v>102</v>
      </c>
      <c r="D28" s="11" t="s">
        <v>103</v>
      </c>
      <c r="E28" s="23" t="s">
        <v>120</v>
      </c>
      <c r="F28" s="23" t="s">
        <v>86</v>
      </c>
      <c r="G28" s="12" t="s">
        <v>119</v>
      </c>
      <c r="H28" s="13" t="s">
        <v>125</v>
      </c>
      <c r="I28" s="20">
        <f t="shared" si="2"/>
        <v>76600</v>
      </c>
      <c r="J28" s="20">
        <v>76600</v>
      </c>
      <c r="K28" s="20"/>
      <c r="L28" s="20"/>
    </row>
    <row r="29" spans="1:12" s="18" customFormat="1" ht="63" x14ac:dyDescent="0.25">
      <c r="A29" s="11" t="s">
        <v>105</v>
      </c>
      <c r="B29" s="66">
        <v>61</v>
      </c>
      <c r="C29" s="11" t="s">
        <v>102</v>
      </c>
      <c r="D29" s="11" t="s">
        <v>103</v>
      </c>
      <c r="E29" s="23" t="s">
        <v>120</v>
      </c>
      <c r="F29" s="45" t="s">
        <v>157</v>
      </c>
      <c r="G29" s="12" t="s">
        <v>119</v>
      </c>
      <c r="H29" s="13" t="s">
        <v>125</v>
      </c>
      <c r="I29" s="20">
        <f t="shared" si="2"/>
        <v>551800</v>
      </c>
      <c r="J29" s="20">
        <v>551800</v>
      </c>
      <c r="K29" s="20">
        <f>36000-36000</f>
        <v>0</v>
      </c>
      <c r="L29" s="20">
        <f>36000-36000</f>
        <v>0</v>
      </c>
    </row>
    <row r="30" spans="1:12" s="18" customFormat="1" ht="63" x14ac:dyDescent="0.25">
      <c r="A30" s="13">
        <v>1517520</v>
      </c>
      <c r="B30" s="66">
        <v>61</v>
      </c>
      <c r="C30" s="13">
        <v>7520</v>
      </c>
      <c r="D30" s="13">
        <v>460</v>
      </c>
      <c r="E30" s="23" t="s">
        <v>120</v>
      </c>
      <c r="F30" s="23" t="s">
        <v>159</v>
      </c>
      <c r="G30" s="12" t="s">
        <v>119</v>
      </c>
      <c r="H30" s="13" t="s">
        <v>125</v>
      </c>
      <c r="I30" s="20">
        <f t="shared" ref="I30" si="3">J30+K30</f>
        <v>84000</v>
      </c>
      <c r="J30" s="20">
        <v>84000</v>
      </c>
      <c r="K30" s="20"/>
      <c r="L30" s="20"/>
    </row>
    <row r="31" spans="1:12" s="49" customFormat="1" ht="75.75" customHeight="1" x14ac:dyDescent="0.25">
      <c r="A31" s="13">
        <v>3117520</v>
      </c>
      <c r="B31" s="66">
        <v>61</v>
      </c>
      <c r="C31" s="13">
        <v>7520</v>
      </c>
      <c r="D31" s="13">
        <v>460</v>
      </c>
      <c r="E31" s="23" t="s">
        <v>120</v>
      </c>
      <c r="F31" s="23" t="s">
        <v>160</v>
      </c>
      <c r="G31" s="12" t="s">
        <v>119</v>
      </c>
      <c r="H31" s="13" t="s">
        <v>125</v>
      </c>
      <c r="I31" s="20">
        <f>J31+K31</f>
        <v>23100</v>
      </c>
      <c r="J31" s="20">
        <v>23100</v>
      </c>
      <c r="K31" s="19"/>
      <c r="L31" s="19"/>
    </row>
    <row r="32" spans="1:12" s="18" customFormat="1" ht="47.25" x14ac:dyDescent="0.25">
      <c r="A32" s="13">
        <v>3717520</v>
      </c>
      <c r="B32" s="66">
        <v>61</v>
      </c>
      <c r="C32" s="13">
        <v>7520</v>
      </c>
      <c r="D32" s="13">
        <v>460</v>
      </c>
      <c r="E32" s="23" t="s">
        <v>120</v>
      </c>
      <c r="F32" s="23" t="s">
        <v>93</v>
      </c>
      <c r="G32" s="12" t="s">
        <v>119</v>
      </c>
      <c r="H32" s="13" t="s">
        <v>104</v>
      </c>
      <c r="I32" s="20">
        <f>J32+K32</f>
        <v>118600</v>
      </c>
      <c r="J32" s="20">
        <v>118600</v>
      </c>
      <c r="K32" s="20"/>
      <c r="L32" s="20"/>
    </row>
    <row r="33" spans="1:12" s="49" customFormat="1" ht="31.5" x14ac:dyDescent="0.25">
      <c r="A33" s="21">
        <v>5</v>
      </c>
      <c r="B33" s="41">
        <v>65</v>
      </c>
      <c r="C33" s="72" t="s">
        <v>117</v>
      </c>
      <c r="D33" s="73"/>
      <c r="E33" s="73"/>
      <c r="F33" s="73"/>
      <c r="G33" s="74"/>
      <c r="H33" s="21" t="s">
        <v>121</v>
      </c>
      <c r="I33" s="19">
        <f t="shared" si="1"/>
        <v>14400</v>
      </c>
      <c r="J33" s="19">
        <f>J34</f>
        <v>14400</v>
      </c>
      <c r="K33" s="19"/>
      <c r="L33" s="19"/>
    </row>
    <row r="34" spans="1:12" s="18" customFormat="1" ht="78.75" x14ac:dyDescent="0.25">
      <c r="A34" s="16" t="s">
        <v>97</v>
      </c>
      <c r="B34" s="31">
        <v>65</v>
      </c>
      <c r="C34" s="13" t="s">
        <v>57</v>
      </c>
      <c r="D34" s="13" t="s">
        <v>15</v>
      </c>
      <c r="E34" s="46" t="s">
        <v>58</v>
      </c>
      <c r="F34" s="23" t="s">
        <v>158</v>
      </c>
      <c r="G34" s="12" t="s">
        <v>112</v>
      </c>
      <c r="H34" s="13" t="s">
        <v>121</v>
      </c>
      <c r="I34" s="20">
        <f t="shared" ref="I34" si="4">J34+K34</f>
        <v>14400</v>
      </c>
      <c r="J34" s="20">
        <v>14400</v>
      </c>
      <c r="K34" s="20"/>
      <c r="L34" s="20"/>
    </row>
    <row r="35" spans="1:12" s="49" customFormat="1" ht="47.25" x14ac:dyDescent="0.25">
      <c r="A35" s="21">
        <v>6</v>
      </c>
      <c r="B35" s="41">
        <v>68</v>
      </c>
      <c r="C35" s="72" t="s">
        <v>118</v>
      </c>
      <c r="D35" s="73"/>
      <c r="E35" s="73"/>
      <c r="F35" s="73"/>
      <c r="G35" s="74"/>
      <c r="H35" s="21" t="s">
        <v>124</v>
      </c>
      <c r="I35" s="19">
        <f t="shared" ref="I35:I45" si="5">J35+K35</f>
        <v>195296649.92000002</v>
      </c>
      <c r="J35" s="19">
        <f>SUM(J36:J45)</f>
        <v>155591036</v>
      </c>
      <c r="K35" s="19">
        <f t="shared" ref="K35:L35" si="6">SUM(K36:K45)</f>
        <v>39705613.920000002</v>
      </c>
      <c r="L35" s="19">
        <f t="shared" si="6"/>
        <v>37450810</v>
      </c>
    </row>
    <row r="36" spans="1:12" s="18" customFormat="1" ht="47.25" x14ac:dyDescent="0.25">
      <c r="A36" s="11" t="s">
        <v>116</v>
      </c>
      <c r="B36" s="33">
        <v>68</v>
      </c>
      <c r="C36" s="11" t="s">
        <v>37</v>
      </c>
      <c r="D36" s="11" t="s">
        <v>11</v>
      </c>
      <c r="E36" s="45" t="s">
        <v>18</v>
      </c>
      <c r="F36" s="45" t="s">
        <v>270</v>
      </c>
      <c r="G36" s="12" t="s">
        <v>118</v>
      </c>
      <c r="H36" s="13" t="s">
        <v>124</v>
      </c>
      <c r="I36" s="20">
        <f t="shared" si="5"/>
        <v>16608700</v>
      </c>
      <c r="J36" s="20">
        <f>16710200-101500</f>
        <v>16608700</v>
      </c>
      <c r="K36" s="20"/>
      <c r="L36" s="20"/>
    </row>
    <row r="37" spans="1:12" s="18" customFormat="1" ht="63" x14ac:dyDescent="0.25">
      <c r="A37" s="11" t="s">
        <v>180</v>
      </c>
      <c r="B37" s="33">
        <v>68</v>
      </c>
      <c r="C37" s="11" t="s">
        <v>181</v>
      </c>
      <c r="D37" s="11" t="s">
        <v>185</v>
      </c>
      <c r="E37" s="45" t="s">
        <v>182</v>
      </c>
      <c r="F37" s="45" t="s">
        <v>157</v>
      </c>
      <c r="G37" s="12" t="s">
        <v>118</v>
      </c>
      <c r="H37" s="13" t="s">
        <v>124</v>
      </c>
      <c r="I37" s="20">
        <f t="shared" si="5"/>
        <v>924908</v>
      </c>
      <c r="J37" s="20">
        <f>227819+175089+522000</f>
        <v>924908</v>
      </c>
      <c r="K37" s="20"/>
      <c r="L37" s="20"/>
    </row>
    <row r="38" spans="1:12" s="18" customFormat="1" ht="63" x14ac:dyDescent="0.25">
      <c r="A38" s="11" t="s">
        <v>183</v>
      </c>
      <c r="B38" s="33">
        <v>68</v>
      </c>
      <c r="C38" s="11" t="s">
        <v>184</v>
      </c>
      <c r="D38" s="11" t="s">
        <v>11</v>
      </c>
      <c r="E38" s="45" t="s">
        <v>186</v>
      </c>
      <c r="F38" s="45" t="s">
        <v>157</v>
      </c>
      <c r="G38" s="12" t="s">
        <v>118</v>
      </c>
      <c r="H38" s="13" t="s">
        <v>124</v>
      </c>
      <c r="I38" s="20">
        <f t="shared" si="5"/>
        <v>4161800</v>
      </c>
      <c r="J38" s="20">
        <v>4161800</v>
      </c>
      <c r="K38" s="20"/>
      <c r="L38" s="20"/>
    </row>
    <row r="39" spans="1:12" s="18" customFormat="1" ht="63" x14ac:dyDescent="0.25">
      <c r="A39" s="11" t="s">
        <v>19</v>
      </c>
      <c r="B39" s="66">
        <v>68</v>
      </c>
      <c r="C39" s="11" t="s">
        <v>38</v>
      </c>
      <c r="D39" s="11" t="s">
        <v>11</v>
      </c>
      <c r="E39" s="23" t="s">
        <v>39</v>
      </c>
      <c r="F39" s="45" t="s">
        <v>157</v>
      </c>
      <c r="G39" s="12" t="s">
        <v>118</v>
      </c>
      <c r="H39" s="13" t="s">
        <v>124</v>
      </c>
      <c r="I39" s="20">
        <f t="shared" si="5"/>
        <v>2440200</v>
      </c>
      <c r="J39" s="20">
        <v>2440200</v>
      </c>
      <c r="K39" s="20"/>
      <c r="L39" s="20"/>
    </row>
    <row r="40" spans="1:12" s="18" customFormat="1" ht="63" x14ac:dyDescent="0.25">
      <c r="A40" s="11" t="s">
        <v>10</v>
      </c>
      <c r="B40" s="33">
        <v>68</v>
      </c>
      <c r="C40" s="11" t="s">
        <v>37</v>
      </c>
      <c r="D40" s="11" t="s">
        <v>11</v>
      </c>
      <c r="E40" s="45" t="s">
        <v>18</v>
      </c>
      <c r="F40" s="45" t="s">
        <v>157</v>
      </c>
      <c r="G40" s="12" t="s">
        <v>118</v>
      </c>
      <c r="H40" s="13" t="s">
        <v>124</v>
      </c>
      <c r="I40" s="20">
        <f t="shared" si="5"/>
        <v>99418232</v>
      </c>
      <c r="J40" s="20">
        <f>95601000+600000+1500000+1000000+387732+329500</f>
        <v>99418232</v>
      </c>
      <c r="K40" s="20"/>
      <c r="L40" s="20"/>
    </row>
    <row r="41" spans="1:12" s="18" customFormat="1" ht="99.75" customHeight="1" x14ac:dyDescent="0.25">
      <c r="A41" s="11" t="s">
        <v>187</v>
      </c>
      <c r="B41" s="33">
        <v>68</v>
      </c>
      <c r="C41" s="11" t="s">
        <v>188</v>
      </c>
      <c r="D41" s="11" t="s">
        <v>107</v>
      </c>
      <c r="E41" s="45" t="s">
        <v>189</v>
      </c>
      <c r="F41" s="45" t="s">
        <v>157</v>
      </c>
      <c r="G41" s="12" t="s">
        <v>118</v>
      </c>
      <c r="H41" s="13" t="s">
        <v>124</v>
      </c>
      <c r="I41" s="20">
        <f t="shared" si="5"/>
        <v>5116500</v>
      </c>
      <c r="J41" s="20"/>
      <c r="K41" s="20">
        <v>5116500</v>
      </c>
      <c r="L41" s="20">
        <v>5116500</v>
      </c>
    </row>
    <row r="42" spans="1:12" s="18" customFormat="1" ht="63" x14ac:dyDescent="0.25">
      <c r="A42" s="11" t="s">
        <v>123</v>
      </c>
      <c r="B42" s="66">
        <v>68</v>
      </c>
      <c r="C42" s="11" t="s">
        <v>40</v>
      </c>
      <c r="D42" s="11" t="s">
        <v>20</v>
      </c>
      <c r="E42" s="23" t="s">
        <v>21</v>
      </c>
      <c r="F42" s="45" t="s">
        <v>157</v>
      </c>
      <c r="G42" s="12" t="s">
        <v>118</v>
      </c>
      <c r="H42" s="13" t="s">
        <v>124</v>
      </c>
      <c r="I42" s="20">
        <f t="shared" si="5"/>
        <v>32000000</v>
      </c>
      <c r="J42" s="20">
        <v>32000000</v>
      </c>
      <c r="K42" s="20"/>
      <c r="L42" s="20"/>
    </row>
    <row r="43" spans="1:12" s="18" customFormat="1" ht="63" x14ac:dyDescent="0.25">
      <c r="A43" s="11" t="s">
        <v>190</v>
      </c>
      <c r="B43" s="66">
        <v>68</v>
      </c>
      <c r="C43" s="11" t="s">
        <v>191</v>
      </c>
      <c r="D43" s="11" t="s">
        <v>192</v>
      </c>
      <c r="E43" s="23" t="s">
        <v>193</v>
      </c>
      <c r="F43" s="45" t="s">
        <v>157</v>
      </c>
      <c r="G43" s="12" t="s">
        <v>118</v>
      </c>
      <c r="H43" s="13" t="s">
        <v>124</v>
      </c>
      <c r="I43" s="20">
        <f t="shared" si="5"/>
        <v>37196</v>
      </c>
      <c r="J43" s="20">
        <v>37196</v>
      </c>
      <c r="K43" s="20"/>
      <c r="L43" s="20"/>
    </row>
    <row r="44" spans="1:12" s="18" customFormat="1" ht="195.75" customHeight="1" x14ac:dyDescent="0.25">
      <c r="A44" s="11" t="s">
        <v>194</v>
      </c>
      <c r="B44" s="66">
        <v>68</v>
      </c>
      <c r="C44" s="11" t="s">
        <v>195</v>
      </c>
      <c r="D44" s="11" t="s">
        <v>12</v>
      </c>
      <c r="E44" s="23" t="s">
        <v>196</v>
      </c>
      <c r="F44" s="45" t="s">
        <v>157</v>
      </c>
      <c r="G44" s="12" t="s">
        <v>118</v>
      </c>
      <c r="H44" s="13" t="s">
        <v>124</v>
      </c>
      <c r="I44" s="20">
        <f t="shared" si="5"/>
        <v>2254803.92</v>
      </c>
      <c r="J44" s="20"/>
      <c r="K44" s="20">
        <f>2254803.92</f>
        <v>2254803.92</v>
      </c>
      <c r="L44" s="20"/>
    </row>
    <row r="45" spans="1:12" s="18" customFormat="1" ht="108.75" customHeight="1" x14ac:dyDescent="0.25">
      <c r="A45" s="11" t="s">
        <v>197</v>
      </c>
      <c r="B45" s="66">
        <v>68</v>
      </c>
      <c r="C45" s="57" t="s">
        <v>188</v>
      </c>
      <c r="D45" s="11" t="s">
        <v>107</v>
      </c>
      <c r="E45" s="45" t="s">
        <v>189</v>
      </c>
      <c r="F45" s="45" t="s">
        <v>159</v>
      </c>
      <c r="G45" s="12" t="s">
        <v>118</v>
      </c>
      <c r="H45" s="13" t="s">
        <v>124</v>
      </c>
      <c r="I45" s="20">
        <f t="shared" si="5"/>
        <v>32334310</v>
      </c>
      <c r="J45" s="20"/>
      <c r="K45" s="20">
        <f>32334310</f>
        <v>32334310</v>
      </c>
      <c r="L45" s="20">
        <v>32334310</v>
      </c>
    </row>
    <row r="46" spans="1:12" s="49" customFormat="1" ht="31.5" x14ac:dyDescent="0.25">
      <c r="A46" s="21">
        <v>7</v>
      </c>
      <c r="B46" s="42">
        <v>73</v>
      </c>
      <c r="C46" s="72" t="s">
        <v>127</v>
      </c>
      <c r="D46" s="73"/>
      <c r="E46" s="73"/>
      <c r="F46" s="73"/>
      <c r="G46" s="74"/>
      <c r="H46" s="21" t="s">
        <v>128</v>
      </c>
      <c r="I46" s="19">
        <f t="shared" si="1"/>
        <v>5980000</v>
      </c>
      <c r="J46" s="19">
        <f>J47</f>
        <v>80000</v>
      </c>
      <c r="K46" s="19">
        <f>K47</f>
        <v>5900000</v>
      </c>
      <c r="L46" s="19">
        <f>L47</f>
        <v>5900000</v>
      </c>
    </row>
    <row r="47" spans="1:12" s="18" customFormat="1" ht="63" x14ac:dyDescent="0.25">
      <c r="A47" s="16" t="s">
        <v>130</v>
      </c>
      <c r="B47" s="31">
        <v>73</v>
      </c>
      <c r="C47" s="16" t="s">
        <v>131</v>
      </c>
      <c r="D47" s="16" t="s">
        <v>129</v>
      </c>
      <c r="E47" s="46" t="s">
        <v>132</v>
      </c>
      <c r="F47" s="45" t="s">
        <v>270</v>
      </c>
      <c r="G47" s="12" t="s">
        <v>127</v>
      </c>
      <c r="H47" s="13" t="s">
        <v>128</v>
      </c>
      <c r="I47" s="20">
        <f t="shared" ref="I47" si="7">J47+K47</f>
        <v>5980000</v>
      </c>
      <c r="J47" s="20">
        <v>80000</v>
      </c>
      <c r="K47" s="20">
        <v>5900000</v>
      </c>
      <c r="L47" s="20">
        <v>5900000</v>
      </c>
    </row>
    <row r="48" spans="1:12" s="49" customFormat="1" ht="47.25" x14ac:dyDescent="0.25">
      <c r="A48" s="21">
        <v>8</v>
      </c>
      <c r="B48" s="42">
        <v>76</v>
      </c>
      <c r="C48" s="72" t="s">
        <v>133</v>
      </c>
      <c r="D48" s="73"/>
      <c r="E48" s="73"/>
      <c r="F48" s="73"/>
      <c r="G48" s="74"/>
      <c r="H48" s="21" t="s">
        <v>214</v>
      </c>
      <c r="I48" s="19">
        <f t="shared" si="1"/>
        <v>1300000</v>
      </c>
      <c r="J48" s="19">
        <f>J49</f>
        <v>1300000</v>
      </c>
      <c r="K48" s="19">
        <f>K49</f>
        <v>0</v>
      </c>
      <c r="L48" s="19">
        <f>L49</f>
        <v>0</v>
      </c>
    </row>
    <row r="49" spans="1:12" s="49" customFormat="1" ht="63" x14ac:dyDescent="0.25">
      <c r="A49" s="13" t="s">
        <v>134</v>
      </c>
      <c r="B49" s="31">
        <v>76</v>
      </c>
      <c r="C49" s="13" t="s">
        <v>135</v>
      </c>
      <c r="D49" s="13" t="s">
        <v>136</v>
      </c>
      <c r="E49" s="46" t="s">
        <v>137</v>
      </c>
      <c r="F49" s="23" t="s">
        <v>160</v>
      </c>
      <c r="G49" s="12" t="s">
        <v>133</v>
      </c>
      <c r="H49" s="13" t="s">
        <v>214</v>
      </c>
      <c r="I49" s="20">
        <f>J49+K49</f>
        <v>1300000</v>
      </c>
      <c r="J49" s="20">
        <v>1300000</v>
      </c>
      <c r="K49" s="19"/>
      <c r="L49" s="19"/>
    </row>
    <row r="50" spans="1:12" s="49" customFormat="1" ht="36" customHeight="1" x14ac:dyDescent="0.25">
      <c r="A50" s="21">
        <v>9</v>
      </c>
      <c r="B50" s="41">
        <v>78</v>
      </c>
      <c r="C50" s="72" t="s">
        <v>140</v>
      </c>
      <c r="D50" s="73"/>
      <c r="E50" s="73"/>
      <c r="F50" s="73"/>
      <c r="G50" s="74"/>
      <c r="H50" s="21" t="s">
        <v>142</v>
      </c>
      <c r="I50" s="19">
        <f t="shared" si="1"/>
        <v>2902400</v>
      </c>
      <c r="J50" s="19">
        <f>J51</f>
        <v>2902400</v>
      </c>
      <c r="K50" s="19">
        <f>K51</f>
        <v>0</v>
      </c>
      <c r="L50" s="19">
        <f>L51</f>
        <v>0</v>
      </c>
    </row>
    <row r="51" spans="1:12" s="18" customFormat="1" ht="79.5" customHeight="1" x14ac:dyDescent="0.25">
      <c r="A51" s="11" t="s">
        <v>61</v>
      </c>
      <c r="B51" s="33">
        <v>78</v>
      </c>
      <c r="C51" s="11" t="s">
        <v>62</v>
      </c>
      <c r="D51" s="11" t="s">
        <v>63</v>
      </c>
      <c r="E51" s="45" t="s">
        <v>64</v>
      </c>
      <c r="F51" s="45" t="s">
        <v>270</v>
      </c>
      <c r="G51" s="12" t="s">
        <v>140</v>
      </c>
      <c r="H51" s="13" t="s">
        <v>148</v>
      </c>
      <c r="I51" s="20">
        <f>J51+K51</f>
        <v>2902400</v>
      </c>
      <c r="J51" s="20">
        <v>2902400</v>
      </c>
      <c r="K51" s="20"/>
      <c r="L51" s="20"/>
    </row>
    <row r="52" spans="1:12" s="49" customFormat="1" ht="36" customHeight="1" x14ac:dyDescent="0.25">
      <c r="A52" s="21">
        <v>10</v>
      </c>
      <c r="B52" s="41">
        <v>80</v>
      </c>
      <c r="C52" s="72" t="s">
        <v>141</v>
      </c>
      <c r="D52" s="73"/>
      <c r="E52" s="73"/>
      <c r="F52" s="73"/>
      <c r="G52" s="74"/>
      <c r="H52" s="21" t="s">
        <v>143</v>
      </c>
      <c r="I52" s="19">
        <f t="shared" si="1"/>
        <v>300000</v>
      </c>
      <c r="J52" s="19">
        <f>J53</f>
        <v>300000</v>
      </c>
      <c r="K52" s="19">
        <f>K53</f>
        <v>0</v>
      </c>
      <c r="L52" s="19">
        <f>L53</f>
        <v>0</v>
      </c>
    </row>
    <row r="53" spans="1:12" s="18" customFormat="1" ht="94.5" x14ac:dyDescent="0.25">
      <c r="A53" s="11" t="s">
        <v>77</v>
      </c>
      <c r="B53" s="36">
        <v>80</v>
      </c>
      <c r="C53" s="11" t="s">
        <v>78</v>
      </c>
      <c r="D53" s="11" t="s">
        <v>11</v>
      </c>
      <c r="E53" s="45" t="s">
        <v>79</v>
      </c>
      <c r="F53" s="45" t="s">
        <v>157</v>
      </c>
      <c r="G53" s="12" t="s">
        <v>141</v>
      </c>
      <c r="H53" s="13" t="s">
        <v>143</v>
      </c>
      <c r="I53" s="20">
        <f>J53+K53</f>
        <v>300000</v>
      </c>
      <c r="J53" s="20">
        <v>300000</v>
      </c>
      <c r="K53" s="20"/>
      <c r="L53" s="20"/>
    </row>
    <row r="54" spans="1:12" s="49" customFormat="1" ht="57.6" customHeight="1" x14ac:dyDescent="0.25">
      <c r="A54" s="21">
        <v>11</v>
      </c>
      <c r="B54" s="41">
        <v>81</v>
      </c>
      <c r="C54" s="75" t="s">
        <v>198</v>
      </c>
      <c r="D54" s="75"/>
      <c r="E54" s="75"/>
      <c r="F54" s="75"/>
      <c r="G54" s="75"/>
      <c r="H54" s="21" t="s">
        <v>200</v>
      </c>
      <c r="I54" s="19">
        <f t="shared" ref="I54" si="8">J54+K54</f>
        <v>1208155.3899999999</v>
      </c>
      <c r="J54" s="19">
        <f>SUM(J55:J57)</f>
        <v>1087340</v>
      </c>
      <c r="K54" s="19">
        <f>SUM(K55:K57)</f>
        <v>120815.39</v>
      </c>
      <c r="L54" s="19">
        <f>L55</f>
        <v>0</v>
      </c>
    </row>
    <row r="55" spans="1:12" s="18" customFormat="1" ht="94.5" x14ac:dyDescent="0.25">
      <c r="A55" s="11" t="s">
        <v>180</v>
      </c>
      <c r="B55" s="36">
        <v>81</v>
      </c>
      <c r="C55" s="11" t="s">
        <v>181</v>
      </c>
      <c r="D55" s="11" t="s">
        <v>185</v>
      </c>
      <c r="E55" s="45" t="s">
        <v>182</v>
      </c>
      <c r="F55" s="45" t="s">
        <v>157</v>
      </c>
      <c r="G55" s="12" t="s">
        <v>198</v>
      </c>
      <c r="H55" s="13" t="s">
        <v>200</v>
      </c>
      <c r="I55" s="20">
        <f>SUM(J55:K55)</f>
        <v>1027031</v>
      </c>
      <c r="J55" s="20">
        <v>1027031</v>
      </c>
      <c r="K55" s="20"/>
      <c r="L55" s="20"/>
    </row>
    <row r="56" spans="1:12" s="18" customFormat="1" ht="94.5" x14ac:dyDescent="0.25">
      <c r="A56" s="11" t="s">
        <v>190</v>
      </c>
      <c r="B56" s="36">
        <v>81</v>
      </c>
      <c r="C56" s="11" t="s">
        <v>191</v>
      </c>
      <c r="D56" s="11" t="s">
        <v>192</v>
      </c>
      <c r="E56" s="45" t="s">
        <v>199</v>
      </c>
      <c r="F56" s="45" t="s">
        <v>157</v>
      </c>
      <c r="G56" s="12" t="s">
        <v>198</v>
      </c>
      <c r="H56" s="13" t="s">
        <v>200</v>
      </c>
      <c r="I56" s="20">
        <f t="shared" ref="I56:I57" si="9">SUM(J56:K56)</f>
        <v>60309</v>
      </c>
      <c r="J56" s="20">
        <v>60309</v>
      </c>
      <c r="K56" s="20"/>
      <c r="L56" s="20"/>
    </row>
    <row r="57" spans="1:12" s="18" customFormat="1" ht="202.5" customHeight="1" x14ac:dyDescent="0.25">
      <c r="A57" s="11" t="s">
        <v>194</v>
      </c>
      <c r="B57" s="36">
        <v>81</v>
      </c>
      <c r="C57" s="11" t="s">
        <v>195</v>
      </c>
      <c r="D57" s="11" t="s">
        <v>12</v>
      </c>
      <c r="E57" s="45" t="s">
        <v>196</v>
      </c>
      <c r="F57" s="45" t="s">
        <v>157</v>
      </c>
      <c r="G57" s="12" t="s">
        <v>198</v>
      </c>
      <c r="H57" s="13" t="s">
        <v>200</v>
      </c>
      <c r="I57" s="20">
        <f t="shared" si="9"/>
        <v>120815.39</v>
      </c>
      <c r="J57" s="20"/>
      <c r="K57" s="20">
        <f>114114.47+6700.92</f>
        <v>120815.39</v>
      </c>
      <c r="L57" s="20"/>
    </row>
    <row r="58" spans="1:12" s="49" customFormat="1" ht="57.6" customHeight="1" x14ac:dyDescent="0.25">
      <c r="A58" s="21">
        <v>12</v>
      </c>
      <c r="B58" s="41">
        <v>82</v>
      </c>
      <c r="C58" s="75" t="s">
        <v>144</v>
      </c>
      <c r="D58" s="75"/>
      <c r="E58" s="75"/>
      <c r="F58" s="75"/>
      <c r="G58" s="75"/>
      <c r="H58" s="21" t="s">
        <v>145</v>
      </c>
      <c r="I58" s="19">
        <f t="shared" si="1"/>
        <v>1150000</v>
      </c>
      <c r="J58" s="19">
        <f>J59</f>
        <v>1150000</v>
      </c>
      <c r="K58" s="19">
        <f>K59</f>
        <v>0</v>
      </c>
      <c r="L58" s="19">
        <f>L59</f>
        <v>0</v>
      </c>
    </row>
    <row r="59" spans="1:12" s="49" customFormat="1" ht="135.75" customHeight="1" x14ac:dyDescent="0.25">
      <c r="A59" s="16" t="s">
        <v>106</v>
      </c>
      <c r="B59" s="36">
        <v>82</v>
      </c>
      <c r="C59" s="13">
        <v>6090</v>
      </c>
      <c r="D59" s="16" t="s">
        <v>107</v>
      </c>
      <c r="E59" s="46" t="s">
        <v>108</v>
      </c>
      <c r="F59" s="23" t="s">
        <v>160</v>
      </c>
      <c r="G59" s="46" t="s">
        <v>144</v>
      </c>
      <c r="H59" s="13" t="s">
        <v>145</v>
      </c>
      <c r="I59" s="20">
        <f t="shared" ref="I59:I61" si="10">J59+K59</f>
        <v>1150000</v>
      </c>
      <c r="J59" s="20">
        <v>1150000</v>
      </c>
      <c r="K59" s="19"/>
      <c r="L59" s="19"/>
    </row>
    <row r="60" spans="1:12" s="49" customFormat="1" ht="50.25" customHeight="1" x14ac:dyDescent="0.25">
      <c r="A60" s="21">
        <v>13</v>
      </c>
      <c r="B60" s="40">
        <v>98</v>
      </c>
      <c r="C60" s="72" t="s">
        <v>166</v>
      </c>
      <c r="D60" s="73"/>
      <c r="E60" s="73"/>
      <c r="F60" s="73"/>
      <c r="G60" s="74"/>
      <c r="H60" s="55" t="s">
        <v>201</v>
      </c>
      <c r="I60" s="19">
        <f>J60+K60</f>
        <v>1634400</v>
      </c>
      <c r="J60" s="19">
        <f>SUM(J61:J62)</f>
        <v>1634400</v>
      </c>
      <c r="K60" s="19">
        <f t="shared" ref="K60:L60" si="11">SUM(K61:K62)</f>
        <v>0</v>
      </c>
      <c r="L60" s="19">
        <f t="shared" si="11"/>
        <v>0</v>
      </c>
    </row>
    <row r="61" spans="1:12" s="18" customFormat="1" ht="47.25" x14ac:dyDescent="0.25">
      <c r="A61" s="11" t="s">
        <v>14</v>
      </c>
      <c r="B61" s="66">
        <v>98</v>
      </c>
      <c r="C61" s="11" t="s">
        <v>36</v>
      </c>
      <c r="D61" s="11" t="s">
        <v>15</v>
      </c>
      <c r="E61" s="23" t="s">
        <v>43</v>
      </c>
      <c r="F61" s="23" t="s">
        <v>81</v>
      </c>
      <c r="G61" s="12" t="s">
        <v>166</v>
      </c>
      <c r="H61" s="56" t="s">
        <v>174</v>
      </c>
      <c r="I61" s="20">
        <f t="shared" si="10"/>
        <v>316300</v>
      </c>
      <c r="J61" s="20">
        <v>316300</v>
      </c>
      <c r="K61" s="20"/>
      <c r="L61" s="20"/>
    </row>
    <row r="62" spans="1:12" s="49" customFormat="1" ht="47.25" x14ac:dyDescent="0.25">
      <c r="A62" s="11" t="s">
        <v>27</v>
      </c>
      <c r="B62" s="66">
        <v>98</v>
      </c>
      <c r="C62" s="11" t="s">
        <v>28</v>
      </c>
      <c r="D62" s="11" t="s">
        <v>15</v>
      </c>
      <c r="E62" s="23" t="s">
        <v>29</v>
      </c>
      <c r="F62" s="23" t="s">
        <v>86</v>
      </c>
      <c r="G62" s="12" t="s">
        <v>166</v>
      </c>
      <c r="H62" s="56" t="s">
        <v>174</v>
      </c>
      <c r="I62" s="20">
        <f>J62+K62</f>
        <v>1318100</v>
      </c>
      <c r="J62" s="20">
        <v>1318100</v>
      </c>
      <c r="K62" s="20"/>
      <c r="L62" s="20"/>
    </row>
    <row r="63" spans="1:12" s="49" customFormat="1" ht="40.5" customHeight="1" x14ac:dyDescent="0.25">
      <c r="A63" s="21">
        <v>14</v>
      </c>
      <c r="B63" s="40">
        <v>99</v>
      </c>
      <c r="C63" s="72" t="s">
        <v>167</v>
      </c>
      <c r="D63" s="73"/>
      <c r="E63" s="73"/>
      <c r="F63" s="73"/>
      <c r="G63" s="74"/>
      <c r="H63" s="55" t="s">
        <v>175</v>
      </c>
      <c r="I63" s="19">
        <f>J63+K63</f>
        <v>19757545.859999999</v>
      </c>
      <c r="J63" s="19">
        <f>SUM(J64:J68)</f>
        <v>15416550</v>
      </c>
      <c r="K63" s="19">
        <f>SUM(K64:K68)</f>
        <v>4340995.8600000003</v>
      </c>
      <c r="L63" s="19">
        <f>SUM(L64:L68)</f>
        <v>0</v>
      </c>
    </row>
    <row r="64" spans="1:12" s="18" customFormat="1" ht="57" customHeight="1" x14ac:dyDescent="0.25">
      <c r="A64" s="11" t="s">
        <v>71</v>
      </c>
      <c r="B64" s="66">
        <v>99</v>
      </c>
      <c r="C64" s="11" t="s">
        <v>72</v>
      </c>
      <c r="D64" s="11" t="s">
        <v>25</v>
      </c>
      <c r="E64" s="23" t="s">
        <v>73</v>
      </c>
      <c r="F64" s="23" t="s">
        <v>86</v>
      </c>
      <c r="G64" s="12" t="s">
        <v>167</v>
      </c>
      <c r="H64" s="56" t="s">
        <v>175</v>
      </c>
      <c r="I64" s="20">
        <f t="shared" ref="I64:I68" si="12">J64+K64</f>
        <v>1579400</v>
      </c>
      <c r="J64" s="20">
        <f>1579400</f>
        <v>1579400</v>
      </c>
      <c r="K64" s="20"/>
      <c r="L64" s="20"/>
    </row>
    <row r="65" spans="1:12" s="18" customFormat="1" ht="62.25" customHeight="1" x14ac:dyDescent="0.25">
      <c r="A65" s="11" t="s">
        <v>75</v>
      </c>
      <c r="B65" s="66">
        <v>99</v>
      </c>
      <c r="C65" s="11" t="s">
        <v>74</v>
      </c>
      <c r="D65" s="11" t="s">
        <v>25</v>
      </c>
      <c r="E65" s="23" t="s">
        <v>76</v>
      </c>
      <c r="F65" s="23" t="s">
        <v>86</v>
      </c>
      <c r="G65" s="12" t="s">
        <v>167</v>
      </c>
      <c r="H65" s="56" t="s">
        <v>175</v>
      </c>
      <c r="I65" s="20">
        <f t="shared" si="12"/>
        <v>1104500</v>
      </c>
      <c r="J65" s="20">
        <f>1104500</f>
        <v>1104500</v>
      </c>
      <c r="K65" s="20"/>
      <c r="L65" s="20"/>
    </row>
    <row r="66" spans="1:12" s="18" customFormat="1" ht="60.75" customHeight="1" x14ac:dyDescent="0.25">
      <c r="A66" s="13">
        <v>1115048</v>
      </c>
      <c r="B66" s="13">
        <v>99</v>
      </c>
      <c r="C66" s="18">
        <v>5048</v>
      </c>
      <c r="D66" s="16" t="s">
        <v>25</v>
      </c>
      <c r="E66" s="58" t="s">
        <v>308</v>
      </c>
      <c r="F66" s="23" t="s">
        <v>86</v>
      </c>
      <c r="G66" s="12" t="s">
        <v>167</v>
      </c>
      <c r="H66" s="56" t="s">
        <v>175</v>
      </c>
      <c r="I66" s="20">
        <f>J66+K66</f>
        <v>8435850</v>
      </c>
      <c r="J66" s="20">
        <v>8435850</v>
      </c>
      <c r="K66" s="20"/>
      <c r="L66" s="20"/>
    </row>
    <row r="67" spans="1:12" s="18" customFormat="1" ht="102" customHeight="1" x14ac:dyDescent="0.25">
      <c r="A67" s="11" t="s">
        <v>23</v>
      </c>
      <c r="B67" s="66">
        <v>99</v>
      </c>
      <c r="C67" s="11" t="s">
        <v>24</v>
      </c>
      <c r="D67" s="11" t="s">
        <v>25</v>
      </c>
      <c r="E67" s="45" t="s">
        <v>44</v>
      </c>
      <c r="F67" s="23" t="s">
        <v>86</v>
      </c>
      <c r="G67" s="12" t="s">
        <v>167</v>
      </c>
      <c r="H67" s="56" t="s">
        <v>175</v>
      </c>
      <c r="I67" s="20">
        <f t="shared" si="12"/>
        <v>4296800</v>
      </c>
      <c r="J67" s="20">
        <v>4296800</v>
      </c>
      <c r="K67" s="20"/>
      <c r="L67" s="20"/>
    </row>
    <row r="68" spans="1:12" s="18" customFormat="1" ht="202.5" customHeight="1" x14ac:dyDescent="0.25">
      <c r="A68" s="11" t="s">
        <v>306</v>
      </c>
      <c r="B68" s="66">
        <v>99</v>
      </c>
      <c r="C68" s="11" t="s">
        <v>195</v>
      </c>
      <c r="D68" s="11" t="s">
        <v>12</v>
      </c>
      <c r="E68" s="45" t="s">
        <v>196</v>
      </c>
      <c r="F68" s="23" t="s">
        <v>86</v>
      </c>
      <c r="G68" s="12" t="s">
        <v>167</v>
      </c>
      <c r="H68" s="56" t="s">
        <v>175</v>
      </c>
      <c r="I68" s="20">
        <f t="shared" si="12"/>
        <v>4340995.8600000003</v>
      </c>
      <c r="J68" s="20"/>
      <c r="K68" s="20">
        <v>4340995.8600000003</v>
      </c>
      <c r="L68" s="20"/>
    </row>
    <row r="69" spans="1:12" s="49" customFormat="1" ht="41.45" customHeight="1" x14ac:dyDescent="0.25">
      <c r="A69" s="21">
        <v>15</v>
      </c>
      <c r="B69" s="40">
        <v>93</v>
      </c>
      <c r="C69" s="76" t="s">
        <v>165</v>
      </c>
      <c r="D69" s="76"/>
      <c r="E69" s="76"/>
      <c r="F69" s="76"/>
      <c r="G69" s="76"/>
      <c r="H69" s="55" t="s">
        <v>173</v>
      </c>
      <c r="I69" s="19">
        <f>J69+K69</f>
        <v>23713400</v>
      </c>
      <c r="J69" s="19">
        <f>SUM(J70:J71)</f>
        <v>23713400</v>
      </c>
      <c r="K69" s="19">
        <f t="shared" ref="K69:L69" si="13">SUM(K70:K71)</f>
        <v>0</v>
      </c>
      <c r="L69" s="19">
        <f t="shared" si="13"/>
        <v>0</v>
      </c>
    </row>
    <row r="70" spans="1:12" s="18" customFormat="1" ht="94.5" x14ac:dyDescent="0.25">
      <c r="A70" s="11" t="s">
        <v>5</v>
      </c>
      <c r="B70" s="66">
        <v>93</v>
      </c>
      <c r="C70" s="11" t="s">
        <v>17</v>
      </c>
      <c r="D70" s="11" t="s">
        <v>9</v>
      </c>
      <c r="E70" s="23" t="s">
        <v>6</v>
      </c>
      <c r="F70" s="12" t="s">
        <v>156</v>
      </c>
      <c r="G70" s="12" t="s">
        <v>165</v>
      </c>
      <c r="H70" s="56" t="s">
        <v>173</v>
      </c>
      <c r="I70" s="20">
        <f>J70+K70</f>
        <v>1000000</v>
      </c>
      <c r="J70" s="20">
        <v>1000000</v>
      </c>
      <c r="K70" s="20"/>
      <c r="L70" s="20"/>
    </row>
    <row r="71" spans="1:12" s="18" customFormat="1" ht="94.5" x14ac:dyDescent="0.25">
      <c r="A71" s="11" t="s">
        <v>202</v>
      </c>
      <c r="B71" s="66">
        <v>93</v>
      </c>
      <c r="C71" s="11" t="s">
        <v>203</v>
      </c>
      <c r="D71" s="11" t="s">
        <v>69</v>
      </c>
      <c r="E71" s="23" t="s">
        <v>204</v>
      </c>
      <c r="F71" s="23" t="s">
        <v>81</v>
      </c>
      <c r="G71" s="12" t="s">
        <v>165</v>
      </c>
      <c r="H71" s="56" t="s">
        <v>173</v>
      </c>
      <c r="I71" s="20">
        <f>J71+K71</f>
        <v>22713400</v>
      </c>
      <c r="J71" s="20">
        <f>3153000+19713400-153000</f>
        <v>22713400</v>
      </c>
      <c r="K71" s="20"/>
      <c r="L71" s="20"/>
    </row>
    <row r="72" spans="1:12" s="49" customFormat="1" ht="50.25" customHeight="1" x14ac:dyDescent="0.25">
      <c r="A72" s="21">
        <v>16</v>
      </c>
      <c r="B72" s="40">
        <v>83</v>
      </c>
      <c r="C72" s="72" t="s">
        <v>161</v>
      </c>
      <c r="D72" s="73"/>
      <c r="E72" s="73"/>
      <c r="F72" s="73"/>
      <c r="G72" s="74"/>
      <c r="H72" s="55" t="s">
        <v>213</v>
      </c>
      <c r="I72" s="19">
        <f t="shared" si="1"/>
        <v>71542765</v>
      </c>
      <c r="J72" s="19">
        <f>SUM(J73:J78)</f>
        <v>71345847</v>
      </c>
      <c r="K72" s="19">
        <f t="shared" ref="K72:L72" si="14">SUM(K73:K78)</f>
        <v>196918</v>
      </c>
      <c r="L72" s="19">
        <f t="shared" si="14"/>
        <v>196918</v>
      </c>
    </row>
    <row r="73" spans="1:12" s="18" customFormat="1" ht="60" customHeight="1" x14ac:dyDescent="0.25">
      <c r="A73" s="11" t="s">
        <v>45</v>
      </c>
      <c r="B73" s="66">
        <v>83</v>
      </c>
      <c r="C73" s="11" t="s">
        <v>46</v>
      </c>
      <c r="D73" s="11" t="s">
        <v>47</v>
      </c>
      <c r="E73" s="23" t="s">
        <v>48</v>
      </c>
      <c r="F73" s="45" t="s">
        <v>270</v>
      </c>
      <c r="G73" s="12" t="s">
        <v>162</v>
      </c>
      <c r="H73" s="56" t="s">
        <v>213</v>
      </c>
      <c r="I73" s="20">
        <f t="shared" ref="I73:I87" si="15">J73+K73</f>
        <v>46474146</v>
      </c>
      <c r="J73" s="20">
        <f>41453700+2000000+3020446</f>
        <v>46474146</v>
      </c>
      <c r="K73" s="20"/>
      <c r="L73" s="20"/>
    </row>
    <row r="74" spans="1:12" s="18" customFormat="1" ht="66" customHeight="1" x14ac:dyDescent="0.25">
      <c r="A74" s="11" t="s">
        <v>49</v>
      </c>
      <c r="B74" s="66">
        <v>83</v>
      </c>
      <c r="C74" s="11" t="s">
        <v>50</v>
      </c>
      <c r="D74" s="11" t="s">
        <v>51</v>
      </c>
      <c r="E74" s="23" t="s">
        <v>52</v>
      </c>
      <c r="F74" s="45" t="s">
        <v>270</v>
      </c>
      <c r="G74" s="12" t="s">
        <v>162</v>
      </c>
      <c r="H74" s="56" t="s">
        <v>213</v>
      </c>
      <c r="I74" s="20">
        <f t="shared" si="15"/>
        <v>9215600</v>
      </c>
      <c r="J74" s="20">
        <v>9215600</v>
      </c>
      <c r="K74" s="20"/>
      <c r="L74" s="20"/>
    </row>
    <row r="75" spans="1:12" s="18" customFormat="1" ht="81.75" customHeight="1" x14ac:dyDescent="0.25">
      <c r="A75" s="13" t="s">
        <v>83</v>
      </c>
      <c r="B75" s="31">
        <v>83</v>
      </c>
      <c r="C75" s="13">
        <v>2111</v>
      </c>
      <c r="D75" s="13" t="s">
        <v>84</v>
      </c>
      <c r="E75" s="46" t="s">
        <v>85</v>
      </c>
      <c r="F75" s="45" t="s">
        <v>270</v>
      </c>
      <c r="G75" s="12" t="s">
        <v>162</v>
      </c>
      <c r="H75" s="56" t="s">
        <v>213</v>
      </c>
      <c r="I75" s="20">
        <f t="shared" si="15"/>
        <v>4832200</v>
      </c>
      <c r="J75" s="20">
        <f>3792200+1040000</f>
        <v>4832200</v>
      </c>
      <c r="K75" s="20"/>
      <c r="L75" s="20"/>
    </row>
    <row r="76" spans="1:12" s="18" customFormat="1" ht="47.25" x14ac:dyDescent="0.25">
      <c r="A76" s="11" t="s">
        <v>53</v>
      </c>
      <c r="B76" s="32">
        <v>83</v>
      </c>
      <c r="C76" s="11" t="s">
        <v>54</v>
      </c>
      <c r="D76" s="11" t="s">
        <v>55</v>
      </c>
      <c r="E76" s="54" t="s">
        <v>56</v>
      </c>
      <c r="F76" s="45" t="s">
        <v>270</v>
      </c>
      <c r="G76" s="12" t="s">
        <v>162</v>
      </c>
      <c r="H76" s="56" t="s">
        <v>213</v>
      </c>
      <c r="I76" s="20">
        <f t="shared" si="15"/>
        <v>10449704</v>
      </c>
      <c r="J76" s="20">
        <f>9719200+730504</f>
        <v>10449704</v>
      </c>
      <c r="K76" s="20"/>
      <c r="L76" s="20"/>
    </row>
    <row r="77" spans="1:12" s="18" customFormat="1" ht="78.75" x14ac:dyDescent="0.25">
      <c r="A77" s="11" t="s">
        <v>205</v>
      </c>
      <c r="B77" s="32">
        <v>83</v>
      </c>
      <c r="C77" s="11" t="s">
        <v>206</v>
      </c>
      <c r="D77" s="11" t="s">
        <v>55</v>
      </c>
      <c r="E77" s="54" t="s">
        <v>207</v>
      </c>
      <c r="F77" s="45" t="s">
        <v>270</v>
      </c>
      <c r="G77" s="12" t="s">
        <v>162</v>
      </c>
      <c r="H77" s="56" t="s">
        <v>213</v>
      </c>
      <c r="I77" s="20">
        <f t="shared" si="15"/>
        <v>196918</v>
      </c>
      <c r="J77" s="20"/>
      <c r="K77" s="20">
        <v>196918</v>
      </c>
      <c r="L77" s="20">
        <v>196918</v>
      </c>
    </row>
    <row r="78" spans="1:12" s="18" customFormat="1" ht="47.25" x14ac:dyDescent="0.25">
      <c r="A78" s="11" t="s">
        <v>208</v>
      </c>
      <c r="B78" s="32">
        <v>83</v>
      </c>
      <c r="C78" s="11" t="s">
        <v>191</v>
      </c>
      <c r="D78" s="11" t="s">
        <v>192</v>
      </c>
      <c r="E78" s="54" t="s">
        <v>193</v>
      </c>
      <c r="F78" s="45" t="s">
        <v>270</v>
      </c>
      <c r="G78" s="12" t="s">
        <v>162</v>
      </c>
      <c r="H78" s="56" t="s">
        <v>213</v>
      </c>
      <c r="I78" s="20">
        <f t="shared" si="15"/>
        <v>374197</v>
      </c>
      <c r="J78" s="20">
        <v>374197</v>
      </c>
      <c r="K78" s="20"/>
      <c r="L78" s="20"/>
    </row>
    <row r="79" spans="1:12" s="49" customFormat="1" ht="47.25" x14ac:dyDescent="0.25">
      <c r="A79" s="21">
        <v>17</v>
      </c>
      <c r="B79" s="41">
        <v>90</v>
      </c>
      <c r="C79" s="72" t="s">
        <v>163</v>
      </c>
      <c r="D79" s="73"/>
      <c r="E79" s="73"/>
      <c r="F79" s="73"/>
      <c r="G79" s="74"/>
      <c r="H79" s="55" t="s">
        <v>215</v>
      </c>
      <c r="I79" s="19">
        <f t="shared" si="15"/>
        <v>61290360</v>
      </c>
      <c r="J79" s="19">
        <f>SUM(J80:J83)</f>
        <v>61290360</v>
      </c>
      <c r="K79" s="19">
        <f t="shared" ref="K79:L79" si="16">K80+K82</f>
        <v>0</v>
      </c>
      <c r="L79" s="19">
        <f t="shared" si="16"/>
        <v>0</v>
      </c>
    </row>
    <row r="80" spans="1:12" s="18" customFormat="1" ht="78.75" x14ac:dyDescent="0.25">
      <c r="A80" s="11" t="s">
        <v>61</v>
      </c>
      <c r="B80" s="33">
        <v>90</v>
      </c>
      <c r="C80" s="11" t="s">
        <v>62</v>
      </c>
      <c r="D80" s="11" t="s">
        <v>63</v>
      </c>
      <c r="E80" s="45" t="s">
        <v>64</v>
      </c>
      <c r="F80" s="45" t="s">
        <v>270</v>
      </c>
      <c r="G80" s="12" t="s">
        <v>163</v>
      </c>
      <c r="H80" s="56" t="s">
        <v>215</v>
      </c>
      <c r="I80" s="20">
        <f t="shared" si="15"/>
        <v>838880</v>
      </c>
      <c r="J80" s="20">
        <f>433600+405280</f>
        <v>838880</v>
      </c>
      <c r="K80" s="20"/>
      <c r="L80" s="20"/>
    </row>
    <row r="81" spans="1:13" s="18" customFormat="1" ht="78.75" x14ac:dyDescent="0.25">
      <c r="A81" s="11" t="s">
        <v>209</v>
      </c>
      <c r="B81" s="33">
        <v>90</v>
      </c>
      <c r="C81" s="11" t="s">
        <v>87</v>
      </c>
      <c r="D81" s="11" t="s">
        <v>63</v>
      </c>
      <c r="E81" s="45" t="s">
        <v>88</v>
      </c>
      <c r="F81" s="45" t="s">
        <v>270</v>
      </c>
      <c r="G81" s="12" t="s">
        <v>163</v>
      </c>
      <c r="H81" s="56" t="s">
        <v>215</v>
      </c>
      <c r="I81" s="20">
        <f t="shared" si="15"/>
        <v>285480</v>
      </c>
      <c r="J81" s="20">
        <v>285480</v>
      </c>
      <c r="K81" s="20"/>
      <c r="L81" s="20"/>
    </row>
    <row r="82" spans="1:13" s="18" customFormat="1" ht="78.75" x14ac:dyDescent="0.25">
      <c r="A82" s="11" t="s">
        <v>92</v>
      </c>
      <c r="B82" s="33">
        <v>90</v>
      </c>
      <c r="C82" s="11" t="s">
        <v>87</v>
      </c>
      <c r="D82" s="11" t="s">
        <v>63</v>
      </c>
      <c r="E82" s="45" t="s">
        <v>88</v>
      </c>
      <c r="F82" s="23" t="s">
        <v>160</v>
      </c>
      <c r="G82" s="12" t="s">
        <v>163</v>
      </c>
      <c r="H82" s="56" t="s">
        <v>215</v>
      </c>
      <c r="I82" s="20">
        <f t="shared" si="15"/>
        <v>166000</v>
      </c>
      <c r="J82" s="20">
        <v>166000</v>
      </c>
      <c r="K82" s="20"/>
      <c r="L82" s="20"/>
    </row>
    <row r="83" spans="1:13" s="18" customFormat="1" ht="94.5" x14ac:dyDescent="0.25">
      <c r="A83" s="11" t="s">
        <v>210</v>
      </c>
      <c r="B83" s="32">
        <v>90</v>
      </c>
      <c r="C83" s="11" t="s">
        <v>211</v>
      </c>
      <c r="D83" s="11" t="s">
        <v>80</v>
      </c>
      <c r="E83" s="54" t="s">
        <v>212</v>
      </c>
      <c r="F83" s="45" t="s">
        <v>93</v>
      </c>
      <c r="G83" s="12" t="s">
        <v>163</v>
      </c>
      <c r="H83" s="56" t="s">
        <v>215</v>
      </c>
      <c r="I83" s="20">
        <f t="shared" si="15"/>
        <v>60000000</v>
      </c>
      <c r="J83" s="20">
        <v>60000000</v>
      </c>
      <c r="K83" s="20"/>
      <c r="L83" s="20"/>
    </row>
    <row r="84" spans="1:13" s="49" customFormat="1" ht="62.45" customHeight="1" x14ac:dyDescent="0.25">
      <c r="A84" s="21">
        <v>18</v>
      </c>
      <c r="B84" s="40">
        <v>91</v>
      </c>
      <c r="C84" s="72" t="s">
        <v>164</v>
      </c>
      <c r="D84" s="73"/>
      <c r="E84" s="73"/>
      <c r="F84" s="73"/>
      <c r="G84" s="74"/>
      <c r="H84" s="55" t="s">
        <v>171</v>
      </c>
      <c r="I84" s="19">
        <f t="shared" si="15"/>
        <v>873900</v>
      </c>
      <c r="J84" s="19">
        <f>J85</f>
        <v>873900</v>
      </c>
      <c r="K84" s="19">
        <f>K85</f>
        <v>0</v>
      </c>
      <c r="L84" s="19">
        <f>L85</f>
        <v>0</v>
      </c>
    </row>
    <row r="85" spans="1:13" s="18" customFormat="1" ht="63" x14ac:dyDescent="0.25">
      <c r="A85" s="16" t="s">
        <v>95</v>
      </c>
      <c r="B85" s="31">
        <v>91</v>
      </c>
      <c r="C85" s="13">
        <v>8220</v>
      </c>
      <c r="D85" s="16" t="s">
        <v>63</v>
      </c>
      <c r="E85" s="46" t="s">
        <v>96</v>
      </c>
      <c r="F85" s="45" t="s">
        <v>270</v>
      </c>
      <c r="G85" s="12" t="s">
        <v>164</v>
      </c>
      <c r="H85" s="56" t="s">
        <v>171</v>
      </c>
      <c r="I85" s="20">
        <f t="shared" si="15"/>
        <v>873900</v>
      </c>
      <c r="J85" s="20">
        <v>873900</v>
      </c>
      <c r="K85" s="20"/>
      <c r="L85" s="20"/>
    </row>
    <row r="86" spans="1:13" s="49" customFormat="1" ht="35.450000000000003" customHeight="1" x14ac:dyDescent="0.25">
      <c r="A86" s="21">
        <v>19</v>
      </c>
      <c r="B86" s="40">
        <v>89</v>
      </c>
      <c r="C86" s="72" t="s">
        <v>151</v>
      </c>
      <c r="D86" s="73"/>
      <c r="E86" s="73"/>
      <c r="F86" s="73"/>
      <c r="G86" s="74"/>
      <c r="H86" s="55" t="s">
        <v>170</v>
      </c>
      <c r="I86" s="19">
        <f t="shared" si="15"/>
        <v>6000000</v>
      </c>
      <c r="J86" s="19">
        <f>J87</f>
        <v>6000000</v>
      </c>
      <c r="K86" s="19">
        <f>K87</f>
        <v>0</v>
      </c>
      <c r="L86" s="19">
        <f>L87</f>
        <v>0</v>
      </c>
    </row>
    <row r="87" spans="1:13" s="18" customFormat="1" ht="74.25" customHeight="1" x14ac:dyDescent="0.25">
      <c r="A87" s="13">
        <v>3719800</v>
      </c>
      <c r="B87" s="31">
        <v>89</v>
      </c>
      <c r="C87" s="22">
        <v>9800</v>
      </c>
      <c r="D87" s="16" t="s">
        <v>80</v>
      </c>
      <c r="E87" s="46" t="s">
        <v>122</v>
      </c>
      <c r="F87" s="23" t="s">
        <v>93</v>
      </c>
      <c r="G87" s="12" t="s">
        <v>151</v>
      </c>
      <c r="H87" s="56" t="s">
        <v>170</v>
      </c>
      <c r="I87" s="20">
        <f t="shared" si="15"/>
        <v>6000000</v>
      </c>
      <c r="J87" s="20">
        <f>5000000+1000000</f>
        <v>6000000</v>
      </c>
      <c r="K87" s="20"/>
      <c r="L87" s="20"/>
    </row>
    <row r="88" spans="1:13" s="49" customFormat="1" ht="53.25" customHeight="1" x14ac:dyDescent="0.25">
      <c r="A88" s="21">
        <v>20</v>
      </c>
      <c r="B88" s="40">
        <v>85</v>
      </c>
      <c r="C88" s="76" t="s">
        <v>147</v>
      </c>
      <c r="D88" s="76"/>
      <c r="E88" s="76"/>
      <c r="F88" s="76"/>
      <c r="G88" s="76"/>
      <c r="H88" s="55" t="s">
        <v>168</v>
      </c>
      <c r="I88" s="19">
        <f t="shared" si="1"/>
        <v>111326724.36</v>
      </c>
      <c r="J88" s="19">
        <f>SUM(J89:J91)</f>
        <v>108339052</v>
      </c>
      <c r="K88" s="19">
        <f>SUM(K89:K91)</f>
        <v>2987672.36</v>
      </c>
      <c r="L88" s="19">
        <f>SUM(L89:L91)</f>
        <v>0</v>
      </c>
      <c r="M88" s="63">
        <v>111295324.36</v>
      </c>
    </row>
    <row r="89" spans="1:13" s="18" customFormat="1" ht="210" customHeight="1" x14ac:dyDescent="0.25">
      <c r="A89" s="13">
        <v>1217691</v>
      </c>
      <c r="B89" s="34">
        <v>85</v>
      </c>
      <c r="C89" s="13">
        <v>7691</v>
      </c>
      <c r="D89" s="11" t="s">
        <v>12</v>
      </c>
      <c r="E89" s="12" t="s">
        <v>196</v>
      </c>
      <c r="F89" s="45" t="s">
        <v>157</v>
      </c>
      <c r="G89" s="12" t="s">
        <v>149</v>
      </c>
      <c r="H89" s="56" t="s">
        <v>168</v>
      </c>
      <c r="I89" s="20">
        <f t="shared" ref="I89:I93" si="17">J89+K89</f>
        <v>2987672.36</v>
      </c>
      <c r="J89" s="20"/>
      <c r="K89" s="20">
        <f>2807672.36+180000</f>
        <v>2987672.36</v>
      </c>
      <c r="L89" s="20"/>
    </row>
    <row r="90" spans="1:13" s="18" customFormat="1" ht="63" x14ac:dyDescent="0.25">
      <c r="A90" s="11" t="s">
        <v>91</v>
      </c>
      <c r="B90" s="33">
        <v>85</v>
      </c>
      <c r="C90" s="11" t="s">
        <v>22</v>
      </c>
      <c r="D90" s="11" t="s">
        <v>12</v>
      </c>
      <c r="E90" s="45" t="s">
        <v>35</v>
      </c>
      <c r="F90" s="45" t="s">
        <v>157</v>
      </c>
      <c r="G90" s="12" t="s">
        <v>149</v>
      </c>
      <c r="H90" s="56" t="s">
        <v>168</v>
      </c>
      <c r="I90" s="20">
        <f t="shared" si="17"/>
        <v>85466781</v>
      </c>
      <c r="J90" s="20">
        <f>53600000+12000000+19266781+600000</f>
        <v>85466781</v>
      </c>
      <c r="K90" s="20"/>
      <c r="L90" s="20"/>
    </row>
    <row r="91" spans="1:13" s="49" customFormat="1" ht="63" x14ac:dyDescent="0.25">
      <c r="A91" s="11" t="s">
        <v>26</v>
      </c>
      <c r="B91" s="33">
        <v>85</v>
      </c>
      <c r="C91" s="11" t="s">
        <v>22</v>
      </c>
      <c r="D91" s="11" t="s">
        <v>12</v>
      </c>
      <c r="E91" s="45" t="s">
        <v>35</v>
      </c>
      <c r="F91" s="23" t="s">
        <v>160</v>
      </c>
      <c r="G91" s="12" t="s">
        <v>149</v>
      </c>
      <c r="H91" s="56" t="s">
        <v>168</v>
      </c>
      <c r="I91" s="20">
        <f t="shared" si="17"/>
        <v>22872271</v>
      </c>
      <c r="J91" s="20">
        <f>22049300+791571+31400</f>
        <v>22872271</v>
      </c>
      <c r="K91" s="20"/>
      <c r="L91" s="20"/>
    </row>
    <row r="92" spans="1:13" s="49" customFormat="1" ht="44.25" customHeight="1" x14ac:dyDescent="0.25">
      <c r="A92" s="21">
        <v>21</v>
      </c>
      <c r="B92" s="40">
        <v>92</v>
      </c>
      <c r="C92" s="72" t="s">
        <v>150</v>
      </c>
      <c r="D92" s="73"/>
      <c r="E92" s="73"/>
      <c r="F92" s="73"/>
      <c r="G92" s="74"/>
      <c r="H92" s="55" t="s">
        <v>172</v>
      </c>
      <c r="I92" s="19">
        <f t="shared" si="17"/>
        <v>1625212</v>
      </c>
      <c r="J92" s="19">
        <f>J93</f>
        <v>1625212</v>
      </c>
      <c r="K92" s="19"/>
      <c r="L92" s="19"/>
    </row>
    <row r="93" spans="1:13" s="18" customFormat="1" ht="63" x14ac:dyDescent="0.25">
      <c r="A93" s="13">
        <v>3719800</v>
      </c>
      <c r="B93" s="34">
        <v>92</v>
      </c>
      <c r="C93" s="22">
        <v>9800</v>
      </c>
      <c r="D93" s="16" t="s">
        <v>80</v>
      </c>
      <c r="E93" s="46" t="s">
        <v>122</v>
      </c>
      <c r="F93" s="23" t="s">
        <v>93</v>
      </c>
      <c r="G93" s="12" t="s">
        <v>150</v>
      </c>
      <c r="H93" s="56" t="s">
        <v>172</v>
      </c>
      <c r="I93" s="20">
        <f t="shared" si="17"/>
        <v>1625212</v>
      </c>
      <c r="J93" s="20">
        <v>1625212</v>
      </c>
      <c r="K93" s="20"/>
      <c r="L93" s="20"/>
    </row>
    <row r="94" spans="1:13" s="49" customFormat="1" ht="59.25" customHeight="1" x14ac:dyDescent="0.25">
      <c r="A94" s="21">
        <v>22</v>
      </c>
      <c r="B94" s="41">
        <v>86</v>
      </c>
      <c r="C94" s="72" t="s">
        <v>146</v>
      </c>
      <c r="D94" s="73"/>
      <c r="E94" s="73"/>
      <c r="F94" s="73"/>
      <c r="G94" s="74"/>
      <c r="H94" s="55" t="s">
        <v>169</v>
      </c>
      <c r="I94" s="19">
        <f t="shared" si="1"/>
        <v>2103000</v>
      </c>
      <c r="J94" s="19">
        <f>J95</f>
        <v>2103000</v>
      </c>
      <c r="K94" s="19">
        <f>K95</f>
        <v>0</v>
      </c>
      <c r="L94" s="19">
        <f>L95</f>
        <v>0</v>
      </c>
    </row>
    <row r="95" spans="1:13" s="18" customFormat="1" ht="109.5" customHeight="1" x14ac:dyDescent="0.25">
      <c r="A95" s="13">
        <v>3719770</v>
      </c>
      <c r="B95" s="35">
        <v>86</v>
      </c>
      <c r="C95" s="22">
        <v>9770</v>
      </c>
      <c r="D95" s="16" t="s">
        <v>80</v>
      </c>
      <c r="E95" s="24" t="s">
        <v>94</v>
      </c>
      <c r="F95" s="23" t="s">
        <v>93</v>
      </c>
      <c r="G95" s="12" t="s">
        <v>146</v>
      </c>
      <c r="H95" s="56" t="s">
        <v>169</v>
      </c>
      <c r="I95" s="20">
        <f>J95+K95</f>
        <v>2103000</v>
      </c>
      <c r="J95" s="20">
        <v>2103000</v>
      </c>
      <c r="K95" s="20"/>
      <c r="L95" s="20"/>
    </row>
    <row r="96" spans="1:13" s="49" customFormat="1" ht="37.9" customHeight="1" x14ac:dyDescent="0.25">
      <c r="A96" s="21">
        <v>23</v>
      </c>
      <c r="B96" s="41">
        <v>84</v>
      </c>
      <c r="C96" s="72" t="s">
        <v>216</v>
      </c>
      <c r="D96" s="73"/>
      <c r="E96" s="73"/>
      <c r="F96" s="73"/>
      <c r="G96" s="74"/>
      <c r="H96" s="55" t="s">
        <v>310</v>
      </c>
      <c r="I96" s="19">
        <f>SUM(J96:K96)</f>
        <v>5862974</v>
      </c>
      <c r="J96" s="19">
        <f>SUM(J97:J102)</f>
        <v>5387974</v>
      </c>
      <c r="K96" s="19">
        <f t="shared" ref="K96:L96" si="18">SUM(K97:K102)</f>
        <v>475000</v>
      </c>
      <c r="L96" s="19">
        <f t="shared" si="18"/>
        <v>0</v>
      </c>
    </row>
    <row r="97" spans="1:12" s="18" customFormat="1" ht="47.25" x14ac:dyDescent="0.25">
      <c r="A97" s="13">
        <v>1011080</v>
      </c>
      <c r="B97" s="34">
        <v>84</v>
      </c>
      <c r="C97" s="22">
        <v>1080</v>
      </c>
      <c r="D97" s="16" t="s">
        <v>228</v>
      </c>
      <c r="E97" s="46" t="s">
        <v>229</v>
      </c>
      <c r="F97" s="23" t="s">
        <v>82</v>
      </c>
      <c r="G97" s="12" t="s">
        <v>216</v>
      </c>
      <c r="H97" s="56" t="s">
        <v>310</v>
      </c>
      <c r="I97" s="20">
        <f>SUM(J97:K97)</f>
        <v>1475000</v>
      </c>
      <c r="J97" s="20">
        <f>260000+740000</f>
        <v>1000000</v>
      </c>
      <c r="K97" s="20">
        <v>475000</v>
      </c>
      <c r="L97" s="20"/>
    </row>
    <row r="98" spans="1:12" s="18" customFormat="1" ht="47.25" x14ac:dyDescent="0.25">
      <c r="A98" s="13">
        <v>1013242</v>
      </c>
      <c r="B98" s="70">
        <v>84</v>
      </c>
      <c r="C98" s="22">
        <v>3242</v>
      </c>
      <c r="D98" s="16" t="s">
        <v>60</v>
      </c>
      <c r="E98" s="46" t="s">
        <v>275</v>
      </c>
      <c r="F98" s="23" t="s">
        <v>82</v>
      </c>
      <c r="G98" s="12" t="s">
        <v>216</v>
      </c>
      <c r="H98" s="56" t="s">
        <v>310</v>
      </c>
      <c r="I98" s="20">
        <f>SUM(J98:K98)</f>
        <v>48000</v>
      </c>
      <c r="J98" s="20">
        <v>48000</v>
      </c>
      <c r="K98" s="20"/>
      <c r="L98" s="20"/>
    </row>
    <row r="99" spans="1:12" s="18" customFormat="1" ht="47.25" x14ac:dyDescent="0.25">
      <c r="A99" s="11" t="s">
        <v>224</v>
      </c>
      <c r="B99" s="34">
        <v>84</v>
      </c>
      <c r="C99" s="22">
        <v>4030</v>
      </c>
      <c r="D99" s="16" t="s">
        <v>231</v>
      </c>
      <c r="E99" s="46" t="s">
        <v>230</v>
      </c>
      <c r="F99" s="23" t="s">
        <v>82</v>
      </c>
      <c r="G99" s="12" t="s">
        <v>216</v>
      </c>
      <c r="H99" s="56" t="s">
        <v>310</v>
      </c>
      <c r="I99" s="20">
        <f t="shared" ref="I99:I102" si="19">SUM(J99:K99)</f>
        <v>1243675</v>
      </c>
      <c r="J99" s="20">
        <v>1243675</v>
      </c>
      <c r="K99" s="20"/>
      <c r="L99" s="20"/>
    </row>
    <row r="100" spans="1:12" s="18" customFormat="1" ht="47.25" x14ac:dyDescent="0.25">
      <c r="A100" s="11" t="s">
        <v>225</v>
      </c>
      <c r="B100" s="34">
        <v>84</v>
      </c>
      <c r="C100" s="22">
        <v>4040</v>
      </c>
      <c r="D100" s="16" t="s">
        <v>231</v>
      </c>
      <c r="E100" s="46" t="s">
        <v>232</v>
      </c>
      <c r="F100" s="23" t="s">
        <v>82</v>
      </c>
      <c r="G100" s="12" t="s">
        <v>216</v>
      </c>
      <c r="H100" s="56" t="s">
        <v>310</v>
      </c>
      <c r="I100" s="20">
        <f t="shared" si="19"/>
        <v>455000</v>
      </c>
      <c r="J100" s="20">
        <f>455000</f>
        <v>455000</v>
      </c>
      <c r="K100" s="20"/>
      <c r="L100" s="20"/>
    </row>
    <row r="101" spans="1:12" s="18" customFormat="1" ht="68.25" customHeight="1" x14ac:dyDescent="0.25">
      <c r="A101" s="11" t="s">
        <v>226</v>
      </c>
      <c r="B101" s="34">
        <v>84</v>
      </c>
      <c r="C101" s="22">
        <v>4060</v>
      </c>
      <c r="D101" s="16" t="s">
        <v>234</v>
      </c>
      <c r="E101" s="46" t="s">
        <v>233</v>
      </c>
      <c r="F101" s="23" t="s">
        <v>82</v>
      </c>
      <c r="G101" s="12" t="s">
        <v>216</v>
      </c>
      <c r="H101" s="56" t="s">
        <v>310</v>
      </c>
      <c r="I101" s="20">
        <f t="shared" si="19"/>
        <v>1762299</v>
      </c>
      <c r="J101" s="20">
        <v>1762299</v>
      </c>
      <c r="K101" s="20"/>
      <c r="L101" s="20"/>
    </row>
    <row r="102" spans="1:12" s="18" customFormat="1" ht="47.25" x14ac:dyDescent="0.25">
      <c r="A102" s="11" t="s">
        <v>227</v>
      </c>
      <c r="B102" s="34">
        <v>84</v>
      </c>
      <c r="C102" s="22">
        <v>4082</v>
      </c>
      <c r="D102" s="16" t="s">
        <v>236</v>
      </c>
      <c r="E102" s="46" t="s">
        <v>235</v>
      </c>
      <c r="F102" s="23" t="s">
        <v>82</v>
      </c>
      <c r="G102" s="12" t="s">
        <v>216</v>
      </c>
      <c r="H102" s="56" t="s">
        <v>310</v>
      </c>
      <c r="I102" s="20">
        <f t="shared" si="19"/>
        <v>879000</v>
      </c>
      <c r="J102" s="20">
        <v>879000</v>
      </c>
      <c r="K102" s="20"/>
      <c r="L102" s="20"/>
    </row>
    <row r="103" spans="1:12" s="49" customFormat="1" ht="39.6" customHeight="1" x14ac:dyDescent="0.25">
      <c r="A103" s="21">
        <v>24</v>
      </c>
      <c r="B103" s="41">
        <v>87</v>
      </c>
      <c r="C103" s="72" t="s">
        <v>217</v>
      </c>
      <c r="D103" s="73"/>
      <c r="E103" s="73"/>
      <c r="F103" s="73"/>
      <c r="G103" s="74"/>
      <c r="H103" s="55" t="s">
        <v>311</v>
      </c>
      <c r="I103" s="19">
        <f>SUM(J103:K103)</f>
        <v>82614080</v>
      </c>
      <c r="J103" s="19">
        <f>SUM(J104:J113)</f>
        <v>70163952</v>
      </c>
      <c r="K103" s="19">
        <f>SUM(K104:K113)</f>
        <v>12450128</v>
      </c>
      <c r="L103" s="19">
        <f>SUM(L104:L113)</f>
        <v>12450128</v>
      </c>
    </row>
    <row r="104" spans="1:12" s="18" customFormat="1" ht="53.25" customHeight="1" x14ac:dyDescent="0.25">
      <c r="A104" s="13" t="s">
        <v>5</v>
      </c>
      <c r="B104" s="67">
        <v>87</v>
      </c>
      <c r="C104" s="13" t="s">
        <v>17</v>
      </c>
      <c r="D104" s="13" t="s">
        <v>9</v>
      </c>
      <c r="E104" s="58" t="s">
        <v>6</v>
      </c>
      <c r="F104" s="23" t="s">
        <v>156</v>
      </c>
      <c r="G104" s="12" t="s">
        <v>217</v>
      </c>
      <c r="H104" s="56" t="s">
        <v>311</v>
      </c>
      <c r="I104" s="20">
        <f t="shared" ref="I104:I113" si="20">SUM(J104:K104)</f>
        <v>9081736</v>
      </c>
      <c r="J104" s="20">
        <f>4599000+4000000+202128+385008+1000000+195600-1300000</f>
        <v>9081736</v>
      </c>
      <c r="K104" s="20"/>
      <c r="L104" s="20"/>
    </row>
    <row r="105" spans="1:12" s="18" customFormat="1" ht="68.25" customHeight="1" x14ac:dyDescent="0.25">
      <c r="A105" s="13" t="s">
        <v>237</v>
      </c>
      <c r="B105" s="67">
        <v>87</v>
      </c>
      <c r="C105" s="13" t="s">
        <v>252</v>
      </c>
      <c r="D105" s="13" t="s">
        <v>253</v>
      </c>
      <c r="E105" s="58" t="s">
        <v>256</v>
      </c>
      <c r="F105" s="23" t="s">
        <v>156</v>
      </c>
      <c r="G105" s="12" t="s">
        <v>217</v>
      </c>
      <c r="H105" s="56" t="s">
        <v>311</v>
      </c>
      <c r="I105" s="20">
        <f t="shared" si="20"/>
        <v>54339980</v>
      </c>
      <c r="J105" s="20">
        <f>39189700+936000+8691000+571200+1000000+ 3998640+322440+ 2500000+73000+257400+110400-5747800+2438000</f>
        <v>54339980</v>
      </c>
      <c r="K105" s="20"/>
      <c r="L105" s="20"/>
    </row>
    <row r="106" spans="1:12" s="18" customFormat="1" ht="119.25" customHeight="1" x14ac:dyDescent="0.25">
      <c r="A106" s="13" t="s">
        <v>238</v>
      </c>
      <c r="B106" s="67">
        <v>87</v>
      </c>
      <c r="C106" s="13" t="s">
        <v>254</v>
      </c>
      <c r="D106" s="13" t="s">
        <v>255</v>
      </c>
      <c r="E106" s="58" t="s">
        <v>257</v>
      </c>
      <c r="F106" s="23" t="s">
        <v>156</v>
      </c>
      <c r="G106" s="12" t="s">
        <v>217</v>
      </c>
      <c r="H106" s="56" t="s">
        <v>311</v>
      </c>
      <c r="I106" s="20">
        <f t="shared" si="20"/>
        <v>3699816</v>
      </c>
      <c r="J106" s="20">
        <f>2200000+1218000+548500+10900+395292+39924-712800</f>
        <v>3699816</v>
      </c>
      <c r="K106" s="20"/>
      <c r="L106" s="20"/>
    </row>
    <row r="107" spans="1:12" s="18" customFormat="1" ht="73.5" customHeight="1" x14ac:dyDescent="0.25">
      <c r="A107" s="16" t="s">
        <v>239</v>
      </c>
      <c r="B107" s="34">
        <v>87</v>
      </c>
      <c r="C107" s="22">
        <v>1070</v>
      </c>
      <c r="D107" s="13" t="s">
        <v>228</v>
      </c>
      <c r="E107" s="46" t="s">
        <v>240</v>
      </c>
      <c r="F107" s="23" t="s">
        <v>156</v>
      </c>
      <c r="G107" s="12" t="s">
        <v>217</v>
      </c>
      <c r="H107" s="56" t="s">
        <v>311</v>
      </c>
      <c r="I107" s="20">
        <f t="shared" si="20"/>
        <v>2225920</v>
      </c>
      <c r="J107" s="20">
        <f>989000+64168+40752+500000+10200+621800</f>
        <v>2225920</v>
      </c>
      <c r="K107" s="20"/>
      <c r="L107" s="20"/>
    </row>
    <row r="108" spans="1:12" s="18" customFormat="1" ht="62.25" customHeight="1" x14ac:dyDescent="0.25">
      <c r="A108" s="13" t="s">
        <v>241</v>
      </c>
      <c r="B108" s="67">
        <v>87</v>
      </c>
      <c r="C108" s="13" t="s">
        <v>242</v>
      </c>
      <c r="D108" s="13" t="s">
        <v>243</v>
      </c>
      <c r="E108" s="58" t="s">
        <v>249</v>
      </c>
      <c r="F108" s="23" t="s">
        <v>156</v>
      </c>
      <c r="G108" s="12" t="s">
        <v>217</v>
      </c>
      <c r="H108" s="56" t="s">
        <v>311</v>
      </c>
      <c r="I108" s="20">
        <f t="shared" si="20"/>
        <v>16500</v>
      </c>
      <c r="J108" s="20">
        <v>16500</v>
      </c>
      <c r="K108" s="20"/>
      <c r="L108" s="20"/>
    </row>
    <row r="109" spans="1:12" s="18" customFormat="1" ht="59.25" customHeight="1" x14ac:dyDescent="0.25">
      <c r="A109" s="13" t="s">
        <v>245</v>
      </c>
      <c r="B109" s="67">
        <v>87</v>
      </c>
      <c r="C109" s="13" t="s">
        <v>246</v>
      </c>
      <c r="D109" s="13" t="s">
        <v>244</v>
      </c>
      <c r="E109" s="58" t="s">
        <v>250</v>
      </c>
      <c r="F109" s="23" t="s">
        <v>156</v>
      </c>
      <c r="G109" s="12" t="s">
        <v>217</v>
      </c>
      <c r="H109" s="56" t="s">
        <v>311</v>
      </c>
      <c r="I109" s="20">
        <f t="shared" si="20"/>
        <v>168500</v>
      </c>
      <c r="J109" s="20">
        <f>114000+51700+2800</f>
        <v>168500</v>
      </c>
      <c r="K109" s="20"/>
      <c r="L109" s="20"/>
    </row>
    <row r="110" spans="1:12" s="18" customFormat="1" ht="60.6" customHeight="1" x14ac:dyDescent="0.25">
      <c r="A110" s="13" t="s">
        <v>247</v>
      </c>
      <c r="B110" s="67">
        <v>87</v>
      </c>
      <c r="C110" s="13" t="s">
        <v>248</v>
      </c>
      <c r="D110" s="13" t="s">
        <v>244</v>
      </c>
      <c r="E110" s="58" t="s">
        <v>251</v>
      </c>
      <c r="F110" s="23" t="s">
        <v>156</v>
      </c>
      <c r="G110" s="12" t="s">
        <v>217</v>
      </c>
      <c r="H110" s="56" t="s">
        <v>311</v>
      </c>
      <c r="I110" s="20">
        <f t="shared" si="20"/>
        <v>217500</v>
      </c>
      <c r="J110" s="20">
        <f>212000+5500</f>
        <v>217500</v>
      </c>
      <c r="K110" s="20"/>
      <c r="L110" s="20"/>
    </row>
    <row r="111" spans="1:12" s="18" customFormat="1" ht="126" x14ac:dyDescent="0.25">
      <c r="A111" s="16" t="s">
        <v>320</v>
      </c>
      <c r="B111" s="13">
        <v>87</v>
      </c>
      <c r="C111" s="13">
        <v>1183</v>
      </c>
      <c r="D111" s="16" t="s">
        <v>244</v>
      </c>
      <c r="E111" s="58" t="s">
        <v>321</v>
      </c>
      <c r="F111" s="23" t="s">
        <v>156</v>
      </c>
      <c r="G111" s="12" t="s">
        <v>217</v>
      </c>
      <c r="H111" s="56" t="s">
        <v>311</v>
      </c>
      <c r="I111" s="20">
        <f t="shared" si="20"/>
        <v>606500</v>
      </c>
      <c r="J111" s="20"/>
      <c r="K111" s="20">
        <v>606500</v>
      </c>
      <c r="L111" s="20">
        <v>606500</v>
      </c>
    </row>
    <row r="112" spans="1:12" s="18" customFormat="1" ht="94.5" customHeight="1" x14ac:dyDescent="0.25">
      <c r="A112" s="16" t="s">
        <v>307</v>
      </c>
      <c r="B112" s="67">
        <v>87</v>
      </c>
      <c r="C112" s="13">
        <v>1300</v>
      </c>
      <c r="D112" s="16" t="s">
        <v>244</v>
      </c>
      <c r="E112" s="58" t="s">
        <v>303</v>
      </c>
      <c r="F112" s="23" t="s">
        <v>156</v>
      </c>
      <c r="G112" s="12" t="s">
        <v>217</v>
      </c>
      <c r="H112" s="56" t="s">
        <v>311</v>
      </c>
      <c r="I112" s="20">
        <f t="shared" si="20"/>
        <v>11843628</v>
      </c>
      <c r="J112" s="20"/>
      <c r="K112" s="20">
        <v>11843628</v>
      </c>
      <c r="L112" s="20">
        <v>11843628</v>
      </c>
    </row>
    <row r="113" spans="1:12" s="18" customFormat="1" ht="72.599999999999994" customHeight="1" x14ac:dyDescent="0.25">
      <c r="A113" s="13" t="s">
        <v>261</v>
      </c>
      <c r="B113" s="67">
        <v>87</v>
      </c>
      <c r="C113" s="13" t="s">
        <v>262</v>
      </c>
      <c r="D113" s="13" t="s">
        <v>25</v>
      </c>
      <c r="E113" s="58" t="s">
        <v>263</v>
      </c>
      <c r="F113" s="23" t="s">
        <v>156</v>
      </c>
      <c r="G113" s="12" t="s">
        <v>217</v>
      </c>
      <c r="H113" s="56" t="s">
        <v>311</v>
      </c>
      <c r="I113" s="20">
        <f t="shared" si="20"/>
        <v>414000</v>
      </c>
      <c r="J113" s="20">
        <f>414000</f>
        <v>414000</v>
      </c>
      <c r="K113" s="20"/>
      <c r="L113" s="20"/>
    </row>
    <row r="114" spans="1:12" s="49" customFormat="1" ht="35.450000000000003" customHeight="1" x14ac:dyDescent="0.25">
      <c r="A114" s="21">
        <v>25</v>
      </c>
      <c r="B114" s="41">
        <v>88</v>
      </c>
      <c r="C114" s="72" t="s">
        <v>218</v>
      </c>
      <c r="D114" s="73"/>
      <c r="E114" s="73"/>
      <c r="F114" s="73"/>
      <c r="G114" s="74"/>
      <c r="H114" s="55" t="s">
        <v>312</v>
      </c>
      <c r="I114" s="19">
        <f>SUM(J114:K114)</f>
        <v>4690000</v>
      </c>
      <c r="J114" s="19">
        <f>SUM(J115:J117)</f>
        <v>4690000</v>
      </c>
      <c r="K114" s="19">
        <f t="shared" ref="K114:L114" si="21">SUM(K115:K117)</f>
        <v>0</v>
      </c>
      <c r="L114" s="19">
        <f t="shared" si="21"/>
        <v>0</v>
      </c>
    </row>
    <row r="115" spans="1:12" s="18" customFormat="1" ht="115.5" customHeight="1" x14ac:dyDescent="0.25">
      <c r="A115" s="13" t="s">
        <v>258</v>
      </c>
      <c r="B115" s="67">
        <v>88</v>
      </c>
      <c r="C115" s="13" t="s">
        <v>259</v>
      </c>
      <c r="D115" s="13" t="s">
        <v>15</v>
      </c>
      <c r="E115" s="58" t="s">
        <v>260</v>
      </c>
      <c r="F115" s="23" t="s">
        <v>156</v>
      </c>
      <c r="G115" s="12" t="s">
        <v>218</v>
      </c>
      <c r="H115" s="56" t="s">
        <v>312</v>
      </c>
      <c r="I115" s="20">
        <f>SUM(J115:K115)</f>
        <v>3220000</v>
      </c>
      <c r="J115" s="20">
        <v>3220000</v>
      </c>
      <c r="K115" s="20"/>
      <c r="L115" s="20"/>
    </row>
    <row r="116" spans="1:12" s="18" customFormat="1" ht="113.25" customHeight="1" x14ac:dyDescent="0.25">
      <c r="A116" s="16" t="s">
        <v>264</v>
      </c>
      <c r="B116" s="67">
        <v>88</v>
      </c>
      <c r="C116" s="13" t="s">
        <v>259</v>
      </c>
      <c r="D116" s="13" t="s">
        <v>15</v>
      </c>
      <c r="E116" s="58" t="s">
        <v>260</v>
      </c>
      <c r="F116" s="23" t="s">
        <v>81</v>
      </c>
      <c r="G116" s="12" t="s">
        <v>218</v>
      </c>
      <c r="H116" s="56" t="s">
        <v>312</v>
      </c>
      <c r="I116" s="20">
        <f t="shared" ref="I116:I132" si="22">SUM(J116:K116)</f>
        <v>1300000</v>
      </c>
      <c r="J116" s="20">
        <v>1300000</v>
      </c>
      <c r="K116" s="20"/>
      <c r="L116" s="20"/>
    </row>
    <row r="117" spans="1:12" s="18" customFormat="1" ht="109.5" customHeight="1" x14ac:dyDescent="0.25">
      <c r="A117" s="13" t="s">
        <v>265</v>
      </c>
      <c r="B117" s="67">
        <v>88</v>
      </c>
      <c r="C117" s="13" t="s">
        <v>259</v>
      </c>
      <c r="D117" s="13" t="s">
        <v>15</v>
      </c>
      <c r="E117" s="58" t="s">
        <v>260</v>
      </c>
      <c r="F117" s="23" t="s">
        <v>82</v>
      </c>
      <c r="G117" s="12" t="s">
        <v>218</v>
      </c>
      <c r="H117" s="56" t="s">
        <v>312</v>
      </c>
      <c r="I117" s="20">
        <f t="shared" si="22"/>
        <v>170000</v>
      </c>
      <c r="J117" s="20">
        <v>170000</v>
      </c>
      <c r="K117" s="20"/>
      <c r="L117" s="20"/>
    </row>
    <row r="118" spans="1:12" s="49" customFormat="1" ht="34.9" customHeight="1" x14ac:dyDescent="0.25">
      <c r="A118" s="21">
        <v>26</v>
      </c>
      <c r="B118" s="41">
        <v>94</v>
      </c>
      <c r="C118" s="72" t="s">
        <v>219</v>
      </c>
      <c r="D118" s="73"/>
      <c r="E118" s="73"/>
      <c r="F118" s="73"/>
      <c r="G118" s="74"/>
      <c r="H118" s="55" t="s">
        <v>313</v>
      </c>
      <c r="I118" s="19">
        <f t="shared" si="22"/>
        <v>1097600</v>
      </c>
      <c r="J118" s="19">
        <f>SUM(J119)</f>
        <v>1097600</v>
      </c>
      <c r="K118" s="19">
        <f t="shared" ref="K118:L118" si="23">SUM(K119)</f>
        <v>0</v>
      </c>
      <c r="L118" s="19">
        <f t="shared" si="23"/>
        <v>0</v>
      </c>
    </row>
    <row r="119" spans="1:12" s="18" customFormat="1" ht="78" customHeight="1" x14ac:dyDescent="0.25">
      <c r="A119" s="13" t="s">
        <v>266</v>
      </c>
      <c r="B119" s="67">
        <v>94</v>
      </c>
      <c r="C119" s="13" t="s">
        <v>267</v>
      </c>
      <c r="D119" s="13" t="s">
        <v>268</v>
      </c>
      <c r="E119" s="58" t="s">
        <v>269</v>
      </c>
      <c r="F119" s="23" t="s">
        <v>81</v>
      </c>
      <c r="G119" s="12" t="s">
        <v>219</v>
      </c>
      <c r="H119" s="56" t="s">
        <v>313</v>
      </c>
      <c r="I119" s="20">
        <f t="shared" si="22"/>
        <v>1097600</v>
      </c>
      <c r="J119" s="20">
        <v>1097600</v>
      </c>
      <c r="K119" s="20"/>
      <c r="L119" s="20"/>
    </row>
    <row r="120" spans="1:12" s="49" customFormat="1" ht="54" customHeight="1" x14ac:dyDescent="0.25">
      <c r="A120" s="21">
        <v>27</v>
      </c>
      <c r="B120" s="41">
        <v>95</v>
      </c>
      <c r="C120" s="72" t="s">
        <v>220</v>
      </c>
      <c r="D120" s="73"/>
      <c r="E120" s="73"/>
      <c r="F120" s="73"/>
      <c r="G120" s="74"/>
      <c r="H120" s="55" t="s">
        <v>314</v>
      </c>
      <c r="I120" s="19">
        <f t="shared" si="22"/>
        <v>51538100</v>
      </c>
      <c r="J120" s="19">
        <f>SUM(J121:J132)</f>
        <v>51538100</v>
      </c>
      <c r="K120" s="19">
        <f>SUM(K121:K132)</f>
        <v>0</v>
      </c>
      <c r="L120" s="19">
        <f>SUM(L121:L132)</f>
        <v>0</v>
      </c>
    </row>
    <row r="121" spans="1:12" s="18" customFormat="1" ht="63" x14ac:dyDescent="0.25">
      <c r="A121" s="15" t="s">
        <v>274</v>
      </c>
      <c r="B121" s="68">
        <v>95</v>
      </c>
      <c r="C121" s="11" t="s">
        <v>59</v>
      </c>
      <c r="D121" s="11" t="s">
        <v>60</v>
      </c>
      <c r="E121" s="61" t="s">
        <v>275</v>
      </c>
      <c r="F121" s="45" t="s">
        <v>270</v>
      </c>
      <c r="G121" s="12" t="s">
        <v>220</v>
      </c>
      <c r="H121" s="56" t="s">
        <v>314</v>
      </c>
      <c r="I121" s="20">
        <f t="shared" si="22"/>
        <v>3500000</v>
      </c>
      <c r="J121" s="20">
        <v>3500000</v>
      </c>
      <c r="K121" s="20"/>
      <c r="L121" s="20"/>
    </row>
    <row r="122" spans="1:12" s="18" customFormat="1" ht="63" x14ac:dyDescent="0.25">
      <c r="A122" s="15" t="s">
        <v>13</v>
      </c>
      <c r="B122" s="68">
        <v>95</v>
      </c>
      <c r="C122" s="11" t="s">
        <v>59</v>
      </c>
      <c r="D122" s="11" t="s">
        <v>60</v>
      </c>
      <c r="E122" s="61" t="s">
        <v>275</v>
      </c>
      <c r="F122" s="23" t="s">
        <v>156</v>
      </c>
      <c r="G122" s="12" t="s">
        <v>220</v>
      </c>
      <c r="H122" s="56" t="s">
        <v>314</v>
      </c>
      <c r="I122" s="20">
        <f t="shared" si="22"/>
        <v>356400</v>
      </c>
      <c r="J122" s="20">
        <v>356400</v>
      </c>
      <c r="K122" s="20"/>
      <c r="L122" s="20"/>
    </row>
    <row r="123" spans="1:12" s="18" customFormat="1" ht="63" x14ac:dyDescent="0.25">
      <c r="A123" s="11" t="s">
        <v>271</v>
      </c>
      <c r="B123" s="69" t="s">
        <v>318</v>
      </c>
      <c r="C123" s="11" t="s">
        <v>272</v>
      </c>
      <c r="D123" s="11" t="s">
        <v>69</v>
      </c>
      <c r="E123" s="60" t="s">
        <v>273</v>
      </c>
      <c r="F123" s="23" t="s">
        <v>81</v>
      </c>
      <c r="G123" s="12" t="s">
        <v>220</v>
      </c>
      <c r="H123" s="56" t="s">
        <v>314</v>
      </c>
      <c r="I123" s="20">
        <f t="shared" si="22"/>
        <v>3400</v>
      </c>
      <c r="J123" s="20">
        <v>3400</v>
      </c>
      <c r="K123" s="20"/>
      <c r="L123" s="20"/>
    </row>
    <row r="124" spans="1:12" s="18" customFormat="1" ht="63" x14ac:dyDescent="0.25">
      <c r="A124" s="11" t="s">
        <v>289</v>
      </c>
      <c r="B124" s="69" t="s">
        <v>318</v>
      </c>
      <c r="C124" s="11" t="s">
        <v>290</v>
      </c>
      <c r="D124" s="11" t="s">
        <v>268</v>
      </c>
      <c r="E124" s="60" t="s">
        <v>291</v>
      </c>
      <c r="F124" s="23" t="s">
        <v>81</v>
      </c>
      <c r="G124" s="12" t="s">
        <v>220</v>
      </c>
      <c r="H124" s="56" t="s">
        <v>314</v>
      </c>
      <c r="I124" s="20">
        <f t="shared" si="22"/>
        <v>161000</v>
      </c>
      <c r="J124" s="20">
        <f>8000+153000</f>
        <v>161000</v>
      </c>
      <c r="K124" s="20"/>
      <c r="L124" s="20"/>
    </row>
    <row r="125" spans="1:12" s="18" customFormat="1" ht="63" x14ac:dyDescent="0.25">
      <c r="A125" s="11" t="s">
        <v>14</v>
      </c>
      <c r="B125" s="69" t="s">
        <v>318</v>
      </c>
      <c r="C125" s="11" t="s">
        <v>36</v>
      </c>
      <c r="D125" s="11" t="s">
        <v>15</v>
      </c>
      <c r="E125" s="62" t="s">
        <v>43</v>
      </c>
      <c r="F125" s="23" t="s">
        <v>81</v>
      </c>
      <c r="G125" s="12" t="s">
        <v>220</v>
      </c>
      <c r="H125" s="56" t="s">
        <v>314</v>
      </c>
      <c r="I125" s="20">
        <f t="shared" si="22"/>
        <v>493800</v>
      </c>
      <c r="J125" s="20">
        <f>945800-452000</f>
        <v>493800</v>
      </c>
      <c r="K125" s="20"/>
      <c r="L125" s="20"/>
    </row>
    <row r="126" spans="1:12" s="18" customFormat="1" ht="63" x14ac:dyDescent="0.25">
      <c r="A126" s="11" t="s">
        <v>276</v>
      </c>
      <c r="B126" s="69" t="s">
        <v>318</v>
      </c>
      <c r="C126" s="11" t="s">
        <v>277</v>
      </c>
      <c r="D126" s="11" t="s">
        <v>15</v>
      </c>
      <c r="E126" s="45" t="s">
        <v>278</v>
      </c>
      <c r="F126" s="23" t="s">
        <v>81</v>
      </c>
      <c r="G126" s="12" t="s">
        <v>220</v>
      </c>
      <c r="H126" s="56" t="s">
        <v>314</v>
      </c>
      <c r="I126" s="20">
        <f t="shared" si="22"/>
        <v>507500</v>
      </c>
      <c r="J126" s="20">
        <v>507500</v>
      </c>
      <c r="K126" s="20"/>
      <c r="L126" s="20"/>
    </row>
    <row r="127" spans="1:12" s="18" customFormat="1" ht="145.5" customHeight="1" x14ac:dyDescent="0.25">
      <c r="A127" s="11" t="s">
        <v>279</v>
      </c>
      <c r="B127" s="69" t="s">
        <v>318</v>
      </c>
      <c r="C127" s="11" t="s">
        <v>280</v>
      </c>
      <c r="D127" s="11" t="s">
        <v>17</v>
      </c>
      <c r="E127" s="62" t="s">
        <v>281</v>
      </c>
      <c r="F127" s="23" t="s">
        <v>81</v>
      </c>
      <c r="G127" s="12" t="s">
        <v>220</v>
      </c>
      <c r="H127" s="56" t="s">
        <v>314</v>
      </c>
      <c r="I127" s="20">
        <f t="shared" si="22"/>
        <v>2900000</v>
      </c>
      <c r="J127" s="20">
        <v>2900000</v>
      </c>
      <c r="K127" s="20"/>
      <c r="L127" s="20"/>
    </row>
    <row r="128" spans="1:12" s="18" customFormat="1" ht="112.5" customHeight="1" x14ac:dyDescent="0.25">
      <c r="A128" s="11" t="s">
        <v>282</v>
      </c>
      <c r="B128" s="69" t="s">
        <v>318</v>
      </c>
      <c r="C128" s="11" t="s">
        <v>283</v>
      </c>
      <c r="D128" s="11" t="s">
        <v>284</v>
      </c>
      <c r="E128" s="62" t="s">
        <v>285</v>
      </c>
      <c r="F128" s="23" t="s">
        <v>81</v>
      </c>
      <c r="G128" s="12" t="s">
        <v>220</v>
      </c>
      <c r="H128" s="56" t="s">
        <v>314</v>
      </c>
      <c r="I128" s="20">
        <f t="shared" si="22"/>
        <v>1120000</v>
      </c>
      <c r="J128" s="20">
        <v>1120000</v>
      </c>
      <c r="K128" s="20"/>
      <c r="L128" s="20"/>
    </row>
    <row r="129" spans="1:13" s="18" customFormat="1" ht="87.75" customHeight="1" x14ac:dyDescent="0.25">
      <c r="A129" s="11" t="s">
        <v>286</v>
      </c>
      <c r="B129" s="69" t="s">
        <v>318</v>
      </c>
      <c r="C129" s="11" t="s">
        <v>287</v>
      </c>
      <c r="D129" s="11" t="s">
        <v>69</v>
      </c>
      <c r="E129" s="62" t="s">
        <v>288</v>
      </c>
      <c r="F129" s="23" t="s">
        <v>81</v>
      </c>
      <c r="G129" s="12" t="s">
        <v>220</v>
      </c>
      <c r="H129" s="56" t="s">
        <v>314</v>
      </c>
      <c r="I129" s="20">
        <f t="shared" si="22"/>
        <v>71000</v>
      </c>
      <c r="J129" s="20">
        <v>71000</v>
      </c>
      <c r="K129" s="20"/>
      <c r="L129" s="20"/>
    </row>
    <row r="130" spans="1:13" s="18" customFormat="1" ht="63" x14ac:dyDescent="0.25">
      <c r="A130" s="11" t="s">
        <v>70</v>
      </c>
      <c r="B130" s="69" t="s">
        <v>318</v>
      </c>
      <c r="C130" s="11" t="s">
        <v>59</v>
      </c>
      <c r="D130" s="11" t="s">
        <v>60</v>
      </c>
      <c r="E130" s="61" t="s">
        <v>275</v>
      </c>
      <c r="F130" s="23" t="s">
        <v>81</v>
      </c>
      <c r="G130" s="12" t="s">
        <v>220</v>
      </c>
      <c r="H130" s="56" t="s">
        <v>314</v>
      </c>
      <c r="I130" s="20">
        <f t="shared" si="22"/>
        <v>39789600</v>
      </c>
      <c r="J130" s="20">
        <f>59503000-19713400</f>
        <v>39789600</v>
      </c>
      <c r="K130" s="20"/>
      <c r="L130" s="20"/>
    </row>
    <row r="131" spans="1:13" s="18" customFormat="1" ht="63" x14ac:dyDescent="0.25">
      <c r="A131" s="16" t="s">
        <v>97</v>
      </c>
      <c r="B131" s="67">
        <v>95</v>
      </c>
      <c r="C131" s="13" t="s">
        <v>57</v>
      </c>
      <c r="D131" s="13" t="s">
        <v>15</v>
      </c>
      <c r="E131" s="58" t="s">
        <v>58</v>
      </c>
      <c r="F131" s="23" t="s">
        <v>158</v>
      </c>
      <c r="G131" s="12" t="s">
        <v>220</v>
      </c>
      <c r="H131" s="56" t="s">
        <v>314</v>
      </c>
      <c r="I131" s="20">
        <f t="shared" si="22"/>
        <v>313600</v>
      </c>
      <c r="J131" s="20">
        <v>313600</v>
      </c>
      <c r="K131" s="20"/>
      <c r="L131" s="20"/>
    </row>
    <row r="132" spans="1:13" s="18" customFormat="1" ht="63" x14ac:dyDescent="0.25">
      <c r="A132" s="13">
        <v>3719770</v>
      </c>
      <c r="B132" s="66">
        <v>95</v>
      </c>
      <c r="C132" s="22">
        <v>9770</v>
      </c>
      <c r="D132" s="16" t="s">
        <v>80</v>
      </c>
      <c r="E132" s="24" t="s">
        <v>94</v>
      </c>
      <c r="F132" s="23" t="s">
        <v>93</v>
      </c>
      <c r="G132" s="12" t="s">
        <v>220</v>
      </c>
      <c r="H132" s="56" t="s">
        <v>314</v>
      </c>
      <c r="I132" s="20">
        <f t="shared" si="22"/>
        <v>2321800</v>
      </c>
      <c r="J132" s="20">
        <f>2300000+21800</f>
        <v>2321800</v>
      </c>
      <c r="K132" s="20"/>
      <c r="L132" s="20"/>
    </row>
    <row r="133" spans="1:13" s="49" customFormat="1" ht="44.45" customHeight="1" x14ac:dyDescent="0.25">
      <c r="A133" s="21">
        <v>28</v>
      </c>
      <c r="B133" s="41">
        <v>96</v>
      </c>
      <c r="C133" s="72" t="s">
        <v>221</v>
      </c>
      <c r="D133" s="73"/>
      <c r="E133" s="73"/>
      <c r="F133" s="73"/>
      <c r="G133" s="74"/>
      <c r="H133" s="55" t="s">
        <v>315</v>
      </c>
      <c r="I133" s="19">
        <f>SUM(J133:K133)</f>
        <v>600000</v>
      </c>
      <c r="J133" s="19">
        <f>SUM(J134)</f>
        <v>600000</v>
      </c>
      <c r="K133" s="19">
        <f t="shared" ref="K133:L133" si="24">SUM(K134)</f>
        <v>0</v>
      </c>
      <c r="L133" s="19">
        <f t="shared" si="24"/>
        <v>0</v>
      </c>
    </row>
    <row r="134" spans="1:13" s="18" customFormat="1" ht="63" x14ac:dyDescent="0.25">
      <c r="A134" s="11" t="s">
        <v>53</v>
      </c>
      <c r="B134" s="69" t="s">
        <v>319</v>
      </c>
      <c r="C134" s="11" t="s">
        <v>54</v>
      </c>
      <c r="D134" s="11" t="s">
        <v>55</v>
      </c>
      <c r="E134" s="59" t="s">
        <v>56</v>
      </c>
      <c r="F134" s="23" t="s">
        <v>270</v>
      </c>
      <c r="G134" s="12" t="s">
        <v>221</v>
      </c>
      <c r="H134" s="56" t="s">
        <v>315</v>
      </c>
      <c r="I134" s="20">
        <f>SUM(J134:K134)</f>
        <v>600000</v>
      </c>
      <c r="J134" s="20">
        <v>600000</v>
      </c>
      <c r="K134" s="20"/>
      <c r="L134" s="20"/>
    </row>
    <row r="135" spans="1:13" s="49" customFormat="1" ht="59.25" customHeight="1" x14ac:dyDescent="0.25">
      <c r="A135" s="21">
        <v>29</v>
      </c>
      <c r="B135" s="41">
        <v>97</v>
      </c>
      <c r="C135" s="72" t="s">
        <v>309</v>
      </c>
      <c r="D135" s="73"/>
      <c r="E135" s="73"/>
      <c r="F135" s="73"/>
      <c r="G135" s="74"/>
      <c r="H135" s="55" t="s">
        <v>316</v>
      </c>
      <c r="I135" s="19">
        <f>SUM(J135:K135)</f>
        <v>90607503.209999993</v>
      </c>
      <c r="J135" s="19">
        <f>SUM(J136:J145)</f>
        <v>14551250</v>
      </c>
      <c r="K135" s="19">
        <f t="shared" ref="K135:L135" si="25">SUM(K136:K145)</f>
        <v>76056253.209999993</v>
      </c>
      <c r="L135" s="19">
        <f t="shared" si="25"/>
        <v>74421962.5</v>
      </c>
      <c r="M135" s="63"/>
    </row>
    <row r="136" spans="1:13" s="18" customFormat="1" ht="94.5" x14ac:dyDescent="0.25">
      <c r="A136" s="16" t="s">
        <v>292</v>
      </c>
      <c r="B136" s="34">
        <v>97</v>
      </c>
      <c r="C136" s="22">
        <v>8110</v>
      </c>
      <c r="D136" s="16" t="s">
        <v>302</v>
      </c>
      <c r="E136" s="46" t="s">
        <v>301</v>
      </c>
      <c r="F136" s="23" t="s">
        <v>270</v>
      </c>
      <c r="G136" s="12" t="s">
        <v>222</v>
      </c>
      <c r="H136" s="56" t="s">
        <v>316</v>
      </c>
      <c r="I136" s="20">
        <f t="shared" ref="I136:I145" si="26">SUM(J136:K136)</f>
        <v>1800450</v>
      </c>
      <c r="J136" s="20">
        <f>1658000+206500-64050</f>
        <v>1800450</v>
      </c>
      <c r="K136" s="20"/>
      <c r="L136" s="20"/>
    </row>
    <row r="137" spans="1:13" s="18" customFormat="1" ht="94.5" x14ac:dyDescent="0.25">
      <c r="A137" s="16" t="s">
        <v>293</v>
      </c>
      <c r="B137" s="34">
        <v>97</v>
      </c>
      <c r="C137" s="22">
        <v>8110</v>
      </c>
      <c r="D137" s="16" t="s">
        <v>302</v>
      </c>
      <c r="E137" s="46" t="s">
        <v>301</v>
      </c>
      <c r="F137" s="23" t="s">
        <v>156</v>
      </c>
      <c r="G137" s="12" t="s">
        <v>222</v>
      </c>
      <c r="H137" s="56" t="s">
        <v>316</v>
      </c>
      <c r="I137" s="20">
        <f t="shared" si="26"/>
        <v>8055800</v>
      </c>
      <c r="J137" s="20">
        <f>667550+6694750+1300000-606500</f>
        <v>8055800</v>
      </c>
      <c r="K137" s="20"/>
      <c r="L137" s="20"/>
    </row>
    <row r="138" spans="1:13" s="18" customFormat="1" ht="94.5" x14ac:dyDescent="0.25">
      <c r="A138" s="16" t="s">
        <v>294</v>
      </c>
      <c r="B138" s="34">
        <v>97</v>
      </c>
      <c r="C138" s="22">
        <v>8110</v>
      </c>
      <c r="D138" s="16" t="s">
        <v>302</v>
      </c>
      <c r="E138" s="46" t="s">
        <v>301</v>
      </c>
      <c r="F138" s="23" t="s">
        <v>81</v>
      </c>
      <c r="G138" s="12" t="s">
        <v>222</v>
      </c>
      <c r="H138" s="56" t="s">
        <v>316</v>
      </c>
      <c r="I138" s="20">
        <f t="shared" si="26"/>
        <v>60000</v>
      </c>
      <c r="J138" s="20">
        <v>60000</v>
      </c>
      <c r="K138" s="20"/>
      <c r="L138" s="20"/>
    </row>
    <row r="139" spans="1:13" s="18" customFormat="1" ht="94.5" x14ac:dyDescent="0.25">
      <c r="A139" s="16" t="s">
        <v>295</v>
      </c>
      <c r="B139" s="34">
        <v>97</v>
      </c>
      <c r="C139" s="22">
        <v>8110</v>
      </c>
      <c r="D139" s="16" t="s">
        <v>302</v>
      </c>
      <c r="E139" s="46" t="s">
        <v>301</v>
      </c>
      <c r="F139" s="23" t="s">
        <v>82</v>
      </c>
      <c r="G139" s="12" t="s">
        <v>222</v>
      </c>
      <c r="H139" s="56" t="s">
        <v>316</v>
      </c>
      <c r="I139" s="20">
        <f t="shared" si="26"/>
        <v>65000</v>
      </c>
      <c r="J139" s="20">
        <f>65000+550000-550000</f>
        <v>65000</v>
      </c>
      <c r="K139" s="20"/>
      <c r="L139" s="20"/>
    </row>
    <row r="140" spans="1:13" s="18" customFormat="1" ht="94.5" x14ac:dyDescent="0.25">
      <c r="A140" s="16" t="s">
        <v>296</v>
      </c>
      <c r="B140" s="34">
        <v>97</v>
      </c>
      <c r="C140" s="22">
        <v>8110</v>
      </c>
      <c r="D140" s="16" t="s">
        <v>302</v>
      </c>
      <c r="E140" s="46" t="s">
        <v>301</v>
      </c>
      <c r="F140" s="23" t="s">
        <v>157</v>
      </c>
      <c r="G140" s="12" t="s">
        <v>222</v>
      </c>
      <c r="H140" s="56" t="s">
        <v>316</v>
      </c>
      <c r="I140" s="20">
        <f t="shared" si="26"/>
        <v>2300000</v>
      </c>
      <c r="J140" s="20">
        <v>2300000</v>
      </c>
      <c r="K140" s="20"/>
      <c r="L140" s="20"/>
    </row>
    <row r="141" spans="1:13" s="18" customFormat="1" ht="94.5" x14ac:dyDescent="0.25">
      <c r="A141" s="16" t="s">
        <v>297</v>
      </c>
      <c r="B141" s="34">
        <v>97</v>
      </c>
      <c r="C141" s="22">
        <v>1300</v>
      </c>
      <c r="D141" s="16" t="s">
        <v>244</v>
      </c>
      <c r="E141" s="46" t="s">
        <v>303</v>
      </c>
      <c r="F141" s="23" t="s">
        <v>159</v>
      </c>
      <c r="G141" s="12" t="s">
        <v>222</v>
      </c>
      <c r="H141" s="56" t="s">
        <v>316</v>
      </c>
      <c r="I141" s="20">
        <f t="shared" si="26"/>
        <v>67371232.5</v>
      </c>
      <c r="J141" s="20"/>
      <c r="K141" s="20">
        <v>67371232.5</v>
      </c>
      <c r="L141" s="20">
        <v>67371232.5</v>
      </c>
    </row>
    <row r="142" spans="1:13" s="18" customFormat="1" ht="94.5" x14ac:dyDescent="0.25">
      <c r="A142" s="16" t="s">
        <v>298</v>
      </c>
      <c r="B142" s="34">
        <v>97</v>
      </c>
      <c r="C142" s="22">
        <v>2171</v>
      </c>
      <c r="D142" s="16" t="s">
        <v>55</v>
      </c>
      <c r="E142" s="46" t="s">
        <v>304</v>
      </c>
      <c r="F142" s="23" t="s">
        <v>159</v>
      </c>
      <c r="G142" s="12" t="s">
        <v>222</v>
      </c>
      <c r="H142" s="56" t="s">
        <v>316</v>
      </c>
      <c r="I142" s="20">
        <f t="shared" si="26"/>
        <v>7050730</v>
      </c>
      <c r="J142" s="20"/>
      <c r="K142" s="20">
        <v>7050730</v>
      </c>
      <c r="L142" s="20">
        <v>7050730</v>
      </c>
    </row>
    <row r="143" spans="1:13" s="18" customFormat="1" ht="192" customHeight="1" x14ac:dyDescent="0.25">
      <c r="A143" s="16" t="s">
        <v>299</v>
      </c>
      <c r="B143" s="34">
        <v>97</v>
      </c>
      <c r="C143" s="22">
        <v>7691</v>
      </c>
      <c r="D143" s="16" t="s">
        <v>12</v>
      </c>
      <c r="E143" s="46" t="s">
        <v>196</v>
      </c>
      <c r="F143" s="23" t="s">
        <v>159</v>
      </c>
      <c r="G143" s="12" t="s">
        <v>222</v>
      </c>
      <c r="H143" s="56" t="s">
        <v>316</v>
      </c>
      <c r="I143" s="20">
        <f t="shared" si="26"/>
        <v>1634290.71</v>
      </c>
      <c r="J143" s="20"/>
      <c r="K143" s="20">
        <v>1634290.71</v>
      </c>
      <c r="L143" s="20"/>
    </row>
    <row r="144" spans="1:13" s="18" customFormat="1" ht="94.5" x14ac:dyDescent="0.25">
      <c r="A144" s="16" t="s">
        <v>300</v>
      </c>
      <c r="B144" s="34">
        <v>97</v>
      </c>
      <c r="C144" s="22">
        <v>8110</v>
      </c>
      <c r="D144" s="16" t="s">
        <v>302</v>
      </c>
      <c r="E144" s="46" t="s">
        <v>301</v>
      </c>
      <c r="F144" s="23" t="s">
        <v>159</v>
      </c>
      <c r="G144" s="12" t="s">
        <v>222</v>
      </c>
      <c r="H144" s="56" t="s">
        <v>316</v>
      </c>
      <c r="I144" s="20">
        <f t="shared" si="26"/>
        <v>270000</v>
      </c>
      <c r="J144" s="20">
        <v>270000</v>
      </c>
      <c r="K144" s="20"/>
      <c r="L144" s="20"/>
    </row>
    <row r="145" spans="1:13" s="18" customFormat="1" ht="94.5" x14ac:dyDescent="0.25">
      <c r="A145" s="16" t="s">
        <v>210</v>
      </c>
      <c r="B145" s="34">
        <v>97</v>
      </c>
      <c r="C145" s="22">
        <v>9800</v>
      </c>
      <c r="D145" s="16" t="s">
        <v>80</v>
      </c>
      <c r="E145" s="46" t="s">
        <v>122</v>
      </c>
      <c r="F145" s="23" t="s">
        <v>93</v>
      </c>
      <c r="G145" s="12" t="s">
        <v>222</v>
      </c>
      <c r="H145" s="56" t="s">
        <v>316</v>
      </c>
      <c r="I145" s="20">
        <f t="shared" si="26"/>
        <v>2000000</v>
      </c>
      <c r="J145" s="20">
        <v>2000000</v>
      </c>
      <c r="K145" s="20"/>
      <c r="L145" s="20"/>
    </row>
    <row r="146" spans="1:13" s="49" customFormat="1" ht="59.25" customHeight="1" x14ac:dyDescent="0.25">
      <c r="A146" s="21">
        <v>30</v>
      </c>
      <c r="B146" s="41">
        <v>100</v>
      </c>
      <c r="C146" s="72" t="s">
        <v>223</v>
      </c>
      <c r="D146" s="73"/>
      <c r="E146" s="73"/>
      <c r="F146" s="73"/>
      <c r="G146" s="74"/>
      <c r="H146" s="55" t="s">
        <v>317</v>
      </c>
      <c r="I146" s="19">
        <f>SUM(J146:K146)</f>
        <v>500000</v>
      </c>
      <c r="J146" s="19">
        <f>SUM(J147)</f>
        <v>500000</v>
      </c>
      <c r="K146" s="19">
        <f t="shared" ref="K146:L146" si="27">SUM(K147)</f>
        <v>0</v>
      </c>
      <c r="L146" s="19">
        <f t="shared" si="27"/>
        <v>0</v>
      </c>
    </row>
    <row r="147" spans="1:13" s="18" customFormat="1" ht="94.5" x14ac:dyDescent="0.25">
      <c r="A147" s="13">
        <v>1216017</v>
      </c>
      <c r="B147" s="34">
        <v>100</v>
      </c>
      <c r="C147" s="22">
        <v>6017</v>
      </c>
      <c r="D147" s="16" t="s">
        <v>11</v>
      </c>
      <c r="E147" s="46" t="s">
        <v>305</v>
      </c>
      <c r="F147" s="23" t="s">
        <v>157</v>
      </c>
      <c r="G147" s="12" t="s">
        <v>223</v>
      </c>
      <c r="H147" s="56" t="s">
        <v>317</v>
      </c>
      <c r="I147" s="20">
        <f>SUM(J147:K147)</f>
        <v>500000</v>
      </c>
      <c r="J147" s="20">
        <v>500000</v>
      </c>
      <c r="K147" s="20"/>
      <c r="L147" s="20"/>
    </row>
    <row r="148" spans="1:13" s="49" customFormat="1" ht="59.25" customHeight="1" x14ac:dyDescent="0.25">
      <c r="A148" s="21">
        <v>31</v>
      </c>
      <c r="B148" s="41"/>
      <c r="C148" s="72" t="s">
        <v>325</v>
      </c>
      <c r="D148" s="73"/>
      <c r="E148" s="73"/>
      <c r="F148" s="73"/>
      <c r="G148" s="74"/>
      <c r="H148" s="55">
        <v>46094</v>
      </c>
      <c r="I148" s="19">
        <f>J148+K148</f>
        <v>500000</v>
      </c>
      <c r="J148" s="19">
        <f>J149</f>
        <v>500000</v>
      </c>
      <c r="K148" s="19"/>
      <c r="L148" s="19"/>
    </row>
    <row r="149" spans="1:13" s="18" customFormat="1" ht="63" x14ac:dyDescent="0.25">
      <c r="A149" s="16" t="s">
        <v>327</v>
      </c>
      <c r="B149" s="34"/>
      <c r="C149" s="22">
        <v>7610</v>
      </c>
      <c r="D149" s="16" t="s">
        <v>328</v>
      </c>
      <c r="E149" s="46" t="s">
        <v>326</v>
      </c>
      <c r="F149" s="23" t="s">
        <v>270</v>
      </c>
      <c r="G149" s="12" t="s">
        <v>325</v>
      </c>
      <c r="H149" s="56">
        <v>46094</v>
      </c>
      <c r="I149" s="20">
        <f>J149+K149</f>
        <v>500000</v>
      </c>
      <c r="J149" s="20">
        <v>500000</v>
      </c>
      <c r="K149" s="20"/>
      <c r="L149" s="20"/>
    </row>
    <row r="150" spans="1:13" s="18" customFormat="1" ht="15.75" x14ac:dyDescent="0.25">
      <c r="A150" s="13"/>
      <c r="B150" s="34"/>
      <c r="C150" s="22"/>
      <c r="D150" s="16"/>
      <c r="E150" s="46"/>
      <c r="F150" s="23"/>
      <c r="G150" s="12"/>
      <c r="H150" s="56"/>
      <c r="I150" s="20"/>
      <c r="J150" s="20"/>
      <c r="K150" s="20"/>
      <c r="L150" s="20"/>
    </row>
    <row r="151" spans="1:13" s="43" customFormat="1" ht="18.75" x14ac:dyDescent="0.25">
      <c r="A151" s="78" t="s">
        <v>101</v>
      </c>
      <c r="B151" s="78"/>
      <c r="C151" s="78"/>
      <c r="D151" s="78"/>
      <c r="E151" s="78"/>
      <c r="F151" s="78"/>
      <c r="G151" s="78"/>
      <c r="H151" s="78"/>
      <c r="I151" s="25">
        <f>I15+I17+I19+I22+I33+I35+I46+I48+I50+I52+I54+I58+I60+I63+I69+I72+I79+I84+I86+I88+I92+I94+I96+I103+I114+I118+I120+I133+I135+I146+I148</f>
        <v>762247198.74000001</v>
      </c>
      <c r="J151" s="25">
        <f t="shared" ref="J151:L151" si="28">J15+J17+J19+J22+J33+J35+J46+J48+J50+J52+J54+J58+J60+J63+J69+J72+J79+J84+J86+J88+J92+J94+J96+J103+J114+J118+J120+J133+J135+J146+J148</f>
        <v>609852173</v>
      </c>
      <c r="K151" s="25">
        <f t="shared" si="28"/>
        <v>152395025.74000001</v>
      </c>
      <c r="L151" s="25">
        <f t="shared" si="28"/>
        <v>139392263.5</v>
      </c>
    </row>
    <row r="152" spans="1:13" s="50" customFormat="1" ht="18.75" x14ac:dyDescent="0.25">
      <c r="A152" s="43"/>
      <c r="B152" s="47"/>
      <c r="C152" s="43"/>
      <c r="D152" s="43"/>
      <c r="E152" s="51"/>
      <c r="F152" s="51"/>
      <c r="G152" s="51"/>
      <c r="H152" s="43"/>
      <c r="I152" s="44"/>
      <c r="J152" s="44"/>
      <c r="K152" s="44"/>
      <c r="L152" s="44"/>
    </row>
    <row r="153" spans="1:13" s="14" customFormat="1" ht="15.75" x14ac:dyDescent="0.25">
      <c r="A153" s="17"/>
      <c r="B153" s="68"/>
      <c r="C153" s="18"/>
      <c r="D153" s="17"/>
      <c r="E153" s="52" t="s">
        <v>98</v>
      </c>
      <c r="F153" s="52"/>
      <c r="G153" s="53"/>
      <c r="H153" s="18" t="s">
        <v>99</v>
      </c>
      <c r="I153" s="18"/>
      <c r="J153" s="18"/>
      <c r="K153" s="18"/>
      <c r="L153" s="18"/>
    </row>
    <row r="154" spans="1:13" x14ac:dyDescent="0.25">
      <c r="I154" s="27"/>
      <c r="J154" s="27"/>
      <c r="K154" s="27"/>
      <c r="L154" s="27"/>
      <c r="M154" s="26"/>
    </row>
    <row r="155" spans="1:13" x14ac:dyDescent="0.25">
      <c r="G155" s="64"/>
      <c r="I155" s="26"/>
      <c r="J155" s="26"/>
      <c r="K155" s="26"/>
      <c r="L155" s="26"/>
    </row>
    <row r="156" spans="1:13" x14ac:dyDescent="0.25">
      <c r="G156" s="64"/>
      <c r="I156" s="26"/>
      <c r="J156" s="26"/>
      <c r="K156" s="26"/>
      <c r="L156" s="26"/>
    </row>
    <row r="157" spans="1:13" x14ac:dyDescent="0.25">
      <c r="G157" s="64"/>
      <c r="I157" s="26"/>
      <c r="J157" s="26"/>
      <c r="K157" s="26"/>
      <c r="L157" s="26"/>
    </row>
    <row r="158" spans="1:13" x14ac:dyDescent="0.25">
      <c r="G158" s="64"/>
      <c r="I158" s="26"/>
      <c r="J158" s="26"/>
      <c r="K158" s="26"/>
      <c r="L158" s="26"/>
    </row>
    <row r="159" spans="1:13" x14ac:dyDescent="0.25">
      <c r="G159" s="64"/>
      <c r="I159" s="26"/>
      <c r="J159" s="26"/>
      <c r="K159" s="26"/>
      <c r="L159" s="26"/>
    </row>
    <row r="160" spans="1:13" x14ac:dyDescent="0.25">
      <c r="G160" s="64"/>
      <c r="I160" s="26"/>
      <c r="J160" s="26"/>
      <c r="K160" s="26"/>
      <c r="L160" s="26"/>
    </row>
    <row r="161" spans="7:12" x14ac:dyDescent="0.25">
      <c r="G161" s="64"/>
      <c r="I161" s="26"/>
      <c r="J161" s="26"/>
      <c r="K161" s="26"/>
      <c r="L161" s="26"/>
    </row>
    <row r="162" spans="7:12" x14ac:dyDescent="0.25">
      <c r="G162" s="64"/>
      <c r="I162" s="26"/>
      <c r="J162" s="26"/>
      <c r="K162" s="26"/>
      <c r="L162" s="26"/>
    </row>
    <row r="163" spans="7:12" x14ac:dyDescent="0.25">
      <c r="G163" s="64"/>
      <c r="I163" s="26"/>
      <c r="J163" s="26"/>
      <c r="K163" s="26"/>
      <c r="L163" s="26"/>
    </row>
    <row r="164" spans="7:12" x14ac:dyDescent="0.25">
      <c r="G164" s="64"/>
      <c r="I164" s="26"/>
      <c r="J164" s="26"/>
      <c r="K164" s="26"/>
      <c r="L164" s="26"/>
    </row>
    <row r="166" spans="7:12" x14ac:dyDescent="0.25">
      <c r="I166" s="26"/>
      <c r="J166" s="26"/>
      <c r="K166" s="26"/>
      <c r="L166" s="26"/>
    </row>
    <row r="167" spans="7:12" x14ac:dyDescent="0.25">
      <c r="I167" s="26"/>
      <c r="J167" s="26"/>
      <c r="K167" s="26"/>
      <c r="L167" s="26"/>
    </row>
  </sheetData>
  <autoFilter ref="A6:L151">
    <filterColumn colId="9" showButton="0"/>
    <filterColumn colId="10" showButton="0"/>
  </autoFilter>
  <mergeCells count="51">
    <mergeCell ref="J1:L1"/>
    <mergeCell ref="J2:L2"/>
    <mergeCell ref="J3:L3"/>
    <mergeCell ref="J4:L4"/>
    <mergeCell ref="C114:G114"/>
    <mergeCell ref="C17:G17"/>
    <mergeCell ref="C54:G54"/>
    <mergeCell ref="C60:G60"/>
    <mergeCell ref="C96:G96"/>
    <mergeCell ref="C103:G103"/>
    <mergeCell ref="C52:G52"/>
    <mergeCell ref="C72:G72"/>
    <mergeCell ref="C19:G19"/>
    <mergeCell ref="C22:G22"/>
    <mergeCell ref="C33:G33"/>
    <mergeCell ref="C35:G35"/>
    <mergeCell ref="J6:L6"/>
    <mergeCell ref="J7:L7"/>
    <mergeCell ref="J8:L8"/>
    <mergeCell ref="J9:L9"/>
    <mergeCell ref="A10:L10"/>
    <mergeCell ref="C69:G69"/>
    <mergeCell ref="H12:H13"/>
    <mergeCell ref="I12:I13"/>
    <mergeCell ref="A151:H151"/>
    <mergeCell ref="C88:G88"/>
    <mergeCell ref="C94:G94"/>
    <mergeCell ref="A12:A13"/>
    <mergeCell ref="C12:C13"/>
    <mergeCell ref="D12:D13"/>
    <mergeCell ref="E12:E13"/>
    <mergeCell ref="G12:G13"/>
    <mergeCell ref="F12:F13"/>
    <mergeCell ref="C48:G48"/>
    <mergeCell ref="C50:G50"/>
    <mergeCell ref="J12:J13"/>
    <mergeCell ref="K12:L12"/>
    <mergeCell ref="C15:G15"/>
    <mergeCell ref="C58:G58"/>
    <mergeCell ref="C148:G148"/>
    <mergeCell ref="C86:G86"/>
    <mergeCell ref="C79:G79"/>
    <mergeCell ref="C84:G84"/>
    <mergeCell ref="C92:G92"/>
    <mergeCell ref="C146:G146"/>
    <mergeCell ref="C118:G118"/>
    <mergeCell ref="C120:G120"/>
    <mergeCell ref="C133:G133"/>
    <mergeCell ref="C135:G135"/>
    <mergeCell ref="C46:G46"/>
    <mergeCell ref="C63:G63"/>
  </mergeCells>
  <pageMargins left="0.39370078740157483" right="0.39370078740157483" top="0.78740157480314965" bottom="0.39370078740157483" header="0.51181102362204722" footer="0.51181102362204722"/>
  <pageSetup paperSize="9" scale="52" fitToWidth="12" fitToHeight="12" orientation="landscape" r:id="rId1"/>
  <headerFooter differentFirst="1">
    <oddHeader>&amp;C&amp;P</oddHeader>
  </headerFooter>
  <rowBreaks count="3" manualBreakCount="3">
    <brk id="51" max="11" man="1"/>
    <brk id="62" max="11" man="1"/>
    <brk id="8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2026-03-10T11:40:59Z</dcterms:modified>
</cp:coreProperties>
</file>