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6 Виконання 1 кв 26 р\"/>
    </mc:Choice>
  </mc:AlternateContent>
  <xr:revisionPtr revIDLastSave="0" documentId="13_ncr:1_{F7D31A90-C9EF-4C50-9F72-A18EBD6380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4" r:id="rId1"/>
  </sheets>
  <definedNames>
    <definedName name="Z_22648713_93C4_4BCC_9593_E6D578C36006_.wvu.PrintArea" localSheetId="0" hidden="1">'2026'!$A$1:$P$118</definedName>
    <definedName name="Z_22648713_93C4_4BCC_9593_E6D578C36006_.wvu.PrintTitles" localSheetId="0" hidden="1">'2026'!$9:$14</definedName>
    <definedName name="Z_22648713_93C4_4BCC_9593_E6D578C36006_.wvu.Rows" localSheetId="0" hidden="1">'2026'!$26:$26,'2026'!#REF!</definedName>
    <definedName name="_xlnm.Print_Titles" localSheetId="0">'2026'!$9:$14</definedName>
    <definedName name="_xlnm.Print_Area" localSheetId="0">'2026'!$A$1:$Q$217</definedName>
  </definedNames>
  <calcPr calcId="191029"/>
  <customWorkbookViews>
    <customWorkbookView name="Администратор - Личное представление" guid="{22648713-93C4-4BCC-9593-E6D578C36006}" mergeInterval="0" personalView="1" maximized="1" xWindow="1" yWindow="1" windowWidth="1276" windowHeight="767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6" i="4" l="1"/>
  <c r="K134" i="4"/>
  <c r="K67" i="4"/>
  <c r="K66" i="4"/>
  <c r="J193" i="4" l="1"/>
  <c r="J192" i="4"/>
  <c r="J168" i="4"/>
  <c r="J167" i="4"/>
  <c r="J161" i="4"/>
  <c r="J160" i="4"/>
  <c r="J150" i="4"/>
  <c r="J145" i="4"/>
  <c r="J122" i="4"/>
  <c r="J113" i="4"/>
  <c r="G49" i="4" l="1"/>
  <c r="H49" i="4"/>
  <c r="F49" i="4"/>
  <c r="K49" i="4"/>
  <c r="L49" i="4"/>
  <c r="J49" i="4"/>
  <c r="N18" i="4"/>
  <c r="O18" i="4"/>
  <c r="N19" i="4"/>
  <c r="N20" i="4"/>
  <c r="N21" i="4"/>
  <c r="O21" i="4"/>
  <c r="N22" i="4"/>
  <c r="N23" i="4"/>
  <c r="N24" i="4"/>
  <c r="N25" i="4"/>
  <c r="N26" i="4"/>
  <c r="N28" i="4"/>
  <c r="N29" i="4"/>
  <c r="N30" i="4"/>
  <c r="O31" i="4"/>
  <c r="P31" i="4"/>
  <c r="N32" i="4"/>
  <c r="N34" i="4"/>
  <c r="N35" i="4"/>
  <c r="N36" i="4"/>
  <c r="N37" i="4"/>
  <c r="O37" i="4"/>
  <c r="P37" i="4"/>
  <c r="N39" i="4"/>
  <c r="N40" i="4"/>
  <c r="N41" i="4"/>
  <c r="N42" i="4"/>
  <c r="N43" i="4"/>
  <c r="N44" i="4"/>
  <c r="N45" i="4"/>
  <c r="N46" i="4"/>
  <c r="N47" i="4"/>
  <c r="N48" i="4"/>
  <c r="N50" i="4"/>
  <c r="N51" i="4"/>
  <c r="N52" i="4"/>
  <c r="N53" i="4"/>
  <c r="N54" i="4"/>
  <c r="N55" i="4"/>
  <c r="N56" i="4"/>
  <c r="N57" i="4"/>
  <c r="N58" i="4"/>
  <c r="N59" i="4"/>
  <c r="N60" i="4"/>
  <c r="O61" i="4"/>
  <c r="N64" i="4"/>
  <c r="N65" i="4"/>
  <c r="N66" i="4"/>
  <c r="O66" i="4"/>
  <c r="N67" i="4"/>
  <c r="O67" i="4"/>
  <c r="N68" i="4"/>
  <c r="N71" i="4"/>
  <c r="N72" i="4"/>
  <c r="N73" i="4"/>
  <c r="N74" i="4"/>
  <c r="O74" i="4"/>
  <c r="N75" i="4"/>
  <c r="N76" i="4"/>
  <c r="O76" i="4"/>
  <c r="N77" i="4"/>
  <c r="N78" i="4"/>
  <c r="N79" i="4"/>
  <c r="O80" i="4"/>
  <c r="P80" i="4"/>
  <c r="O81" i="4"/>
  <c r="P81" i="4"/>
  <c r="N82" i="4"/>
  <c r="O83" i="4"/>
  <c r="O84" i="4"/>
  <c r="P84" i="4"/>
  <c r="N85" i="4"/>
  <c r="O86" i="4"/>
  <c r="N87" i="4"/>
  <c r="N88" i="4"/>
  <c r="N89" i="4"/>
  <c r="N90" i="4"/>
  <c r="N91" i="4"/>
  <c r="N92" i="4"/>
  <c r="N95" i="4"/>
  <c r="N96" i="4"/>
  <c r="N97" i="4"/>
  <c r="N98" i="4"/>
  <c r="N99" i="4"/>
  <c r="N100" i="4"/>
  <c r="N101" i="4"/>
  <c r="N102" i="4"/>
  <c r="O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6" i="4"/>
  <c r="N117" i="4"/>
  <c r="N118" i="4"/>
  <c r="N120" i="4"/>
  <c r="N123" i="4"/>
  <c r="N124" i="4"/>
  <c r="N125" i="4"/>
  <c r="N126" i="4"/>
  <c r="N129" i="4"/>
  <c r="N130" i="4"/>
  <c r="N131" i="4"/>
  <c r="O131" i="4"/>
  <c r="N132" i="4"/>
  <c r="N133" i="4"/>
  <c r="N134" i="4"/>
  <c r="N135" i="4"/>
  <c r="O135" i="4"/>
  <c r="N136" i="4"/>
  <c r="N137" i="4"/>
  <c r="N138" i="4"/>
  <c r="N139" i="4"/>
  <c r="N140" i="4"/>
  <c r="N143" i="4"/>
  <c r="N144" i="4"/>
  <c r="N145" i="4"/>
  <c r="N146" i="4"/>
  <c r="N147" i="4"/>
  <c r="N148" i="4"/>
  <c r="N149" i="4"/>
  <c r="N150" i="4"/>
  <c r="O151" i="4"/>
  <c r="N154" i="4"/>
  <c r="N155" i="4"/>
  <c r="N156" i="4"/>
  <c r="N157" i="4"/>
  <c r="N158" i="4"/>
  <c r="N159" i="4"/>
  <c r="N160" i="4"/>
  <c r="N161" i="4"/>
  <c r="O162" i="4"/>
  <c r="P162" i="4"/>
  <c r="N163" i="4"/>
  <c r="N164" i="4"/>
  <c r="N165" i="4"/>
  <c r="O166" i="4"/>
  <c r="N167" i="4"/>
  <c r="N168" i="4"/>
  <c r="O169" i="4"/>
  <c r="N172" i="4"/>
  <c r="N173" i="4"/>
  <c r="N174" i="4"/>
  <c r="N175" i="4"/>
  <c r="O176" i="4"/>
  <c r="P176" i="4"/>
  <c r="O177" i="4"/>
  <c r="P177" i="4"/>
  <c r="O178" i="4"/>
  <c r="P178" i="4"/>
  <c r="O179" i="4"/>
  <c r="P179" i="4"/>
  <c r="N180" i="4"/>
  <c r="O181" i="4"/>
  <c r="N182" i="4"/>
  <c r="N185" i="4"/>
  <c r="N186" i="4"/>
  <c r="N187" i="4"/>
  <c r="N188" i="4"/>
  <c r="N189" i="4"/>
  <c r="N190" i="4"/>
  <c r="N191" i="4"/>
  <c r="N192" i="4"/>
  <c r="N193" i="4"/>
  <c r="N196" i="4"/>
  <c r="N197" i="4"/>
  <c r="N198" i="4"/>
  <c r="N199" i="4"/>
  <c r="N200" i="4"/>
  <c r="N201" i="4"/>
  <c r="L213" i="4"/>
  <c r="K213" i="4"/>
  <c r="J213" i="4"/>
  <c r="L209" i="4"/>
  <c r="K209" i="4"/>
  <c r="J209" i="4"/>
  <c r="L208" i="4"/>
  <c r="K208" i="4"/>
  <c r="J208" i="4"/>
  <c r="L207" i="4"/>
  <c r="K207" i="4"/>
  <c r="J207" i="4"/>
  <c r="I203" i="4"/>
  <c r="I201" i="4"/>
  <c r="M201" i="4" s="1"/>
  <c r="I200" i="4"/>
  <c r="I199" i="4"/>
  <c r="I198" i="4"/>
  <c r="I197" i="4"/>
  <c r="I196" i="4"/>
  <c r="L195" i="4"/>
  <c r="L194" i="4" s="1"/>
  <c r="K195" i="4"/>
  <c r="K194" i="4" s="1"/>
  <c r="J195" i="4"/>
  <c r="I195" i="4" s="1"/>
  <c r="I193" i="4"/>
  <c r="I192" i="4"/>
  <c r="I191" i="4"/>
  <c r="I190" i="4"/>
  <c r="I189" i="4"/>
  <c r="I188" i="4"/>
  <c r="I187" i="4"/>
  <c r="I186" i="4"/>
  <c r="I185" i="4"/>
  <c r="L184" i="4"/>
  <c r="L183" i="4" s="1"/>
  <c r="K184" i="4"/>
  <c r="K183" i="4" s="1"/>
  <c r="J184" i="4"/>
  <c r="J183" i="4" s="1"/>
  <c r="I182" i="4"/>
  <c r="I181" i="4"/>
  <c r="I180" i="4"/>
  <c r="I179" i="4"/>
  <c r="I178" i="4"/>
  <c r="I177" i="4"/>
  <c r="M177" i="4" s="1"/>
  <c r="I176" i="4"/>
  <c r="I175" i="4"/>
  <c r="I174" i="4"/>
  <c r="I173" i="4"/>
  <c r="I172" i="4"/>
  <c r="L171" i="4"/>
  <c r="L170" i="4" s="1"/>
  <c r="K171" i="4"/>
  <c r="K170" i="4" s="1"/>
  <c r="J171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L153" i="4"/>
  <c r="L152" i="4" s="1"/>
  <c r="K153" i="4"/>
  <c r="K152" i="4" s="1"/>
  <c r="J153" i="4"/>
  <c r="I153" i="4" s="1"/>
  <c r="I151" i="4"/>
  <c r="I150" i="4"/>
  <c r="I149" i="4"/>
  <c r="M149" i="4" s="1"/>
  <c r="I148" i="4"/>
  <c r="I147" i="4"/>
  <c r="I146" i="4"/>
  <c r="I145" i="4"/>
  <c r="I144" i="4"/>
  <c r="I143" i="4"/>
  <c r="L142" i="4"/>
  <c r="L141" i="4" s="1"/>
  <c r="K142" i="4"/>
  <c r="K141" i="4" s="1"/>
  <c r="J142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L128" i="4"/>
  <c r="L127" i="4" s="1"/>
  <c r="K128" i="4"/>
  <c r="J128" i="4"/>
  <c r="J127" i="4" s="1"/>
  <c r="I126" i="4"/>
  <c r="I125" i="4"/>
  <c r="I124" i="4"/>
  <c r="I123" i="4"/>
  <c r="L122" i="4"/>
  <c r="L121" i="4" s="1"/>
  <c r="K122" i="4"/>
  <c r="K121" i="4" s="1"/>
  <c r="I120" i="4"/>
  <c r="L119" i="4"/>
  <c r="K119" i="4"/>
  <c r="K212" i="4" s="1"/>
  <c r="J119" i="4"/>
  <c r="N119" i="4" s="1"/>
  <c r="I118" i="4"/>
  <c r="I117" i="4"/>
  <c r="I116" i="4"/>
  <c r="L115" i="4"/>
  <c r="K115" i="4"/>
  <c r="J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L69" i="4"/>
  <c r="L205" i="4" s="1"/>
  <c r="K69" i="4"/>
  <c r="K205" i="4" s="1"/>
  <c r="J69" i="4"/>
  <c r="J205" i="4" s="1"/>
  <c r="I68" i="4"/>
  <c r="I67" i="4"/>
  <c r="I66" i="4"/>
  <c r="I65" i="4"/>
  <c r="I64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L38" i="4"/>
  <c r="K38" i="4"/>
  <c r="J38" i="4"/>
  <c r="I37" i="4"/>
  <c r="I36" i="4"/>
  <c r="I35" i="4"/>
  <c r="I34" i="4"/>
  <c r="L33" i="4"/>
  <c r="L210" i="4" s="1"/>
  <c r="K33" i="4"/>
  <c r="K210" i="4" s="1"/>
  <c r="J33" i="4"/>
  <c r="I33" i="4" s="1"/>
  <c r="I32" i="4"/>
  <c r="I31" i="4"/>
  <c r="I30" i="4"/>
  <c r="I29" i="4"/>
  <c r="I28" i="4"/>
  <c r="L27" i="4"/>
  <c r="L206" i="4" s="1"/>
  <c r="K27" i="4"/>
  <c r="J27" i="4"/>
  <c r="I27" i="4" s="1"/>
  <c r="I26" i="4"/>
  <c r="I25" i="4"/>
  <c r="I24" i="4"/>
  <c r="M24" i="4" s="1"/>
  <c r="I23" i="4"/>
  <c r="I22" i="4"/>
  <c r="I21" i="4"/>
  <c r="I20" i="4"/>
  <c r="I19" i="4"/>
  <c r="I18" i="4"/>
  <c r="L17" i="4"/>
  <c r="L204" i="4" s="1"/>
  <c r="K17" i="4"/>
  <c r="K204" i="4" s="1"/>
  <c r="J17" i="4"/>
  <c r="G38" i="4"/>
  <c r="H38" i="4"/>
  <c r="F38" i="4"/>
  <c r="G33" i="4"/>
  <c r="H33" i="4"/>
  <c r="F33" i="4"/>
  <c r="F210" i="4" s="1"/>
  <c r="G27" i="4"/>
  <c r="G206" i="4" s="1"/>
  <c r="H27" i="4"/>
  <c r="H206" i="4" s="1"/>
  <c r="F27" i="4"/>
  <c r="G17" i="4"/>
  <c r="H17" i="4"/>
  <c r="H204" i="4" s="1"/>
  <c r="F17" i="4"/>
  <c r="F204" i="4" s="1"/>
  <c r="G69" i="4"/>
  <c r="G63" i="4" s="1"/>
  <c r="G62" i="4" s="1"/>
  <c r="H69" i="4"/>
  <c r="H205" i="4" s="1"/>
  <c r="F69" i="4"/>
  <c r="F205" i="4" s="1"/>
  <c r="E205" i="4" s="1"/>
  <c r="G115" i="4"/>
  <c r="H115" i="4"/>
  <c r="F115" i="4"/>
  <c r="F211" i="4" s="1"/>
  <c r="G119" i="4"/>
  <c r="G94" i="4" s="1"/>
  <c r="G93" i="4" s="1"/>
  <c r="H119" i="4"/>
  <c r="H212" i="4" s="1"/>
  <c r="F119" i="4"/>
  <c r="G122" i="4"/>
  <c r="G121" i="4" s="1"/>
  <c r="H122" i="4"/>
  <c r="H121" i="4" s="1"/>
  <c r="F122" i="4"/>
  <c r="F121" i="4" s="1"/>
  <c r="F127" i="4"/>
  <c r="G128" i="4"/>
  <c r="H128" i="4"/>
  <c r="H127" i="4" s="1"/>
  <c r="F128" i="4"/>
  <c r="G142" i="4"/>
  <c r="G141" i="4" s="1"/>
  <c r="H142" i="4"/>
  <c r="H141" i="4" s="1"/>
  <c r="F142" i="4"/>
  <c r="F141" i="4" s="1"/>
  <c r="G152" i="4"/>
  <c r="G153" i="4"/>
  <c r="H153" i="4"/>
  <c r="H152" i="4" s="1"/>
  <c r="F153" i="4"/>
  <c r="F152" i="4" s="1"/>
  <c r="H170" i="4"/>
  <c r="F170" i="4"/>
  <c r="G171" i="4"/>
  <c r="G170" i="4" s="1"/>
  <c r="E170" i="4" s="1"/>
  <c r="H171" i="4"/>
  <c r="F171" i="4"/>
  <c r="G184" i="4"/>
  <c r="G183" i="4" s="1"/>
  <c r="H184" i="4"/>
  <c r="H183" i="4" s="1"/>
  <c r="F184" i="4"/>
  <c r="F183" i="4" s="1"/>
  <c r="G195" i="4"/>
  <c r="G194" i="4" s="1"/>
  <c r="H195" i="4"/>
  <c r="H194" i="4" s="1"/>
  <c r="F195" i="4"/>
  <c r="F194" i="4" s="1"/>
  <c r="G204" i="4"/>
  <c r="G205" i="4"/>
  <c r="G207" i="4"/>
  <c r="H207" i="4"/>
  <c r="G208" i="4"/>
  <c r="H208" i="4"/>
  <c r="G209" i="4"/>
  <c r="H209" i="4"/>
  <c r="H210" i="4"/>
  <c r="H211" i="4"/>
  <c r="G213" i="4"/>
  <c r="H213" i="4"/>
  <c r="F213" i="4"/>
  <c r="F209" i="4"/>
  <c r="E209" i="4" s="1"/>
  <c r="F208" i="4"/>
  <c r="F207" i="4"/>
  <c r="F206" i="4"/>
  <c r="E18" i="4"/>
  <c r="E19" i="4"/>
  <c r="E20" i="4"/>
  <c r="E21" i="4"/>
  <c r="E22" i="4"/>
  <c r="E23" i="4"/>
  <c r="E24" i="4"/>
  <c r="E25" i="4"/>
  <c r="E26" i="4"/>
  <c r="E28" i="4"/>
  <c r="E29" i="4"/>
  <c r="E30" i="4"/>
  <c r="E31" i="4"/>
  <c r="E32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50" i="4"/>
  <c r="E51" i="4"/>
  <c r="E52" i="4"/>
  <c r="E53" i="4"/>
  <c r="E54" i="4"/>
  <c r="E55" i="4"/>
  <c r="E56" i="4"/>
  <c r="E57" i="4"/>
  <c r="E58" i="4"/>
  <c r="E59" i="4"/>
  <c r="E60" i="4"/>
  <c r="E61" i="4"/>
  <c r="E64" i="4"/>
  <c r="E65" i="4"/>
  <c r="E66" i="4"/>
  <c r="E67" i="4"/>
  <c r="E68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6" i="4"/>
  <c r="E117" i="4"/>
  <c r="E118" i="4"/>
  <c r="E120" i="4"/>
  <c r="E123" i="4"/>
  <c r="E124" i="4"/>
  <c r="E125" i="4"/>
  <c r="E126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3" i="4"/>
  <c r="E144" i="4"/>
  <c r="E145" i="4"/>
  <c r="E146" i="4"/>
  <c r="E147" i="4"/>
  <c r="E148" i="4"/>
  <c r="E149" i="4"/>
  <c r="E150" i="4"/>
  <c r="E151" i="4"/>
  <c r="M151" i="4" s="1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2" i="4"/>
  <c r="E173" i="4"/>
  <c r="E174" i="4"/>
  <c r="E175" i="4"/>
  <c r="E176" i="4"/>
  <c r="E177" i="4"/>
  <c r="E178" i="4"/>
  <c r="E179" i="4"/>
  <c r="E180" i="4"/>
  <c r="E181" i="4"/>
  <c r="E182" i="4"/>
  <c r="E185" i="4"/>
  <c r="E186" i="4"/>
  <c r="E187" i="4"/>
  <c r="E188" i="4"/>
  <c r="E189" i="4"/>
  <c r="E190" i="4"/>
  <c r="E191" i="4"/>
  <c r="E192" i="4"/>
  <c r="E193" i="4"/>
  <c r="E196" i="4"/>
  <c r="E197" i="4"/>
  <c r="E198" i="4"/>
  <c r="E199" i="4"/>
  <c r="E200" i="4"/>
  <c r="E201" i="4"/>
  <c r="E203" i="4"/>
  <c r="E213" i="4"/>
  <c r="M25" i="4" l="1"/>
  <c r="M31" i="4"/>
  <c r="M37" i="4"/>
  <c r="M43" i="4"/>
  <c r="M51" i="4"/>
  <c r="M59" i="4"/>
  <c r="M75" i="4"/>
  <c r="M83" i="4"/>
  <c r="M91" i="4"/>
  <c r="M101" i="4"/>
  <c r="I122" i="4"/>
  <c r="O128" i="4"/>
  <c r="M135" i="4"/>
  <c r="M150" i="4"/>
  <c r="M187" i="4"/>
  <c r="M110" i="4"/>
  <c r="M143" i="4"/>
  <c r="M166" i="4"/>
  <c r="E152" i="4"/>
  <c r="M19" i="4"/>
  <c r="K211" i="4"/>
  <c r="M45" i="4"/>
  <c r="M53" i="4"/>
  <c r="M61" i="4"/>
  <c r="M159" i="4"/>
  <c r="M182" i="4"/>
  <c r="H214" i="4"/>
  <c r="M96" i="4"/>
  <c r="F94" i="4"/>
  <c r="F93" i="4" s="1"/>
  <c r="M120" i="4"/>
  <c r="E153" i="4"/>
  <c r="M153" i="4" s="1"/>
  <c r="H94" i="4"/>
  <c r="H93" i="4" s="1"/>
  <c r="E128" i="4"/>
  <c r="M23" i="4"/>
  <c r="M35" i="4"/>
  <c r="M41" i="4"/>
  <c r="M57" i="4"/>
  <c r="M67" i="4"/>
  <c r="M81" i="4"/>
  <c r="M126" i="4"/>
  <c r="M178" i="4"/>
  <c r="G212" i="4"/>
  <c r="M109" i="4"/>
  <c r="M157" i="4"/>
  <c r="M165" i="4"/>
  <c r="M172" i="4"/>
  <c r="M180" i="4"/>
  <c r="M18" i="4"/>
  <c r="M26" i="4"/>
  <c r="M32" i="4"/>
  <c r="M44" i="4"/>
  <c r="M52" i="4"/>
  <c r="M60" i="4"/>
  <c r="O205" i="4"/>
  <c r="M76" i="4"/>
  <c r="M84" i="4"/>
  <c r="M92" i="4"/>
  <c r="M102" i="4"/>
  <c r="M116" i="4"/>
  <c r="M136" i="4"/>
  <c r="M158" i="4"/>
  <c r="M173" i="4"/>
  <c r="M181" i="4"/>
  <c r="M188" i="4"/>
  <c r="E33" i="4"/>
  <c r="M33" i="4" s="1"/>
  <c r="P205" i="4"/>
  <c r="M77" i="4"/>
  <c r="M85" i="4"/>
  <c r="M95" i="4"/>
  <c r="M103" i="4"/>
  <c r="M111" i="4"/>
  <c r="M117" i="4"/>
  <c r="M129" i="4"/>
  <c r="M137" i="4"/>
  <c r="M144" i="4"/>
  <c r="M167" i="4"/>
  <c r="M174" i="4"/>
  <c r="M189" i="4"/>
  <c r="E208" i="4"/>
  <c r="M20" i="4"/>
  <c r="L211" i="4"/>
  <c r="P211" i="4" s="1"/>
  <c r="M46" i="4"/>
  <c r="M54" i="4"/>
  <c r="M64" i="4"/>
  <c r="M78" i="4"/>
  <c r="M86" i="4"/>
  <c r="M104" i="4"/>
  <c r="M112" i="4"/>
  <c r="M118" i="4"/>
  <c r="M123" i="4"/>
  <c r="M130" i="4"/>
  <c r="M138" i="4"/>
  <c r="M145" i="4"/>
  <c r="O152" i="4"/>
  <c r="M160" i="4"/>
  <c r="M168" i="4"/>
  <c r="M175" i="4"/>
  <c r="N183" i="4"/>
  <c r="M190" i="4"/>
  <c r="M196" i="4"/>
  <c r="O207" i="4"/>
  <c r="M21" i="4"/>
  <c r="P210" i="4"/>
  <c r="M39" i="4"/>
  <c r="M47" i="4"/>
  <c r="M65" i="4"/>
  <c r="M71" i="4"/>
  <c r="M79" i="4"/>
  <c r="M87" i="4"/>
  <c r="M97" i="4"/>
  <c r="M105" i="4"/>
  <c r="M113" i="4"/>
  <c r="M124" i="4"/>
  <c r="M131" i="4"/>
  <c r="M139" i="4"/>
  <c r="M146" i="4"/>
  <c r="P152" i="4"/>
  <c r="M161" i="4"/>
  <c r="M169" i="4"/>
  <c r="M176" i="4"/>
  <c r="M191" i="4"/>
  <c r="M197" i="4"/>
  <c r="O142" i="4"/>
  <c r="G127" i="4"/>
  <c r="E127" i="4" s="1"/>
  <c r="P206" i="4"/>
  <c r="M55" i="4"/>
  <c r="E49" i="4"/>
  <c r="M49" i="4" s="1"/>
  <c r="H63" i="4"/>
  <c r="H62" i="4" s="1"/>
  <c r="G211" i="4"/>
  <c r="O211" i="4" s="1"/>
  <c r="M22" i="4"/>
  <c r="M28" i="4"/>
  <c r="M34" i="4"/>
  <c r="M40" i="4"/>
  <c r="M48" i="4"/>
  <c r="M56" i="4"/>
  <c r="M66" i="4"/>
  <c r="M72" i="4"/>
  <c r="M80" i="4"/>
  <c r="M88" i="4"/>
  <c r="M98" i="4"/>
  <c r="M106" i="4"/>
  <c r="M114" i="4"/>
  <c r="O212" i="4"/>
  <c r="M125" i="4"/>
  <c r="M132" i="4"/>
  <c r="M140" i="4"/>
  <c r="M147" i="4"/>
  <c r="M154" i="4"/>
  <c r="M162" i="4"/>
  <c r="N171" i="4"/>
  <c r="M192" i="4"/>
  <c r="M198" i="4"/>
  <c r="N208" i="4"/>
  <c r="N17" i="4"/>
  <c r="M29" i="4"/>
  <c r="M73" i="4"/>
  <c r="M89" i="4"/>
  <c r="M99" i="4"/>
  <c r="M107" i="4"/>
  <c r="I115" i="4"/>
  <c r="L94" i="4"/>
  <c r="L93" i="4" s="1"/>
  <c r="M133" i="4"/>
  <c r="M148" i="4"/>
  <c r="M155" i="4"/>
  <c r="M163" i="4"/>
  <c r="O170" i="4"/>
  <c r="M185" i="4"/>
  <c r="M193" i="4"/>
  <c r="M199" i="4"/>
  <c r="F212" i="4"/>
  <c r="F214" i="4" s="1"/>
  <c r="O204" i="4"/>
  <c r="M30" i="4"/>
  <c r="M36" i="4"/>
  <c r="M42" i="4"/>
  <c r="M50" i="4"/>
  <c r="M58" i="4"/>
  <c r="M68" i="4"/>
  <c r="M74" i="4"/>
  <c r="M82" i="4"/>
  <c r="M90" i="4"/>
  <c r="M100" i="4"/>
  <c r="M108" i="4"/>
  <c r="N127" i="4"/>
  <c r="M134" i="4"/>
  <c r="O141" i="4"/>
  <c r="M156" i="4"/>
  <c r="M164" i="4"/>
  <c r="P170" i="4"/>
  <c r="M179" i="4"/>
  <c r="M186" i="4"/>
  <c r="M200" i="4"/>
  <c r="I142" i="4"/>
  <c r="I209" i="4"/>
  <c r="M209" i="4" s="1"/>
  <c r="P171" i="4"/>
  <c r="J194" i="4"/>
  <c r="N194" i="4" s="1"/>
  <c r="N195" i="4"/>
  <c r="N128" i="4"/>
  <c r="J211" i="4"/>
  <c r="N211" i="4" s="1"/>
  <c r="N38" i="4"/>
  <c r="I213" i="4"/>
  <c r="M213" i="4" s="1"/>
  <c r="N213" i="4"/>
  <c r="I184" i="4"/>
  <c r="I183" i="4"/>
  <c r="N184" i="4"/>
  <c r="I171" i="4"/>
  <c r="O171" i="4"/>
  <c r="P153" i="4"/>
  <c r="O153" i="4"/>
  <c r="N153" i="4"/>
  <c r="N142" i="4"/>
  <c r="N209" i="4"/>
  <c r="J141" i="4"/>
  <c r="N141" i="4" s="1"/>
  <c r="K127" i="4"/>
  <c r="I208" i="4"/>
  <c r="I128" i="4"/>
  <c r="M128" i="4" s="1"/>
  <c r="J121" i="4"/>
  <c r="N121" i="4" s="1"/>
  <c r="N122" i="4"/>
  <c r="K94" i="4"/>
  <c r="K93" i="4" s="1"/>
  <c r="O93" i="4" s="1"/>
  <c r="J212" i="4"/>
  <c r="I212" i="4" s="1"/>
  <c r="I119" i="4"/>
  <c r="N115" i="4"/>
  <c r="J94" i="4"/>
  <c r="N94" i="4" s="1"/>
  <c r="I207" i="4"/>
  <c r="K63" i="4"/>
  <c r="K62" i="4" s="1"/>
  <c r="O62" i="4" s="1"/>
  <c r="N69" i="4"/>
  <c r="I205" i="4"/>
  <c r="M205" i="4" s="1"/>
  <c r="N205" i="4"/>
  <c r="N49" i="4"/>
  <c r="N33" i="4"/>
  <c r="N207" i="4"/>
  <c r="N27" i="4"/>
  <c r="K16" i="4"/>
  <c r="K15" i="4" s="1"/>
  <c r="L16" i="4"/>
  <c r="L15" i="4" s="1"/>
  <c r="I17" i="4"/>
  <c r="O17" i="4"/>
  <c r="J152" i="4"/>
  <c r="J170" i="4"/>
  <c r="K206" i="4"/>
  <c r="O206" i="4" s="1"/>
  <c r="J204" i="4"/>
  <c r="J206" i="4"/>
  <c r="J210" i="4"/>
  <c r="L212" i="4"/>
  <c r="L214" i="4" s="1"/>
  <c r="P214" i="4" s="1"/>
  <c r="J16" i="4"/>
  <c r="I38" i="4"/>
  <c r="M38" i="4" s="1"/>
  <c r="J63" i="4"/>
  <c r="I69" i="4"/>
  <c r="L63" i="4"/>
  <c r="G210" i="4"/>
  <c r="E210" i="4" s="1"/>
  <c r="F16" i="4"/>
  <c r="F15" i="4" s="1"/>
  <c r="H16" i="4"/>
  <c r="H15" i="4" s="1"/>
  <c r="G16" i="4"/>
  <c r="G15" i="4" s="1"/>
  <c r="G202" i="4" s="1"/>
  <c r="E206" i="4"/>
  <c r="E27" i="4"/>
  <c r="M27" i="4" s="1"/>
  <c r="E204" i="4"/>
  <c r="E17" i="4"/>
  <c r="E69" i="4"/>
  <c r="F63" i="4"/>
  <c r="F62" i="4" s="1"/>
  <c r="E93" i="4"/>
  <c r="E94" i="4"/>
  <c r="E115" i="4"/>
  <c r="E119" i="4"/>
  <c r="E121" i="4"/>
  <c r="E122" i="4"/>
  <c r="M122" i="4" s="1"/>
  <c r="E141" i="4"/>
  <c r="E142" i="4"/>
  <c r="E171" i="4"/>
  <c r="E183" i="4"/>
  <c r="E184" i="4"/>
  <c r="E195" i="4"/>
  <c r="M195" i="4" s="1"/>
  <c r="E194" i="4"/>
  <c r="E212" i="4"/>
  <c r="E211" i="4"/>
  <c r="E207" i="4"/>
  <c r="M184" i="4" l="1"/>
  <c r="K214" i="4"/>
  <c r="M208" i="4"/>
  <c r="M115" i="4"/>
  <c r="E214" i="4"/>
  <c r="M69" i="4"/>
  <c r="M207" i="4"/>
  <c r="M142" i="4"/>
  <c r="O210" i="4"/>
  <c r="O127" i="4"/>
  <c r="M171" i="4"/>
  <c r="M119" i="4"/>
  <c r="N63" i="4"/>
  <c r="H202" i="4"/>
  <c r="H215" i="4" s="1"/>
  <c r="M17" i="4"/>
  <c r="M183" i="4"/>
  <c r="G214" i="4"/>
  <c r="O214" i="4" s="1"/>
  <c r="I194" i="4"/>
  <c r="M194" i="4" s="1"/>
  <c r="I141" i="4"/>
  <c r="M141" i="4" s="1"/>
  <c r="I211" i="4"/>
  <c r="M211" i="4" s="1"/>
  <c r="I121" i="4"/>
  <c r="M121" i="4" s="1"/>
  <c r="J214" i="4"/>
  <c r="N214" i="4" s="1"/>
  <c r="I170" i="4"/>
  <c r="M170" i="4" s="1"/>
  <c r="N170" i="4"/>
  <c r="I152" i="4"/>
  <c r="M152" i="4" s="1"/>
  <c r="N152" i="4"/>
  <c r="I127" i="4"/>
  <c r="M127" i="4" s="1"/>
  <c r="O94" i="4"/>
  <c r="N212" i="4"/>
  <c r="I94" i="4"/>
  <c r="M94" i="4" s="1"/>
  <c r="J93" i="4"/>
  <c r="I93" i="4" s="1"/>
  <c r="M93" i="4" s="1"/>
  <c r="O63" i="4"/>
  <c r="K202" i="4"/>
  <c r="L62" i="4"/>
  <c r="P62" i="4" s="1"/>
  <c r="P63" i="4"/>
  <c r="M212" i="4"/>
  <c r="I210" i="4"/>
  <c r="M210" i="4" s="1"/>
  <c r="N210" i="4"/>
  <c r="I206" i="4"/>
  <c r="M206" i="4" s="1"/>
  <c r="N206" i="4"/>
  <c r="I204" i="4"/>
  <c r="M204" i="4" s="1"/>
  <c r="N204" i="4"/>
  <c r="I16" i="4"/>
  <c r="I15" i="4" s="1"/>
  <c r="J15" i="4"/>
  <c r="I63" i="4"/>
  <c r="J62" i="4"/>
  <c r="F202" i="4"/>
  <c r="E16" i="4"/>
  <c r="E62" i="4"/>
  <c r="E63" i="4"/>
  <c r="G215" i="4" l="1"/>
  <c r="E202" i="4"/>
  <c r="E215" i="4" s="1"/>
  <c r="F215" i="4"/>
  <c r="M63" i="4"/>
  <c r="O202" i="4"/>
  <c r="O215" i="4" s="1"/>
  <c r="K215" i="4"/>
  <c r="N93" i="4"/>
  <c r="I214" i="4"/>
  <c r="M214" i="4" s="1"/>
  <c r="I62" i="4"/>
  <c r="M62" i="4" s="1"/>
  <c r="N62" i="4"/>
  <c r="J202" i="4"/>
  <c r="L202" i="4"/>
  <c r="P16" i="4"/>
  <c r="P202" i="4" l="1"/>
  <c r="P215" i="4" s="1"/>
  <c r="L215" i="4"/>
  <c r="I202" i="4"/>
  <c r="J215" i="4"/>
  <c r="N202" i="4"/>
  <c r="N215" i="4" s="1"/>
  <c r="N16" i="4"/>
  <c r="O16" i="4"/>
  <c r="M202" i="4" l="1"/>
  <c r="M215" i="4" s="1"/>
  <c r="I215" i="4"/>
  <c r="O15" i="4"/>
  <c r="N15" i="4"/>
  <c r="P15" i="4"/>
  <c r="M16" i="4"/>
  <c r="E15" i="4"/>
  <c r="M15" i="4" s="1"/>
</calcChain>
</file>

<file path=xl/sharedStrings.xml><?xml version="1.0" encoding="utf-8"?>
<sst xmlns="http://schemas.openxmlformats.org/spreadsheetml/2006/main" count="687" uniqueCount="416">
  <si>
    <t>бюджет розвитку</t>
  </si>
  <si>
    <t>РАЗОМ</t>
  </si>
  <si>
    <t>0111</t>
  </si>
  <si>
    <t>1090</t>
  </si>
  <si>
    <t>0320</t>
  </si>
  <si>
    <t>0133</t>
  </si>
  <si>
    <t>0470</t>
  </si>
  <si>
    <t>Заходи з енергозбереження</t>
  </si>
  <si>
    <t>0620</t>
  </si>
  <si>
    <t>0180</t>
  </si>
  <si>
    <t>1010</t>
  </si>
  <si>
    <t>0910</t>
  </si>
  <si>
    <t>1020</t>
  </si>
  <si>
    <t>0921</t>
  </si>
  <si>
    <t>1030</t>
  </si>
  <si>
    <t>0922</t>
  </si>
  <si>
    <t>0960</t>
  </si>
  <si>
    <t>0950</t>
  </si>
  <si>
    <t>0990</t>
  </si>
  <si>
    <t>1040</t>
  </si>
  <si>
    <t>0810</t>
  </si>
  <si>
    <t>0490</t>
  </si>
  <si>
    <t>1100000</t>
  </si>
  <si>
    <t>1110000</t>
  </si>
  <si>
    <t>5011</t>
  </si>
  <si>
    <t>1115011</t>
  </si>
  <si>
    <t>1500000</t>
  </si>
  <si>
    <t>1510000</t>
  </si>
  <si>
    <t>1060</t>
  </si>
  <si>
    <t>2010</t>
  </si>
  <si>
    <t>0731</t>
  </si>
  <si>
    <t>0722</t>
  </si>
  <si>
    <t>1070</t>
  </si>
  <si>
    <t>3112</t>
  </si>
  <si>
    <t>4060</t>
  </si>
  <si>
    <t>0824</t>
  </si>
  <si>
    <t>0828</t>
  </si>
  <si>
    <t>0829</t>
  </si>
  <si>
    <t>6030</t>
  </si>
  <si>
    <t>0456</t>
  </si>
  <si>
    <t>0540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</si>
  <si>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</si>
  <si>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</si>
  <si>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1115012</t>
  </si>
  <si>
    <t>5012</t>
  </si>
  <si>
    <t>Проведення навчально-тренувальних зборів і змагань з неолімпійських видів спорту</t>
  </si>
  <si>
    <t>5031</t>
  </si>
  <si>
    <t>1115061</t>
  </si>
  <si>
    <t>5061</t>
  </si>
  <si>
    <t>0150</t>
  </si>
  <si>
    <t>2100</t>
  </si>
  <si>
    <t>0600000</t>
  </si>
  <si>
    <t>0610000</t>
  </si>
  <si>
    <t>0160</t>
  </si>
  <si>
    <t>0610160</t>
  </si>
  <si>
    <t>0611010</t>
  </si>
  <si>
    <t>Надання дошкільної освіти</t>
  </si>
  <si>
    <t>0611070</t>
  </si>
  <si>
    <t>0200000</t>
  </si>
  <si>
    <t>0210000</t>
  </si>
  <si>
    <t>0210150</t>
  </si>
  <si>
    <t>0212010</t>
  </si>
  <si>
    <t>0212100</t>
  </si>
  <si>
    <t>0216030</t>
  </si>
  <si>
    <t>0615031</t>
  </si>
  <si>
    <t>0800000</t>
  </si>
  <si>
    <t>0810000</t>
  </si>
  <si>
    <t>0810160</t>
  </si>
  <si>
    <t>3121</t>
  </si>
  <si>
    <t>0813121</t>
  </si>
  <si>
    <t>1000000</t>
  </si>
  <si>
    <t>1010000</t>
  </si>
  <si>
    <t>1010160</t>
  </si>
  <si>
    <t>4030</t>
  </si>
  <si>
    <t>1014030</t>
  </si>
  <si>
    <t>Забезпечення діяльності бібліотек</t>
  </si>
  <si>
    <t>4040</t>
  </si>
  <si>
    <t>1014040</t>
  </si>
  <si>
    <t>1014060</t>
  </si>
  <si>
    <t>1110160</t>
  </si>
  <si>
    <t>3123</t>
  </si>
  <si>
    <t>3133</t>
  </si>
  <si>
    <t>1113133</t>
  </si>
  <si>
    <t>1200000</t>
  </si>
  <si>
    <t>1210000</t>
  </si>
  <si>
    <t>1210160</t>
  </si>
  <si>
    <t>1216030</t>
  </si>
  <si>
    <t>1510160</t>
  </si>
  <si>
    <t>3100000</t>
  </si>
  <si>
    <t>3110000</t>
  </si>
  <si>
    <t>3110160</t>
  </si>
  <si>
    <t>3700000</t>
  </si>
  <si>
    <t>3710000</t>
  </si>
  <si>
    <t>3710160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</si>
  <si>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</si>
  <si>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</si>
  <si>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Експлуатація та технічне обслуговування житлового фонду</t>
  </si>
  <si>
    <t>3110180</t>
  </si>
  <si>
    <t>Інша діяльність у сфері державного управління</t>
  </si>
  <si>
    <t>0813032</t>
  </si>
  <si>
    <t>3032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</si>
  <si>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</si>
  <si>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</si>
  <si>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</si>
  <si>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</si>
  <si>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7680</t>
  </si>
  <si>
    <t>0217680</t>
  </si>
  <si>
    <t>Членські внески до асоціацій органів місцевого самоврядування</t>
  </si>
  <si>
    <t>0210180</t>
  </si>
  <si>
    <t>3104</t>
  </si>
  <si>
    <t>0813104</t>
  </si>
  <si>
    <t>1050</t>
  </si>
  <si>
    <t>Організація та проведення громадських робіт</t>
  </si>
  <si>
    <t>6015</t>
  </si>
  <si>
    <t>1216015</t>
  </si>
  <si>
    <t>Забезпечення надійної та безперебійної експлуатації ліфтів</t>
  </si>
  <si>
    <t>1217461</t>
  </si>
  <si>
    <t>0443</t>
  </si>
  <si>
    <t>0218340</t>
  </si>
  <si>
    <t>0763</t>
  </si>
  <si>
    <t>1014082</t>
  </si>
  <si>
    <t>4082</t>
  </si>
  <si>
    <t>4081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</si>
  <si>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</si>
  <si>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</si>
  <si>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Природоохоронні заходи за рахунок цільових фондів</t>
  </si>
  <si>
    <t>7693</t>
  </si>
  <si>
    <t>Заходи із запобігання та ліквідації надзвичайних ситуацій та наслідків стихійного лиха</t>
  </si>
  <si>
    <t>3210</t>
  </si>
  <si>
    <t>1213210</t>
  </si>
  <si>
    <t>0813160</t>
  </si>
  <si>
    <t>3160</t>
  </si>
  <si>
    <t>0813180</t>
  </si>
  <si>
    <t>3180</t>
  </si>
  <si>
    <t>0813192</t>
  </si>
  <si>
    <t>3192</t>
  </si>
  <si>
    <t>3242</t>
  </si>
  <si>
    <t>0213242</t>
  </si>
  <si>
    <t>0613242</t>
  </si>
  <si>
    <t>0813242</t>
  </si>
  <si>
    <t>1014081</t>
  </si>
  <si>
    <t>Забезпечення діяльності інших закладів у сфері освіти</t>
  </si>
  <si>
    <t>1216017</t>
  </si>
  <si>
    <t>6017</t>
  </si>
  <si>
    <t>Багатопрофільна стаціонарна медична допомога населенню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</si>
  <si>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</si>
  <si>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Інші субвенції з місцевого бюджету</t>
  </si>
  <si>
    <t>0810180</t>
  </si>
  <si>
    <t>0380</t>
  </si>
  <si>
    <t>Код Програмної класифікації видатків та кредитування місцевих бюджетів</t>
  </si>
  <si>
    <t>Код 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</si>
  <si>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</si>
  <si>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  головного розпорядника коштів місцевого бюджету/ відповідального виконавця, найменування бюджетної програми/ підпрограми згідно з Типовою програмною класифікацією видатків та кредитування місцевих бюджетів</t>
  </si>
  <si>
    <t>3050</t>
  </si>
  <si>
    <t>Пільгове медичне обслуговування осіб, які постраждали внаслідок Чорнобильської катастрофи</t>
  </si>
  <si>
    <t>0813050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</si>
  <si>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</si>
  <si>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</si>
  <si>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</si>
  <si>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</si>
  <si>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</si>
  <si>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</si>
  <si>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3117693</t>
  </si>
  <si>
    <t>ЗВІТ</t>
  </si>
  <si>
    <t>в  тому  числі</t>
  </si>
  <si>
    <t>в  тому   числі</t>
  </si>
  <si>
    <t>загальний фонд</t>
  </si>
  <si>
    <t>спеціальний фонд</t>
  </si>
  <si>
    <t>загальний  фонд</t>
  </si>
  <si>
    <t xml:space="preserve">з них </t>
  </si>
  <si>
    <t>0218210</t>
  </si>
  <si>
    <t>8210</t>
  </si>
  <si>
    <t>Муніципальні формування з охорони громадського порядку</t>
  </si>
  <si>
    <t>3116017</t>
  </si>
  <si>
    <t>2152</t>
  </si>
  <si>
    <t>1210170</t>
  </si>
  <si>
    <t>0611021</t>
  </si>
  <si>
    <t>1021</t>
  </si>
  <si>
    <t>0611022</t>
  </si>
  <si>
    <t>1022</t>
  </si>
  <si>
    <t>0611031</t>
  </si>
  <si>
    <t>1031</t>
  </si>
  <si>
    <t>0611032</t>
  </si>
  <si>
    <t>1032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</si>
  <si>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</si>
  <si>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</si>
  <si>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</si>
  <si>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Підвищення кваліфікації, перепідготовка кадрів закладами післядипломної освіти</t>
  </si>
  <si>
    <t>0611141</t>
  </si>
  <si>
    <t>1141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</si>
  <si>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</si>
  <si>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</si>
  <si>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</si>
  <si>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</si>
  <si>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</si>
  <si>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1011080</t>
  </si>
  <si>
    <t>1080</t>
  </si>
  <si>
    <t>3718710</t>
  </si>
  <si>
    <t>8710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</si>
  <si>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</si>
  <si>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</si>
  <si>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</si>
  <si>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(код бюджету)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</si>
  <si>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</si>
  <si>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</si>
  <si>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</si>
  <si>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</si>
  <si>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</si>
  <si>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</si>
  <si>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</si>
  <si>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</si>
  <si>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</si>
  <si>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</si>
  <si>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</si>
  <si>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</si>
  <si>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</si>
  <si>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</si>
  <si>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Субвенція з місцевого бюджету державному бюджету на виконання програм соціально-економічного розвитку регіонів</t>
  </si>
  <si>
    <t/>
  </si>
  <si>
    <t>Виконавчий комiтет Чорноморської мiської ради Одеського району Одеської областi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</si>
  <si>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</si>
  <si>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Стоматологічна допомога населенню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</si>
  <si>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</si>
  <si>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</si>
  <si>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</si>
  <si>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</si>
  <si>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Інші програми та заходи у сфері охорони здоров`я</t>
  </si>
  <si>
    <t>Організація благоустрою населених пунктів</t>
  </si>
  <si>
    <t>0218220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</si>
  <si>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</si>
  <si>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</si>
  <si>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</si>
  <si>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</si>
  <si>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</si>
  <si>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</si>
  <si>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Керівництво і управління у відповідній сфері у містах (місті Києві), селищах, селах, територіальних громадах</t>
  </si>
  <si>
    <t>Управлiння соцiальної полiтики Чорноморської мiської ради Одеського району Одеської областi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</si>
  <si>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</si>
  <si>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</si>
  <si>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0813123</t>
  </si>
  <si>
    <t>Заходи державної політики з питань сім`ї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</si>
  <si>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</si>
  <si>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</si>
  <si>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</si>
  <si>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Вiддiл культури Чорноморської мiської ради Одеського району Одеської областi</t>
  </si>
  <si>
    <t>Надання спеціалізованої освіти мистецькими школами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</si>
  <si>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</si>
  <si>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</si>
  <si>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Вiддiл комунального господарства та благоустрою Чорноморської мiської ради Одеського району Одеської областi</t>
  </si>
  <si>
    <t>Інша діяльність, пов`язана з експлуатацією об`єктів житлово-комунального господарства</t>
  </si>
  <si>
    <t>Інші заходи, пов`язані з економічною діяльністю</t>
  </si>
  <si>
    <t>Управлiння капiтального будiвництва Чорноморської мiської ради Одеського району Одеської областi</t>
  </si>
  <si>
    <t>Управлiння комунальної власностi та земельних вiдносин Чорноморської мiської ради Одеського району Одеської областi</t>
  </si>
  <si>
    <t>Фiнансове управлiння Чорноморської мiської ради Одеського району Одеської областi</t>
  </si>
  <si>
    <t>Резервний фонд місцевого бюджету</t>
  </si>
  <si>
    <t>X</t>
  </si>
  <si>
    <t>УСЬОГО</t>
  </si>
  <si>
    <t>0813230</t>
  </si>
  <si>
    <t>3118240</t>
  </si>
  <si>
    <t xml:space="preserve"> в тому  числі</t>
  </si>
  <si>
    <t>Виконання (%)</t>
  </si>
  <si>
    <t>0618110</t>
  </si>
  <si>
    <t>0610</t>
  </si>
  <si>
    <t>Ольга ЯКОВЕНКО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</si>
  <si>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</si>
  <si>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</si>
  <si>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</si>
  <si>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</si>
  <si>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</si>
  <si>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</si>
  <si>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3117130</t>
  </si>
  <si>
    <t>7130</t>
  </si>
  <si>
    <t>0421</t>
  </si>
  <si>
    <t>Здійснення заходів із землеустрою</t>
  </si>
  <si>
    <t>7000</t>
  </si>
  <si>
    <t>Економічна діяльність</t>
  </si>
  <si>
    <t>Інша діяльність</t>
  </si>
  <si>
    <t>8000</t>
  </si>
  <si>
    <t>9000</t>
  </si>
  <si>
    <t>Міжбюджетні трансферти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</si>
  <si>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</si>
  <si>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</si>
  <si>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</si>
  <si>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</si>
  <si>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Додаток 3</t>
  </si>
  <si>
    <t xml:space="preserve">до рішення Чорноморської міської ради </t>
  </si>
  <si>
    <t>0900000</t>
  </si>
  <si>
    <t>0910000</t>
  </si>
  <si>
    <t>0910160</t>
  </si>
  <si>
    <t>0913112</t>
  </si>
  <si>
    <t>Затверджено розписом на звітний рік з урахуванням змін, грн</t>
  </si>
  <si>
    <t>0218240</t>
  </si>
  <si>
    <t>0217640</t>
  </si>
  <si>
    <t>Разом</t>
  </si>
  <si>
    <t>усього</t>
  </si>
  <si>
    <t>Виконано за звітний період, грн</t>
  </si>
  <si>
    <t>2111</t>
  </si>
  <si>
    <t>КНП "Чорноморська лікарня" Чорноморської міської ради Одеського району Одеської області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</si>
  <si>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</si>
  <si>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</si>
  <si>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0217520</t>
  </si>
  <si>
    <t>7520</t>
  </si>
  <si>
    <t>0460</t>
  </si>
  <si>
    <t>Реалізація Національної програми інформатизації</t>
  </si>
  <si>
    <t>КУ "Муніципальна варта" Чорноморської міської ради Одеського району Одеської області</t>
  </si>
  <si>
    <t>7640</t>
  </si>
  <si>
    <t>0218110</t>
  </si>
  <si>
    <t>8220</t>
  </si>
  <si>
    <t>Управління освіти Чорноморської мiської ради Одеського району Одеської областi</t>
  </si>
  <si>
    <t>в тому числі:</t>
  </si>
  <si>
    <t>комунальні заклади загальної середньої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</si>
  <si>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</si>
  <si>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</si>
  <si>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</si>
  <si>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</si>
  <si>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</si>
  <si>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</si>
  <si>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</si>
  <si>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</si>
  <si>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</si>
  <si>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</si>
  <si>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</si>
  <si>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Розвиток здібностей у дітей та молоді з фізичної культури та спорту комунальними дитячо-юнацькими спортивними школами</t>
  </si>
  <si>
    <t>0617520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</si>
  <si>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</si>
  <si>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0813140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</si>
  <si>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</si>
  <si>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</si>
  <si>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</si>
  <si>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</si>
  <si>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0817520</t>
  </si>
  <si>
    <t>Управління соціальної політики Чорноморської мiської ради Одеського району Одеської областi</t>
  </si>
  <si>
    <t>Комунальна установа "Центр соціальних служб Чорноморської міської ради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</si>
  <si>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</si>
  <si>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Служба у справах дітей Чорноморської міської ради Одеського району Одеської області</t>
  </si>
  <si>
    <t>0917520</t>
  </si>
  <si>
    <t>1013140</t>
  </si>
  <si>
    <t>1017520</t>
  </si>
  <si>
    <t>Вiддiл  молодi та спорту Чорноморської мiської ради Одеського району Одеської областi</t>
  </si>
  <si>
    <t>Забезпечення молодіжними центрами соціального становлення та розвитку молоді та інші заходи у сфері  молодіжної політики</t>
  </si>
  <si>
    <t>1117520</t>
  </si>
  <si>
    <t>0640</t>
  </si>
  <si>
    <t>1217520</t>
  </si>
  <si>
    <t>1217691</t>
  </si>
  <si>
    <t>7691</t>
  </si>
  <si>
    <t>1217693</t>
  </si>
  <si>
    <t>1218110</t>
  </si>
  <si>
    <t>8110</t>
  </si>
  <si>
    <t>1300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</si>
  <si>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</si>
  <si>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1517520</t>
  </si>
  <si>
    <t>3116090</t>
  </si>
  <si>
    <t>Інша діяльність у сфері житлово-комунального господарства</t>
  </si>
  <si>
    <t>3117520</t>
  </si>
  <si>
    <t>3717520</t>
  </si>
  <si>
    <t>Реверсна дотація</t>
  </si>
  <si>
    <t>3719770</t>
  </si>
  <si>
    <t>9770</t>
  </si>
  <si>
    <t>Начальник фінансового управління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</si>
  <si>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</si>
  <si>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</si>
  <si>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</si>
  <si>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Інші заходи та заклади у сфері соціального захисту і соціального забезпечення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</si>
  <si>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</si>
  <si>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</si>
  <si>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</si>
  <si>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0217610</t>
  </si>
  <si>
    <t>7610</t>
  </si>
  <si>
    <t>0411</t>
  </si>
  <si>
    <t>Сприяння розвитку малого та середнього підприємництва</t>
  </si>
  <si>
    <t>0217693</t>
  </si>
  <si>
    <t>Інші заходи, пов'язані з економічною діяльністю</t>
  </si>
  <si>
    <t>Заходи та роботи з територіальної оборони,</t>
  </si>
  <si>
    <t>0610170</t>
  </si>
  <si>
    <t>приватні заклади загальної середньої освіти</t>
  </si>
  <si>
    <t>1152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</si>
  <si>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</si>
  <si>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</si>
  <si>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</si>
  <si>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</si>
  <si>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</si>
  <si>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</si>
  <si>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</si>
  <si>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</si>
  <si>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</si>
  <si>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</si>
  <si>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</si>
  <si>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0810170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</si>
  <si>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</si>
  <si>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</si>
  <si>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</si>
  <si>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0813191</t>
  </si>
  <si>
    <t>Інші видатки на соціальний захист ветеранів війни та праці</t>
  </si>
  <si>
    <t>3193</t>
  </si>
  <si>
    <t>0823244</t>
  </si>
  <si>
    <t>3244</t>
  </si>
  <si>
    <t>Надання комплексної соціальної послуги життєстійкості надавачами соціальних послуг</t>
  </si>
  <si>
    <t>0818110</t>
  </si>
  <si>
    <t>0910170</t>
  </si>
  <si>
    <t>1010170</t>
  </si>
  <si>
    <t>1018110</t>
  </si>
  <si>
    <t>1110170</t>
  </si>
  <si>
    <t>Розвиток спортивної інфраструктури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</si>
  <si>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</si>
  <si>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1117691</t>
  </si>
  <si>
    <t>Забезпечення діяльності водопровідно-каналізаційного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</si>
  <si>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</si>
  <si>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</si>
  <si>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1218340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</si>
  <si>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</si>
  <si>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1517691</t>
  </si>
  <si>
    <t>про виконання видатків бюджету  Чорноморської міської територіальної громади  за  1 квартал 2026 року</t>
  </si>
  <si>
    <t>більше 100%</t>
  </si>
  <si>
    <t>у 1,9 рази</t>
  </si>
  <si>
    <t>у 1,7 рази</t>
  </si>
  <si>
    <t>від 15.05.2026  № 1096 -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</si>
</sst>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6" fillId="2" borderId="0" xfId="0" applyFont="1" applyFill="1"/>
    <xf numFmtId="0" fontId="5" fillId="2" borderId="0" xfId="0" applyFont="1" applyFill="1"/>
    <xf numFmtId="49" fontId="3" fillId="2" borderId="0" xfId="0" applyNumberFormat="1" applyFont="1" applyFill="1"/>
    <xf numFmtId="0" fontId="9" fillId="2" borderId="0" xfId="0" applyFont="1" applyFill="1"/>
    <xf numFmtId="164" fontId="9" fillId="0" borderId="0" xfId="0" applyNumberFormat="1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49" fontId="3" fillId="0" borderId="0" xfId="0" applyNumberFormat="1" applyFont="1"/>
    <xf numFmtId="0" fontId="3" fillId="0" borderId="0" xfId="2" applyFont="1"/>
    <xf numFmtId="49" fontId="3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0" xfId="2" applyFont="1" applyAlignment="1">
      <alignment wrapText="1"/>
    </xf>
    <xf numFmtId="0" fontId="6" fillId="2" borderId="0" xfId="0" applyFont="1" applyFill="1" applyAlignment="1">
      <alignment wrapText="1"/>
    </xf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4" fontId="15" fillId="0" borderId="1" xfId="0" applyNumberFormat="1" applyFont="1" applyBorder="1" applyAlignment="1">
      <alignment vertical="center"/>
    </xf>
    <xf numFmtId="0" fontId="20" fillId="2" borderId="0" xfId="0" applyFont="1" applyFill="1" applyAlignment="1">
      <alignment vertical="center"/>
    </xf>
    <xf numFmtId="4" fontId="7" fillId="0" borderId="1" xfId="2" applyNumberFormat="1" applyFont="1" applyBorder="1" applyAlignment="1">
      <alignment vertical="center" wrapText="1"/>
    </xf>
    <xf numFmtId="165" fontId="7" fillId="0" borderId="1" xfId="2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/>
    </xf>
    <xf numFmtId="165" fontId="8" fillId="0" borderId="1" xfId="2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4" fontId="5" fillId="0" borderId="1" xfId="2" applyNumberFormat="1" applyFont="1" applyBorder="1" applyAlignment="1">
      <alignment vertical="center" wrapText="1"/>
    </xf>
    <xf numFmtId="4" fontId="8" fillId="0" borderId="1" xfId="2" applyNumberFormat="1" applyFont="1" applyBorder="1" applyAlignment="1">
      <alignment vertical="center" wrapText="1"/>
    </xf>
    <xf numFmtId="4" fontId="5" fillId="0" borderId="1" xfId="2" applyNumberFormat="1" applyFont="1" applyBorder="1" applyAlignment="1">
      <alignment vertical="center"/>
    </xf>
    <xf numFmtId="2" fontId="5" fillId="2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164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20" fillId="2" borderId="0" xfId="0" applyNumberFormat="1" applyFont="1" applyFill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/>
    <xf numFmtId="4" fontId="5" fillId="0" borderId="1" xfId="0" applyNumberFormat="1" applyFont="1" applyBorder="1"/>
    <xf numFmtId="4" fontId="15" fillId="0" borderId="1" xfId="2" applyNumberFormat="1" applyFont="1" applyBorder="1" applyAlignment="1">
      <alignment vertical="center" wrapText="1"/>
    </xf>
    <xf numFmtId="4" fontId="17" fillId="0" borderId="0" xfId="0" applyNumberFormat="1" applyFont="1" applyAlignment="1">
      <alignment vertical="center"/>
    </xf>
    <xf numFmtId="165" fontId="7" fillId="0" borderId="0" xfId="2" applyNumberFormat="1" applyFont="1" applyAlignment="1">
      <alignment vertical="center" wrapText="1"/>
    </xf>
    <xf numFmtId="4" fontId="6" fillId="0" borderId="0" xfId="0" applyNumberFormat="1" applyFont="1"/>
    <xf numFmtId="4" fontId="14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4" fontId="15" fillId="0" borderId="1" xfId="0" applyNumberFormat="1" applyFont="1" applyBorder="1"/>
    <xf numFmtId="4" fontId="14" fillId="0" borderId="2" xfId="0" applyNumberFormat="1" applyFont="1" applyBorder="1"/>
    <xf numFmtId="0" fontId="6" fillId="3" borderId="0" xfId="0" applyFont="1" applyFill="1"/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164" fontId="5" fillId="0" borderId="1" xfId="2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1" fillId="0" borderId="0" xfId="0" applyFont="1"/>
    <xf numFmtId="0" fontId="15" fillId="0" borderId="0" xfId="0" applyFont="1"/>
    <xf numFmtId="0" fontId="6" fillId="0" borderId="0" xfId="0" applyFont="1" applyAlignment="1">
      <alignment wrapText="1"/>
    </xf>
    <xf numFmtId="165" fontId="5" fillId="0" borderId="1" xfId="2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49" fontId="12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Звичайний" xfId="0" builtinId="0"/>
    <cellStyle name="Обычный 2" xfId="3" xr:uid="{00000000-0005-0000-0000-000001000000}"/>
    <cellStyle name="Обычный 3" xfId="1" xr:uid="{00000000-0005-0000-0000-000002000000}"/>
    <cellStyle name="Обычный_дод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R217"/>
  <sheetViews>
    <sheetView showZeros="0" tabSelected="1" view="pageBreakPreview" zoomScale="50" zoomScaleNormal="50" zoomScaleSheetLayoutView="50" workbookViewId="0">
      <pane xSplit="4" ySplit="14" topLeftCell="E15" activePane="bottomRight" state="frozen"/>
      <selection pane="topRight" activeCell="E1" sqref="E1"/>
      <selection pane="bottomLeft" activeCell="A13" sqref="A13"/>
      <selection pane="bottomRight" activeCell="M3" sqref="M3:P3"/>
    </sheetView>
  </sheetViews>
  <sheetFormatPr defaultColWidth="9.109375" defaultRowHeight="15.6" x14ac:dyDescent="0.3"/>
  <cols>
    <col min="1" max="1" width="18" style="3" customWidth="1"/>
    <col min="2" max="2" width="15.109375" style="3" customWidth="1"/>
    <col min="3" max="3" width="18.44140625" style="3" customWidth="1"/>
    <col min="4" max="4" width="54.109375" style="1" customWidth="1"/>
    <col min="5" max="5" width="23.109375" style="9" customWidth="1"/>
    <col min="6" max="6" width="23.6640625" style="9" customWidth="1"/>
    <col min="7" max="7" width="20.33203125" style="9" customWidth="1"/>
    <col min="8" max="8" width="19.88671875" style="9" customWidth="1"/>
    <col min="9" max="9" width="21" style="9" customWidth="1"/>
    <col min="10" max="10" width="21.33203125" style="9" customWidth="1"/>
    <col min="11" max="11" width="20.109375" style="59" customWidth="1"/>
    <col min="12" max="12" width="18" style="1" customWidth="1"/>
    <col min="13" max="13" width="10.6640625" style="23" customWidth="1"/>
    <col min="14" max="14" width="12.6640625" style="23" customWidth="1"/>
    <col min="15" max="15" width="13.88671875" style="23" customWidth="1"/>
    <col min="16" max="16" width="11" style="23" customWidth="1"/>
    <col min="17" max="17" width="12" style="1" hidden="1" customWidth="1"/>
    <col min="18" max="16384" width="9.109375" style="1"/>
  </cols>
  <sheetData>
    <row r="1" spans="1:16" x14ac:dyDescent="0.3">
      <c r="A1" s="5"/>
      <c r="B1" s="6"/>
      <c r="C1" s="6"/>
      <c r="D1" s="7"/>
      <c r="E1" s="8"/>
      <c r="F1" s="8"/>
      <c r="G1" s="8"/>
      <c r="H1" s="8"/>
      <c r="I1" s="8"/>
      <c r="J1" s="8"/>
      <c r="K1" s="8"/>
      <c r="L1" s="8"/>
      <c r="M1" s="101" t="s">
        <v>284</v>
      </c>
      <c r="N1" s="101"/>
      <c r="O1" s="101"/>
      <c r="P1" s="20"/>
    </row>
    <row r="2" spans="1:16" ht="15.6" customHeight="1" x14ac:dyDescent="0.3">
      <c r="A2" s="5"/>
      <c r="B2" s="6"/>
      <c r="C2" s="6"/>
      <c r="D2" s="7"/>
      <c r="E2" s="8"/>
      <c r="F2" s="8"/>
      <c r="G2" s="8"/>
      <c r="H2" s="8"/>
      <c r="I2" s="8"/>
      <c r="J2" s="8"/>
      <c r="K2" s="8"/>
      <c r="L2" s="8"/>
      <c r="M2" s="101" t="s">
        <v>285</v>
      </c>
      <c r="N2" s="101"/>
      <c r="O2" s="101"/>
      <c r="P2" s="101"/>
    </row>
    <row r="3" spans="1:16" ht="15.6" customHeight="1" x14ac:dyDescent="0.3">
      <c r="A3" s="5"/>
      <c r="B3" s="6"/>
      <c r="C3" s="10"/>
      <c r="D3" s="7"/>
      <c r="E3" s="8"/>
      <c r="F3" s="8"/>
      <c r="G3" s="8"/>
      <c r="H3" s="8"/>
      <c r="I3" s="8"/>
      <c r="J3" s="8"/>
      <c r="K3" s="62"/>
      <c r="L3" s="8"/>
      <c r="M3" s="101" t="s">
        <v>415</v>
      </c>
      <c r="N3" s="101"/>
      <c r="O3" s="101"/>
      <c r="P3" s="101"/>
    </row>
    <row r="4" spans="1:16" s="4" customFormat="1" x14ac:dyDescent="0.3">
      <c r="A4" s="104" t="s">
        <v>163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s="4" customFormat="1" x14ac:dyDescent="0.3">
      <c r="A5" s="105" t="s">
        <v>411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s="4" customFormat="1" x14ac:dyDescent="0.3">
      <c r="A6" s="14">
        <v>1558900000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1"/>
      <c r="N6" s="21"/>
      <c r="O6" s="21"/>
      <c r="P6" s="21"/>
    </row>
    <row r="7" spans="1:16" s="4" customFormat="1" x14ac:dyDescent="0.3">
      <c r="A7" s="60" t="s">
        <v>202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21"/>
      <c r="N7" s="21"/>
      <c r="O7" s="21"/>
      <c r="P7" s="21"/>
    </row>
    <row r="8" spans="1:16" x14ac:dyDescent="0.3">
      <c r="A8" s="10"/>
      <c r="B8" s="10"/>
      <c r="C8" s="10"/>
      <c r="D8" s="11"/>
      <c r="E8" s="11"/>
      <c r="F8" s="11"/>
      <c r="G8" s="11"/>
      <c r="H8" s="11"/>
      <c r="I8" s="11"/>
      <c r="J8" s="11"/>
      <c r="K8" s="11"/>
      <c r="L8" s="11"/>
      <c r="M8" s="22"/>
      <c r="N8" s="22"/>
      <c r="O8" s="22"/>
      <c r="P8" s="22"/>
    </row>
    <row r="9" spans="1:16" ht="15.6" customHeight="1" x14ac:dyDescent="0.3">
      <c r="A9" s="88" t="s">
        <v>149</v>
      </c>
      <c r="B9" s="102" t="s">
        <v>150</v>
      </c>
      <c r="C9" s="88" t="s">
        <v>151</v>
      </c>
      <c r="D9" s="103" t="s">
        <v>152</v>
      </c>
      <c r="E9" s="89" t="s">
        <v>290</v>
      </c>
      <c r="F9" s="90"/>
      <c r="G9" s="90"/>
      <c r="H9" s="91"/>
      <c r="I9" s="89" t="s">
        <v>295</v>
      </c>
      <c r="J9" s="90"/>
      <c r="K9" s="90"/>
      <c r="L9" s="91"/>
      <c r="M9" s="89" t="s">
        <v>260</v>
      </c>
      <c r="N9" s="90"/>
      <c r="O9" s="90"/>
      <c r="P9" s="91"/>
    </row>
    <row r="10" spans="1:16" ht="15.6" customHeight="1" x14ac:dyDescent="0.3">
      <c r="A10" s="88"/>
      <c r="B10" s="102"/>
      <c r="C10" s="88"/>
      <c r="D10" s="103"/>
      <c r="E10" s="92" t="s">
        <v>293</v>
      </c>
      <c r="F10" s="98" t="s">
        <v>164</v>
      </c>
      <c r="G10" s="99"/>
      <c r="H10" s="100"/>
      <c r="I10" s="92" t="s">
        <v>293</v>
      </c>
      <c r="J10" s="98" t="s">
        <v>259</v>
      </c>
      <c r="K10" s="99"/>
      <c r="L10" s="100"/>
      <c r="M10" s="92" t="s">
        <v>293</v>
      </c>
      <c r="N10" s="95" t="s">
        <v>165</v>
      </c>
      <c r="O10" s="96"/>
      <c r="P10" s="97"/>
    </row>
    <row r="11" spans="1:16" x14ac:dyDescent="0.3">
      <c r="A11" s="88"/>
      <c r="B11" s="102"/>
      <c r="C11" s="88"/>
      <c r="D11" s="103"/>
      <c r="E11" s="93"/>
      <c r="F11" s="86" t="s">
        <v>166</v>
      </c>
      <c r="G11" s="86" t="s">
        <v>167</v>
      </c>
      <c r="H11" s="86"/>
      <c r="I11" s="93"/>
      <c r="J11" s="86" t="s">
        <v>168</v>
      </c>
      <c r="K11" s="86" t="s">
        <v>167</v>
      </c>
      <c r="L11" s="86"/>
      <c r="M11" s="93"/>
      <c r="N11" s="86" t="s">
        <v>166</v>
      </c>
      <c r="O11" s="86" t="s">
        <v>167</v>
      </c>
      <c r="P11" s="86"/>
    </row>
    <row r="12" spans="1:16" x14ac:dyDescent="0.3">
      <c r="A12" s="88"/>
      <c r="B12" s="102"/>
      <c r="C12" s="88"/>
      <c r="D12" s="103"/>
      <c r="E12" s="93"/>
      <c r="F12" s="87"/>
      <c r="G12" s="85" t="s">
        <v>294</v>
      </c>
      <c r="H12" s="61" t="s">
        <v>169</v>
      </c>
      <c r="I12" s="93"/>
      <c r="J12" s="87"/>
      <c r="K12" s="85" t="s">
        <v>294</v>
      </c>
      <c r="L12" s="61" t="s">
        <v>169</v>
      </c>
      <c r="M12" s="93"/>
      <c r="N12" s="87"/>
      <c r="O12" s="85" t="s">
        <v>294</v>
      </c>
      <c r="P12" s="61" t="s">
        <v>169</v>
      </c>
    </row>
    <row r="13" spans="1:16" ht="40.200000000000003" customHeight="1" x14ac:dyDescent="0.3">
      <c r="A13" s="88"/>
      <c r="B13" s="102"/>
      <c r="C13" s="88"/>
      <c r="D13" s="103"/>
      <c r="E13" s="94"/>
      <c r="F13" s="87"/>
      <c r="G13" s="85"/>
      <c r="H13" s="61" t="s">
        <v>0</v>
      </c>
      <c r="I13" s="94"/>
      <c r="J13" s="87"/>
      <c r="K13" s="85"/>
      <c r="L13" s="61" t="s">
        <v>0</v>
      </c>
      <c r="M13" s="94"/>
      <c r="N13" s="87"/>
      <c r="O13" s="85"/>
      <c r="P13" s="61" t="s">
        <v>0</v>
      </c>
    </row>
    <row r="14" spans="1:16" x14ac:dyDescent="0.3">
      <c r="A14" s="12">
        <v>1</v>
      </c>
      <c r="B14" s="12">
        <v>2</v>
      </c>
      <c r="C14" s="12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12</v>
      </c>
      <c r="M14" s="13">
        <v>13</v>
      </c>
      <c r="N14" s="13">
        <v>14</v>
      </c>
      <c r="O14" s="13">
        <v>15</v>
      </c>
      <c r="P14" s="13">
        <v>16</v>
      </c>
    </row>
    <row r="15" spans="1:16" s="18" customFormat="1" ht="34.799999999999997" x14ac:dyDescent="0.3">
      <c r="A15" s="63" t="s">
        <v>58</v>
      </c>
      <c r="B15" s="63" t="s">
        <v>218</v>
      </c>
      <c r="C15" s="63" t="s">
        <v>218</v>
      </c>
      <c r="D15" s="64" t="s">
        <v>219</v>
      </c>
      <c r="E15" s="29">
        <f>E16</f>
        <v>260435045</v>
      </c>
      <c r="F15" s="53">
        <f>F16</f>
        <v>254118127</v>
      </c>
      <c r="G15" s="53">
        <f t="shared" ref="G15:H15" si="0">G16</f>
        <v>6316918</v>
      </c>
      <c r="H15" s="53">
        <f t="shared" si="0"/>
        <v>6096918</v>
      </c>
      <c r="I15" s="29">
        <f>I16</f>
        <v>48356739.350000009</v>
      </c>
      <c r="J15" s="53">
        <f>J16</f>
        <v>48325739.650000006</v>
      </c>
      <c r="K15" s="53">
        <f t="shared" ref="K15" si="1">K16</f>
        <v>30999.699999999997</v>
      </c>
      <c r="L15" s="53">
        <f t="shared" ref="L15" si="2">L16</f>
        <v>0</v>
      </c>
      <c r="M15" s="30">
        <f>I15/E15</f>
        <v>0.1856767753740669</v>
      </c>
      <c r="N15" s="30">
        <f>J15/F15</f>
        <v>0.19017037556710784</v>
      </c>
      <c r="O15" s="30">
        <f>K15/G15</f>
        <v>4.9074089611421262E-3</v>
      </c>
      <c r="P15" s="30">
        <f>L15/H15</f>
        <v>0</v>
      </c>
    </row>
    <row r="16" spans="1:16" s="18" customFormat="1" ht="34.799999999999997" x14ac:dyDescent="0.3">
      <c r="A16" s="63" t="s">
        <v>59</v>
      </c>
      <c r="B16" s="63" t="s">
        <v>218</v>
      </c>
      <c r="C16" s="63" t="s">
        <v>218</v>
      </c>
      <c r="D16" s="64" t="s">
        <v>219</v>
      </c>
      <c r="E16" s="31">
        <f>F16+G16</f>
        <v>260435045</v>
      </c>
      <c r="F16" s="53">
        <f>F17+F22+F23+F24+F25+F26+F27+F31+F32+F33+F37+F38+F45+F46+F47+F48+F49+F57+F58+F59+F60+F61</f>
        <v>254118127</v>
      </c>
      <c r="G16" s="53">
        <f t="shared" ref="G16:H16" si="3">G17+G22+G23+G24+G25+G26+G27+G31+G32+G33+G37+G38+G45+G46+G47+G48+G49+G57+G58+G59+G60+G61</f>
        <v>6316918</v>
      </c>
      <c r="H16" s="53">
        <f t="shared" si="3"/>
        <v>6096918</v>
      </c>
      <c r="I16" s="31">
        <f>J16+K16</f>
        <v>48356739.350000009</v>
      </c>
      <c r="J16" s="53">
        <f>J17+J22+J23+J24+J25+J26+J27+J31+J32+J33+J37+J38+J45+J46+J47+J48+J49+J57+J58+J59+J60+J61</f>
        <v>48325739.650000006</v>
      </c>
      <c r="K16" s="53">
        <f t="shared" ref="K16" si="4">K17+K22+K23+K24+K25+K26+K27+K31+K32+K33+K37+K38+K45+K46+K47+K48+K49+K57+K58+K59+K60+K61</f>
        <v>30999.699999999997</v>
      </c>
      <c r="L16" s="53">
        <f t="shared" ref="L16" si="5">L17+L22+L23+L24+L25+L26+L27+L31+L32+L33+L37+L38+L45+L46+L47+L48+L49+L57+L58+L59+L60+L61</f>
        <v>0</v>
      </c>
      <c r="M16" s="30">
        <f t="shared" ref="M16" si="6">I16/E16</f>
        <v>0.1856767753740669</v>
      </c>
      <c r="N16" s="30">
        <f t="shared" ref="N16" si="7">J16/F16</f>
        <v>0.19017037556710784</v>
      </c>
      <c r="O16" s="30">
        <f t="shared" ref="O16" si="8">K16/G16</f>
        <v>4.9074089611421262E-3</v>
      </c>
      <c r="P16" s="30">
        <f t="shared" ref="P16" si="9">L16/H16</f>
        <v>0</v>
      </c>
    </row>
    <row r="17" spans="1:16" s="16" customFormat="1" ht="90" x14ac:dyDescent="0.3">
      <c r="A17" s="65" t="s">
        <v>60</v>
      </c>
      <c r="B17" s="65" t="s">
        <v>49</v>
      </c>
      <c r="C17" s="65" t="s">
        <v>2</v>
      </c>
      <c r="D17" s="66" t="s">
        <v>220</v>
      </c>
      <c r="E17" s="32">
        <f t="shared" ref="E17:E80" si="10">F17+G17</f>
        <v>114045600</v>
      </c>
      <c r="F17" s="27">
        <f>SUM(F18:F21)</f>
        <v>113925600</v>
      </c>
      <c r="G17" s="27">
        <f t="shared" ref="G17:H17" si="11">SUM(G18:G21)</f>
        <v>120000</v>
      </c>
      <c r="H17" s="27">
        <f t="shared" si="11"/>
        <v>0</v>
      </c>
      <c r="I17" s="32">
        <f t="shared" ref="I17:I80" si="12">J17+K17</f>
        <v>23846542.090000004</v>
      </c>
      <c r="J17" s="27">
        <f>SUM(J18:J21)</f>
        <v>23815542.390000004</v>
      </c>
      <c r="K17" s="27">
        <f t="shared" ref="K17" si="13">SUM(K18:K21)</f>
        <v>30999.699999999997</v>
      </c>
      <c r="L17" s="27">
        <f t="shared" ref="L17" si="14">SUM(L18:L21)</f>
        <v>0</v>
      </c>
      <c r="M17" s="33">
        <f t="shared" ref="M17:M80" si="15">I17/E17</f>
        <v>0.20909655514986991</v>
      </c>
      <c r="N17" s="33">
        <f t="shared" ref="N17:N79" si="16">J17/F17</f>
        <v>0.20904469574880452</v>
      </c>
      <c r="O17" s="33">
        <f t="shared" ref="O17:O80" si="17">K17/G17</f>
        <v>0.25833083333333329</v>
      </c>
      <c r="P17" s="33"/>
    </row>
    <row r="18" spans="1:16" s="15" customFormat="1" ht="36" x14ac:dyDescent="0.3">
      <c r="A18" s="67"/>
      <c r="B18" s="67"/>
      <c r="C18" s="67"/>
      <c r="D18" s="68" t="s">
        <v>219</v>
      </c>
      <c r="E18" s="34">
        <f t="shared" si="10"/>
        <v>101599498</v>
      </c>
      <c r="F18" s="54">
        <v>101479500</v>
      </c>
      <c r="G18" s="34">
        <v>119998</v>
      </c>
      <c r="H18" s="34"/>
      <c r="I18" s="34">
        <f t="shared" si="12"/>
        <v>21218325.200000003</v>
      </c>
      <c r="J18" s="54">
        <v>21187945.420000002</v>
      </c>
      <c r="K18" s="34">
        <v>30379.78</v>
      </c>
      <c r="L18" s="34"/>
      <c r="M18" s="35">
        <f t="shared" si="15"/>
        <v>0.20884281534540655</v>
      </c>
      <c r="N18" s="35">
        <f t="shared" si="16"/>
        <v>0.20879040022861761</v>
      </c>
      <c r="O18" s="33">
        <f t="shared" si="17"/>
        <v>0.25316905281754692</v>
      </c>
      <c r="P18" s="33"/>
    </row>
    <row r="19" spans="1:16" s="15" customFormat="1" ht="54" x14ac:dyDescent="0.3">
      <c r="A19" s="67"/>
      <c r="B19" s="67"/>
      <c r="C19" s="67"/>
      <c r="D19" s="68" t="s">
        <v>199</v>
      </c>
      <c r="E19" s="34">
        <f t="shared" si="10"/>
        <v>5534601</v>
      </c>
      <c r="F19" s="54">
        <v>5534600</v>
      </c>
      <c r="G19" s="34">
        <v>1</v>
      </c>
      <c r="H19" s="34"/>
      <c r="I19" s="34">
        <f t="shared" si="12"/>
        <v>1027185.38</v>
      </c>
      <c r="J19" s="54">
        <v>1026565.46</v>
      </c>
      <c r="K19" s="34">
        <v>619.91999999999996</v>
      </c>
      <c r="L19" s="34"/>
      <c r="M19" s="35">
        <f t="shared" si="15"/>
        <v>0.18559339327261351</v>
      </c>
      <c r="N19" s="35">
        <f t="shared" si="16"/>
        <v>0.18548141871137933</v>
      </c>
      <c r="O19" s="82" t="s">
        <v>412</v>
      </c>
      <c r="P19" s="33"/>
    </row>
    <row r="20" spans="1:16" s="15" customFormat="1" ht="54" x14ac:dyDescent="0.3">
      <c r="A20" s="67"/>
      <c r="B20" s="67"/>
      <c r="C20" s="67"/>
      <c r="D20" s="68" t="s">
        <v>201</v>
      </c>
      <c r="E20" s="34">
        <f t="shared" si="10"/>
        <v>3000100</v>
      </c>
      <c r="F20" s="54">
        <v>3000100</v>
      </c>
      <c r="G20" s="34">
        <v>0</v>
      </c>
      <c r="H20" s="34"/>
      <c r="I20" s="34">
        <f t="shared" si="12"/>
        <v>696890.91</v>
      </c>
      <c r="J20" s="54">
        <v>696890.91</v>
      </c>
      <c r="K20" s="34">
        <v>0</v>
      </c>
      <c r="L20" s="34"/>
      <c r="M20" s="35">
        <f t="shared" si="15"/>
        <v>0.23228922702576582</v>
      </c>
      <c r="N20" s="35">
        <f t="shared" si="16"/>
        <v>0.23228922702576582</v>
      </c>
      <c r="O20" s="33"/>
      <c r="P20" s="33"/>
    </row>
    <row r="21" spans="1:16" s="15" customFormat="1" ht="54" x14ac:dyDescent="0.3">
      <c r="A21" s="67"/>
      <c r="B21" s="67"/>
      <c r="C21" s="67"/>
      <c r="D21" s="68" t="s">
        <v>200</v>
      </c>
      <c r="E21" s="34">
        <f t="shared" si="10"/>
        <v>3911401</v>
      </c>
      <c r="F21" s="54">
        <v>3911400</v>
      </c>
      <c r="G21" s="34">
        <v>1</v>
      </c>
      <c r="H21" s="34"/>
      <c r="I21" s="34">
        <f t="shared" si="12"/>
        <v>904140.6</v>
      </c>
      <c r="J21" s="54">
        <v>904140.6</v>
      </c>
      <c r="K21" s="34">
        <v>0</v>
      </c>
      <c r="L21" s="34"/>
      <c r="M21" s="35">
        <f t="shared" si="15"/>
        <v>0.23115517943570602</v>
      </c>
      <c r="N21" s="35">
        <f t="shared" si="16"/>
        <v>0.23115523853351741</v>
      </c>
      <c r="O21" s="33">
        <f t="shared" si="17"/>
        <v>0</v>
      </c>
      <c r="P21" s="33"/>
    </row>
    <row r="22" spans="1:16" s="15" customFormat="1" ht="54" x14ac:dyDescent="0.3">
      <c r="A22" s="65" t="s">
        <v>101</v>
      </c>
      <c r="B22" s="65" t="s">
        <v>102</v>
      </c>
      <c r="C22" s="65" t="s">
        <v>103</v>
      </c>
      <c r="D22" s="66" t="s">
        <v>104</v>
      </c>
      <c r="E22" s="32">
        <f t="shared" si="10"/>
        <v>50000</v>
      </c>
      <c r="F22" s="27">
        <v>50000</v>
      </c>
      <c r="G22" s="32">
        <v>0</v>
      </c>
      <c r="H22" s="32">
        <v>0</v>
      </c>
      <c r="I22" s="32">
        <f t="shared" si="12"/>
        <v>0</v>
      </c>
      <c r="J22" s="27">
        <v>0</v>
      </c>
      <c r="K22" s="32"/>
      <c r="L22" s="32"/>
      <c r="M22" s="33">
        <f t="shared" si="15"/>
        <v>0</v>
      </c>
      <c r="N22" s="33">
        <f t="shared" si="16"/>
        <v>0</v>
      </c>
      <c r="O22" s="33"/>
      <c r="P22" s="33"/>
    </row>
    <row r="23" spans="1:16" s="16" customFormat="1" ht="18" x14ac:dyDescent="0.3">
      <c r="A23" s="65" t="s">
        <v>108</v>
      </c>
      <c r="B23" s="65" t="s">
        <v>9</v>
      </c>
      <c r="C23" s="65" t="s">
        <v>5</v>
      </c>
      <c r="D23" s="66" t="s">
        <v>98</v>
      </c>
      <c r="E23" s="32">
        <f t="shared" si="10"/>
        <v>2470400</v>
      </c>
      <c r="F23" s="27">
        <v>2470400</v>
      </c>
      <c r="G23" s="32">
        <v>0</v>
      </c>
      <c r="H23" s="32">
        <v>0</v>
      </c>
      <c r="I23" s="32">
        <f t="shared" si="12"/>
        <v>253700.27</v>
      </c>
      <c r="J23" s="27">
        <v>253700.27</v>
      </c>
      <c r="K23" s="32"/>
      <c r="L23" s="32"/>
      <c r="M23" s="33">
        <f t="shared" si="15"/>
        <v>0.10269602898316062</v>
      </c>
      <c r="N23" s="33">
        <f t="shared" si="16"/>
        <v>0.10269602898316062</v>
      </c>
      <c r="O23" s="33"/>
      <c r="P23" s="33"/>
    </row>
    <row r="24" spans="1:16" s="16" customFormat="1" ht="36" x14ac:dyDescent="0.3">
      <c r="A24" s="65" t="s">
        <v>61</v>
      </c>
      <c r="B24" s="65" t="s">
        <v>29</v>
      </c>
      <c r="C24" s="65" t="s">
        <v>30</v>
      </c>
      <c r="D24" s="66" t="s">
        <v>144</v>
      </c>
      <c r="E24" s="32">
        <f t="shared" si="10"/>
        <v>46474146</v>
      </c>
      <c r="F24" s="27">
        <v>46474146</v>
      </c>
      <c r="G24" s="32">
        <v>0</v>
      </c>
      <c r="H24" s="32">
        <v>0</v>
      </c>
      <c r="I24" s="32">
        <f t="shared" si="12"/>
        <v>7097990.4199999999</v>
      </c>
      <c r="J24" s="27">
        <v>7097990.4199999999</v>
      </c>
      <c r="K24" s="32"/>
      <c r="L24" s="32"/>
      <c r="M24" s="33">
        <f t="shared" si="15"/>
        <v>0.1527298730782487</v>
      </c>
      <c r="N24" s="33">
        <f t="shared" si="16"/>
        <v>0.1527298730782487</v>
      </c>
      <c r="O24" s="33"/>
      <c r="P24" s="33"/>
    </row>
    <row r="25" spans="1:16" s="16" customFormat="1" ht="18" x14ac:dyDescent="0.3">
      <c r="A25" s="65" t="s">
        <v>62</v>
      </c>
      <c r="B25" s="65" t="s">
        <v>50</v>
      </c>
      <c r="C25" s="65" t="s">
        <v>31</v>
      </c>
      <c r="D25" s="66" t="s">
        <v>221</v>
      </c>
      <c r="E25" s="32">
        <f t="shared" si="10"/>
        <v>9215600</v>
      </c>
      <c r="F25" s="27">
        <v>9215600</v>
      </c>
      <c r="G25" s="32">
        <v>0</v>
      </c>
      <c r="H25" s="32">
        <v>0</v>
      </c>
      <c r="I25" s="32">
        <f t="shared" si="12"/>
        <v>2251390.83</v>
      </c>
      <c r="J25" s="27">
        <v>2251390.83</v>
      </c>
      <c r="K25" s="32"/>
      <c r="L25" s="32"/>
      <c r="M25" s="33">
        <f t="shared" si="15"/>
        <v>0.24430214310516951</v>
      </c>
      <c r="N25" s="33">
        <f t="shared" si="16"/>
        <v>0.24430214310516951</v>
      </c>
      <c r="O25" s="33"/>
      <c r="P25" s="33"/>
    </row>
    <row r="26" spans="1:16" s="16" customFormat="1" ht="54" x14ac:dyDescent="0.3">
      <c r="A26" s="65" t="s">
        <v>222</v>
      </c>
      <c r="B26" s="65" t="s">
        <v>296</v>
      </c>
      <c r="C26" s="65" t="s">
        <v>223</v>
      </c>
      <c r="D26" s="66" t="s">
        <v>224</v>
      </c>
      <c r="E26" s="32">
        <f t="shared" si="10"/>
        <v>4832200</v>
      </c>
      <c r="F26" s="27">
        <v>4832200</v>
      </c>
      <c r="G26" s="32">
        <v>0</v>
      </c>
      <c r="H26" s="32">
        <v>0</v>
      </c>
      <c r="I26" s="32">
        <f t="shared" si="12"/>
        <v>1442649.8</v>
      </c>
      <c r="J26" s="27">
        <v>1442649.8</v>
      </c>
      <c r="K26" s="32"/>
      <c r="L26" s="32"/>
      <c r="M26" s="33">
        <f t="shared" si="15"/>
        <v>0.2985492736227805</v>
      </c>
      <c r="N26" s="33">
        <f t="shared" si="16"/>
        <v>0.2985492736227805</v>
      </c>
      <c r="O26" s="33"/>
      <c r="P26" s="33"/>
    </row>
    <row r="27" spans="1:16" s="16" customFormat="1" ht="36" x14ac:dyDescent="0.3">
      <c r="A27" s="65" t="s">
        <v>225</v>
      </c>
      <c r="B27" s="65" t="s">
        <v>174</v>
      </c>
      <c r="C27" s="65" t="s">
        <v>119</v>
      </c>
      <c r="D27" s="66" t="s">
        <v>226</v>
      </c>
      <c r="E27" s="32">
        <f t="shared" si="10"/>
        <v>11049704</v>
      </c>
      <c r="F27" s="27">
        <f>SUM(F28:F30)</f>
        <v>11049704</v>
      </c>
      <c r="G27" s="27">
        <f t="shared" ref="G27:H27" si="18">SUM(G28:G30)</f>
        <v>0</v>
      </c>
      <c r="H27" s="27">
        <f t="shared" si="18"/>
        <v>0</v>
      </c>
      <c r="I27" s="32">
        <f t="shared" si="12"/>
        <v>1854430.52</v>
      </c>
      <c r="J27" s="27">
        <f>SUM(J28:J30)</f>
        <v>1854430.52</v>
      </c>
      <c r="K27" s="27">
        <f t="shared" ref="K27" si="19">SUM(K28:K30)</f>
        <v>0</v>
      </c>
      <c r="L27" s="27">
        <f t="shared" ref="L27" si="20">SUM(L28:L30)</f>
        <v>0</v>
      </c>
      <c r="M27" s="33">
        <f t="shared" si="15"/>
        <v>0.16782626213335669</v>
      </c>
      <c r="N27" s="33">
        <f t="shared" si="16"/>
        <v>0.16782626213335669</v>
      </c>
      <c r="O27" s="33"/>
      <c r="P27" s="33"/>
    </row>
    <row r="28" spans="1:16" s="15" customFormat="1" ht="54" x14ac:dyDescent="0.3">
      <c r="A28" s="67"/>
      <c r="B28" s="67"/>
      <c r="C28" s="67"/>
      <c r="D28" s="68" t="s">
        <v>297</v>
      </c>
      <c r="E28" s="34">
        <f t="shared" si="10"/>
        <v>1049704</v>
      </c>
      <c r="F28" s="54">
        <v>1049704</v>
      </c>
      <c r="G28" s="34"/>
      <c r="H28" s="34"/>
      <c r="I28" s="34">
        <f t="shared" si="12"/>
        <v>59041.29</v>
      </c>
      <c r="J28" s="54">
        <v>59041.29</v>
      </c>
      <c r="K28" s="34"/>
      <c r="L28" s="34"/>
      <c r="M28" s="35">
        <f t="shared" si="15"/>
        <v>5.6245655918239809E-2</v>
      </c>
      <c r="N28" s="35">
        <f t="shared" si="16"/>
        <v>5.6245655918239809E-2</v>
      </c>
      <c r="O28" s="33"/>
      <c r="P28" s="33"/>
    </row>
    <row r="29" spans="1:16" s="15" customFormat="1" ht="72" x14ac:dyDescent="0.3">
      <c r="A29" s="67"/>
      <c r="B29" s="67"/>
      <c r="C29" s="67"/>
      <c r="D29" s="68" t="s">
        <v>298</v>
      </c>
      <c r="E29" s="34">
        <f t="shared" si="10"/>
        <v>7000000</v>
      </c>
      <c r="F29" s="54">
        <v>7000000</v>
      </c>
      <c r="G29" s="34"/>
      <c r="H29" s="34"/>
      <c r="I29" s="34">
        <f t="shared" si="12"/>
        <v>1149764.23</v>
      </c>
      <c r="J29" s="54">
        <v>1149764.23</v>
      </c>
      <c r="K29" s="34"/>
      <c r="L29" s="34"/>
      <c r="M29" s="35">
        <f t="shared" si="15"/>
        <v>0.16425203285714285</v>
      </c>
      <c r="N29" s="35">
        <f t="shared" si="16"/>
        <v>0.16425203285714285</v>
      </c>
      <c r="O29" s="33"/>
      <c r="P29" s="33"/>
    </row>
    <row r="30" spans="1:16" s="15" customFormat="1" ht="54" x14ac:dyDescent="0.3">
      <c r="A30" s="67"/>
      <c r="B30" s="67"/>
      <c r="C30" s="67"/>
      <c r="D30" s="68" t="s">
        <v>299</v>
      </c>
      <c r="E30" s="34">
        <f t="shared" si="10"/>
        <v>3000000</v>
      </c>
      <c r="F30" s="54">
        <v>3000000</v>
      </c>
      <c r="G30" s="34"/>
      <c r="H30" s="34"/>
      <c r="I30" s="34">
        <f t="shared" si="12"/>
        <v>645625</v>
      </c>
      <c r="J30" s="54">
        <v>645625</v>
      </c>
      <c r="K30" s="34"/>
      <c r="L30" s="34"/>
      <c r="M30" s="35">
        <f t="shared" si="15"/>
        <v>0.21520833333333333</v>
      </c>
      <c r="N30" s="35">
        <f t="shared" si="16"/>
        <v>0.21520833333333333</v>
      </c>
      <c r="O30" s="33"/>
      <c r="P30" s="33"/>
    </row>
    <row r="31" spans="1:16" s="16" customFormat="1" ht="72" x14ac:dyDescent="0.3">
      <c r="A31" s="69" t="s">
        <v>359</v>
      </c>
      <c r="B31" s="69" t="s">
        <v>360</v>
      </c>
      <c r="C31" s="69" t="s">
        <v>119</v>
      </c>
      <c r="D31" s="66" t="s">
        <v>361</v>
      </c>
      <c r="E31" s="32">
        <f t="shared" si="10"/>
        <v>196918</v>
      </c>
      <c r="F31" s="27">
        <v>0</v>
      </c>
      <c r="G31" s="32">
        <v>196918</v>
      </c>
      <c r="H31" s="32">
        <v>196918</v>
      </c>
      <c r="I31" s="32">
        <f t="shared" si="12"/>
        <v>0</v>
      </c>
      <c r="J31" s="27"/>
      <c r="K31" s="32"/>
      <c r="L31" s="32"/>
      <c r="M31" s="33">
        <f t="shared" si="15"/>
        <v>0</v>
      </c>
      <c r="N31" s="33"/>
      <c r="O31" s="33">
        <f t="shared" si="17"/>
        <v>0</v>
      </c>
      <c r="P31" s="33">
        <f t="shared" ref="P31:P80" si="21">L31/H31</f>
        <v>0</v>
      </c>
    </row>
    <row r="32" spans="1:16" s="15" customFormat="1" ht="36" x14ac:dyDescent="0.3">
      <c r="A32" s="65" t="s">
        <v>137</v>
      </c>
      <c r="B32" s="65" t="s">
        <v>136</v>
      </c>
      <c r="C32" s="65" t="s">
        <v>3</v>
      </c>
      <c r="D32" s="66" t="s">
        <v>362</v>
      </c>
      <c r="E32" s="32">
        <f t="shared" si="10"/>
        <v>3500000</v>
      </c>
      <c r="F32" s="27">
        <v>3500000</v>
      </c>
      <c r="G32" s="34">
        <v>0</v>
      </c>
      <c r="H32" s="34">
        <v>0</v>
      </c>
      <c r="I32" s="32">
        <f t="shared" si="12"/>
        <v>615500</v>
      </c>
      <c r="J32" s="27">
        <v>615500</v>
      </c>
      <c r="K32" s="34"/>
      <c r="L32" s="34"/>
      <c r="M32" s="33">
        <f t="shared" si="15"/>
        <v>0.17585714285714285</v>
      </c>
      <c r="N32" s="33">
        <f t="shared" si="16"/>
        <v>0.17585714285714285</v>
      </c>
      <c r="O32" s="33"/>
      <c r="P32" s="33"/>
    </row>
    <row r="33" spans="1:18" s="15" customFormat="1" ht="18" x14ac:dyDescent="0.3">
      <c r="A33" s="65" t="s">
        <v>63</v>
      </c>
      <c r="B33" s="65" t="s">
        <v>38</v>
      </c>
      <c r="C33" s="65" t="s">
        <v>8</v>
      </c>
      <c r="D33" s="66" t="s">
        <v>227</v>
      </c>
      <c r="E33" s="32">
        <f t="shared" si="10"/>
        <v>18608700</v>
      </c>
      <c r="F33" s="27">
        <f>SUM(F34:F36)</f>
        <v>18608700</v>
      </c>
      <c r="G33" s="27">
        <f t="shared" ref="G33:H33" si="22">SUM(G34:G36)</f>
        <v>0</v>
      </c>
      <c r="H33" s="27">
        <f t="shared" si="22"/>
        <v>0</v>
      </c>
      <c r="I33" s="32">
        <f t="shared" si="12"/>
        <v>2632249.79</v>
      </c>
      <c r="J33" s="27">
        <f>SUM(J34:J36)</f>
        <v>2632249.79</v>
      </c>
      <c r="K33" s="27">
        <f t="shared" ref="K33" si="23">SUM(K34:K36)</f>
        <v>0</v>
      </c>
      <c r="L33" s="27">
        <f t="shared" ref="L33" si="24">SUM(L34:L36)</f>
        <v>0</v>
      </c>
      <c r="M33" s="33">
        <f t="shared" si="15"/>
        <v>0.14145264258115828</v>
      </c>
      <c r="N33" s="33">
        <f t="shared" si="16"/>
        <v>0.14145264258115828</v>
      </c>
      <c r="O33" s="33"/>
      <c r="P33" s="33"/>
    </row>
    <row r="34" spans="1:18" s="15" customFormat="1" ht="54" x14ac:dyDescent="0.3">
      <c r="A34" s="67"/>
      <c r="B34" s="67"/>
      <c r="C34" s="67"/>
      <c r="D34" s="68" t="s">
        <v>199</v>
      </c>
      <c r="E34" s="34">
        <f t="shared" si="10"/>
        <v>10282200</v>
      </c>
      <c r="F34" s="54">
        <v>10282200</v>
      </c>
      <c r="G34" s="34">
        <v>0</v>
      </c>
      <c r="H34" s="34"/>
      <c r="I34" s="34">
        <f t="shared" si="12"/>
        <v>1639371.99</v>
      </c>
      <c r="J34" s="54">
        <v>1639371.99</v>
      </c>
      <c r="K34" s="34"/>
      <c r="L34" s="34"/>
      <c r="M34" s="35">
        <f t="shared" si="15"/>
        <v>0.15943786251969422</v>
      </c>
      <c r="N34" s="35">
        <f t="shared" si="16"/>
        <v>0.15943786251969422</v>
      </c>
      <c r="O34" s="33"/>
      <c r="P34" s="33"/>
    </row>
    <row r="35" spans="1:18" s="15" customFormat="1" ht="54" x14ac:dyDescent="0.3">
      <c r="A35" s="67"/>
      <c r="B35" s="67"/>
      <c r="C35" s="67"/>
      <c r="D35" s="68" t="s">
        <v>201</v>
      </c>
      <c r="E35" s="34">
        <f t="shared" si="10"/>
        <v>3011900</v>
      </c>
      <c r="F35" s="54">
        <v>3011900</v>
      </c>
      <c r="G35" s="34">
        <v>0</v>
      </c>
      <c r="H35" s="34"/>
      <c r="I35" s="34">
        <f t="shared" si="12"/>
        <v>315189.8</v>
      </c>
      <c r="J35" s="54">
        <v>315189.8</v>
      </c>
      <c r="K35" s="34"/>
      <c r="L35" s="34"/>
      <c r="M35" s="35">
        <f t="shared" si="15"/>
        <v>0.10464816228958464</v>
      </c>
      <c r="N35" s="35">
        <f t="shared" si="16"/>
        <v>0.10464816228958464</v>
      </c>
      <c r="O35" s="33"/>
      <c r="P35" s="33"/>
    </row>
    <row r="36" spans="1:18" s="16" customFormat="1" ht="54" x14ac:dyDescent="0.3">
      <c r="A36" s="67"/>
      <c r="B36" s="67"/>
      <c r="C36" s="67"/>
      <c r="D36" s="68" t="s">
        <v>200</v>
      </c>
      <c r="E36" s="34">
        <f t="shared" si="10"/>
        <v>5314600</v>
      </c>
      <c r="F36" s="54">
        <v>5314600</v>
      </c>
      <c r="G36" s="34">
        <v>0</v>
      </c>
      <c r="H36" s="34"/>
      <c r="I36" s="34">
        <f t="shared" si="12"/>
        <v>677688</v>
      </c>
      <c r="J36" s="54">
        <v>677688</v>
      </c>
      <c r="K36" s="34"/>
      <c r="L36" s="34"/>
      <c r="M36" s="35">
        <f t="shared" si="15"/>
        <v>0.12751439431001393</v>
      </c>
      <c r="N36" s="35">
        <f t="shared" si="16"/>
        <v>0.12751439431001393</v>
      </c>
      <c r="O36" s="33"/>
      <c r="P36" s="33"/>
    </row>
    <row r="37" spans="1:18" s="16" customFormat="1" ht="54" x14ac:dyDescent="0.3">
      <c r="A37" s="69" t="s">
        <v>363</v>
      </c>
      <c r="B37" s="69" t="s">
        <v>364</v>
      </c>
      <c r="C37" s="69" t="s">
        <v>117</v>
      </c>
      <c r="D37" s="66" t="s">
        <v>365</v>
      </c>
      <c r="E37" s="32">
        <f t="shared" si="10"/>
        <v>5980000</v>
      </c>
      <c r="F37" s="27">
        <v>80000</v>
      </c>
      <c r="G37" s="32">
        <v>5900000</v>
      </c>
      <c r="H37" s="32">
        <v>5900000</v>
      </c>
      <c r="I37" s="32">
        <f t="shared" si="12"/>
        <v>0</v>
      </c>
      <c r="J37" s="27">
        <v>0</v>
      </c>
      <c r="K37" s="32"/>
      <c r="L37" s="32"/>
      <c r="M37" s="33">
        <f t="shared" si="15"/>
        <v>0</v>
      </c>
      <c r="N37" s="33">
        <f t="shared" si="16"/>
        <v>0</v>
      </c>
      <c r="O37" s="33">
        <f t="shared" si="17"/>
        <v>0</v>
      </c>
      <c r="P37" s="33">
        <f t="shared" si="21"/>
        <v>0</v>
      </c>
      <c r="Q37" s="17"/>
    </row>
    <row r="38" spans="1:18" s="15" customFormat="1" ht="36" x14ac:dyDescent="0.3">
      <c r="A38" s="69" t="s">
        <v>300</v>
      </c>
      <c r="B38" s="69" t="s">
        <v>301</v>
      </c>
      <c r="C38" s="69" t="s">
        <v>302</v>
      </c>
      <c r="D38" s="66" t="s">
        <v>303</v>
      </c>
      <c r="E38" s="32">
        <f t="shared" si="10"/>
        <v>1662400</v>
      </c>
      <c r="F38" s="27">
        <f>SUM(F39:F44)</f>
        <v>1662400</v>
      </c>
      <c r="G38" s="27">
        <f t="shared" ref="G38:H38" si="25">SUM(G39:G44)</f>
        <v>0</v>
      </c>
      <c r="H38" s="27">
        <f t="shared" si="25"/>
        <v>0</v>
      </c>
      <c r="I38" s="32">
        <f t="shared" si="12"/>
        <v>134489.56</v>
      </c>
      <c r="J38" s="27">
        <f>SUM(J39:J44)</f>
        <v>134489.56</v>
      </c>
      <c r="K38" s="27">
        <f t="shared" ref="K38" si="26">SUM(K39:K44)</f>
        <v>0</v>
      </c>
      <c r="L38" s="27">
        <f t="shared" ref="L38" si="27">SUM(L39:L44)</f>
        <v>0</v>
      </c>
      <c r="M38" s="35">
        <f t="shared" si="15"/>
        <v>8.0900842155919153E-2</v>
      </c>
      <c r="N38" s="35">
        <f t="shared" si="16"/>
        <v>8.0900842155919153E-2</v>
      </c>
      <c r="O38" s="33"/>
      <c r="P38" s="33"/>
      <c r="Q38" s="42"/>
    </row>
    <row r="39" spans="1:18" s="15" customFormat="1" ht="36" x14ac:dyDescent="0.3">
      <c r="A39" s="69"/>
      <c r="B39" s="69"/>
      <c r="C39" s="69"/>
      <c r="D39" s="68" t="s">
        <v>219</v>
      </c>
      <c r="E39" s="34">
        <f t="shared" si="10"/>
        <v>1359700</v>
      </c>
      <c r="F39" s="54">
        <v>1359700</v>
      </c>
      <c r="G39" s="34">
        <v>0</v>
      </c>
      <c r="H39" s="34"/>
      <c r="I39" s="34">
        <f t="shared" si="12"/>
        <v>106339.56</v>
      </c>
      <c r="J39" s="54">
        <v>106339.56</v>
      </c>
      <c r="K39" s="34"/>
      <c r="L39" s="34"/>
      <c r="M39" s="35">
        <f t="shared" si="15"/>
        <v>7.8208104728984332E-2</v>
      </c>
      <c r="N39" s="35">
        <f t="shared" si="16"/>
        <v>7.8208104728984332E-2</v>
      </c>
      <c r="O39" s="33"/>
      <c r="P39" s="33"/>
      <c r="Q39" s="42"/>
    </row>
    <row r="40" spans="1:18" s="15" customFormat="1" ht="54" x14ac:dyDescent="0.3">
      <c r="A40" s="69"/>
      <c r="B40" s="69"/>
      <c r="C40" s="69"/>
      <c r="D40" s="68" t="s">
        <v>199</v>
      </c>
      <c r="E40" s="34">
        <f t="shared" si="10"/>
        <v>11500</v>
      </c>
      <c r="F40" s="54">
        <v>11500</v>
      </c>
      <c r="G40" s="34">
        <v>0</v>
      </c>
      <c r="H40" s="34"/>
      <c r="I40" s="34">
        <f t="shared" si="12"/>
        <v>225</v>
      </c>
      <c r="J40" s="54">
        <v>225</v>
      </c>
      <c r="K40" s="34"/>
      <c r="L40" s="34"/>
      <c r="M40" s="35">
        <f t="shared" si="15"/>
        <v>1.9565217391304349E-2</v>
      </c>
      <c r="N40" s="35">
        <f t="shared" si="16"/>
        <v>1.9565217391304349E-2</v>
      </c>
      <c r="O40" s="33"/>
      <c r="P40" s="33"/>
      <c r="Q40" s="42"/>
    </row>
    <row r="41" spans="1:18" s="15" customFormat="1" ht="54" x14ac:dyDescent="0.3">
      <c r="A41" s="69"/>
      <c r="B41" s="69"/>
      <c r="C41" s="69"/>
      <c r="D41" s="68" t="s">
        <v>201</v>
      </c>
      <c r="E41" s="34">
        <f t="shared" si="10"/>
        <v>20900</v>
      </c>
      <c r="F41" s="54">
        <v>20900</v>
      </c>
      <c r="G41" s="34"/>
      <c r="H41" s="34"/>
      <c r="I41" s="34">
        <f t="shared" si="12"/>
        <v>2400</v>
      </c>
      <c r="J41" s="54">
        <v>2400</v>
      </c>
      <c r="K41" s="34"/>
      <c r="L41" s="34"/>
      <c r="M41" s="35">
        <f t="shared" si="15"/>
        <v>0.11483253588516747</v>
      </c>
      <c r="N41" s="35">
        <f t="shared" si="16"/>
        <v>0.11483253588516747</v>
      </c>
      <c r="O41" s="33"/>
      <c r="P41" s="33"/>
      <c r="R41" s="43"/>
    </row>
    <row r="42" spans="1:18" s="28" customFormat="1" ht="54" x14ac:dyDescent="0.3">
      <c r="A42" s="69"/>
      <c r="B42" s="69"/>
      <c r="C42" s="69"/>
      <c r="D42" s="68" t="s">
        <v>200</v>
      </c>
      <c r="E42" s="34">
        <f t="shared" si="10"/>
        <v>11500</v>
      </c>
      <c r="F42" s="54">
        <v>11500</v>
      </c>
      <c r="G42" s="34">
        <v>0</v>
      </c>
      <c r="H42" s="34"/>
      <c r="I42" s="34">
        <f t="shared" si="12"/>
        <v>225</v>
      </c>
      <c r="J42" s="54">
        <v>225</v>
      </c>
      <c r="K42" s="34"/>
      <c r="L42" s="34"/>
      <c r="M42" s="35">
        <f t="shared" si="15"/>
        <v>1.9565217391304349E-2</v>
      </c>
      <c r="N42" s="35">
        <f t="shared" si="16"/>
        <v>1.9565217391304349E-2</v>
      </c>
      <c r="O42" s="33"/>
      <c r="P42" s="33"/>
      <c r="R42" s="44"/>
    </row>
    <row r="43" spans="1:18" s="28" customFormat="1" ht="72" x14ac:dyDescent="0.3">
      <c r="A43" s="69"/>
      <c r="B43" s="69"/>
      <c r="C43" s="69"/>
      <c r="D43" s="68" t="s">
        <v>298</v>
      </c>
      <c r="E43" s="34">
        <f t="shared" si="10"/>
        <v>132900</v>
      </c>
      <c r="F43" s="54">
        <v>132900</v>
      </c>
      <c r="G43" s="34">
        <v>0</v>
      </c>
      <c r="H43" s="34"/>
      <c r="I43" s="34">
        <f t="shared" si="12"/>
        <v>3600</v>
      </c>
      <c r="J43" s="54">
        <v>3600</v>
      </c>
      <c r="K43" s="34"/>
      <c r="L43" s="34"/>
      <c r="M43" s="35">
        <f t="shared" si="15"/>
        <v>2.7088036117381489E-2</v>
      </c>
      <c r="N43" s="35">
        <f t="shared" si="16"/>
        <v>2.7088036117381489E-2</v>
      </c>
      <c r="O43" s="33"/>
      <c r="P43" s="33"/>
    </row>
    <row r="44" spans="1:18" s="15" customFormat="1" ht="54" x14ac:dyDescent="0.3">
      <c r="A44" s="69"/>
      <c r="B44" s="69"/>
      <c r="C44" s="69"/>
      <c r="D44" s="68" t="s">
        <v>304</v>
      </c>
      <c r="E44" s="34">
        <f t="shared" si="10"/>
        <v>125900</v>
      </c>
      <c r="F44" s="54">
        <v>125900</v>
      </c>
      <c r="G44" s="34">
        <v>0</v>
      </c>
      <c r="H44" s="34"/>
      <c r="I44" s="34">
        <f t="shared" si="12"/>
        <v>21700</v>
      </c>
      <c r="J44" s="54">
        <v>21700</v>
      </c>
      <c r="K44" s="34"/>
      <c r="L44" s="34"/>
      <c r="M44" s="35">
        <f t="shared" si="15"/>
        <v>0.17235901509134233</v>
      </c>
      <c r="N44" s="35">
        <f t="shared" si="16"/>
        <v>0.17235901509134233</v>
      </c>
      <c r="O44" s="33"/>
      <c r="P44" s="33"/>
    </row>
    <row r="45" spans="1:18" s="16" customFormat="1" ht="36" x14ac:dyDescent="0.3">
      <c r="A45" s="69" t="s">
        <v>366</v>
      </c>
      <c r="B45" s="69" t="s">
        <v>367</v>
      </c>
      <c r="C45" s="69" t="s">
        <v>368</v>
      </c>
      <c r="D45" s="66" t="s">
        <v>369</v>
      </c>
      <c r="E45" s="32">
        <f t="shared" si="10"/>
        <v>500000</v>
      </c>
      <c r="F45" s="27">
        <v>500000</v>
      </c>
      <c r="G45" s="32">
        <v>0</v>
      </c>
      <c r="H45" s="32"/>
      <c r="I45" s="32">
        <f t="shared" si="12"/>
        <v>0</v>
      </c>
      <c r="J45" s="27">
        <v>0</v>
      </c>
      <c r="K45" s="32"/>
      <c r="L45" s="32"/>
      <c r="M45" s="33">
        <f t="shared" si="15"/>
        <v>0</v>
      </c>
      <c r="N45" s="33">
        <f t="shared" si="16"/>
        <v>0</v>
      </c>
      <c r="O45" s="33"/>
      <c r="P45" s="33"/>
    </row>
    <row r="46" spans="1:18" s="16" customFormat="1" ht="18" x14ac:dyDescent="0.3">
      <c r="A46" s="69" t="s">
        <v>292</v>
      </c>
      <c r="B46" s="69" t="s">
        <v>305</v>
      </c>
      <c r="C46" s="69" t="s">
        <v>6</v>
      </c>
      <c r="D46" s="66" t="s">
        <v>7</v>
      </c>
      <c r="E46" s="32">
        <f t="shared" si="10"/>
        <v>374197</v>
      </c>
      <c r="F46" s="27">
        <v>374197</v>
      </c>
      <c r="G46" s="32">
        <v>0</v>
      </c>
      <c r="H46" s="32"/>
      <c r="I46" s="32">
        <f t="shared" si="12"/>
        <v>374196.75</v>
      </c>
      <c r="J46" s="27">
        <v>374196.75</v>
      </c>
      <c r="K46" s="32"/>
      <c r="L46" s="32"/>
      <c r="M46" s="33">
        <f t="shared" si="15"/>
        <v>0.99999933190271439</v>
      </c>
      <c r="N46" s="33">
        <f t="shared" si="16"/>
        <v>0.99999933190271439</v>
      </c>
      <c r="O46" s="33"/>
      <c r="P46" s="33"/>
    </row>
    <row r="47" spans="1:18" s="16" customFormat="1" ht="36" x14ac:dyDescent="0.3">
      <c r="A47" s="65" t="s">
        <v>106</v>
      </c>
      <c r="B47" s="65" t="s">
        <v>105</v>
      </c>
      <c r="C47" s="65" t="s">
        <v>21</v>
      </c>
      <c r="D47" s="66" t="s">
        <v>107</v>
      </c>
      <c r="E47" s="32">
        <f t="shared" si="10"/>
        <v>232000</v>
      </c>
      <c r="F47" s="27">
        <v>232000</v>
      </c>
      <c r="G47" s="32">
        <v>0</v>
      </c>
      <c r="H47" s="32">
        <v>0</v>
      </c>
      <c r="I47" s="32">
        <f t="shared" si="12"/>
        <v>79259</v>
      </c>
      <c r="J47" s="27">
        <v>79259</v>
      </c>
      <c r="K47" s="32"/>
      <c r="L47" s="32"/>
      <c r="M47" s="33">
        <f t="shared" si="15"/>
        <v>0.34163362068965519</v>
      </c>
      <c r="N47" s="33">
        <f t="shared" si="16"/>
        <v>0.34163362068965519</v>
      </c>
      <c r="O47" s="33"/>
      <c r="P47" s="33"/>
    </row>
    <row r="48" spans="1:18" s="16" customFormat="1" ht="36" x14ac:dyDescent="0.3">
      <c r="A48" s="69" t="s">
        <v>370</v>
      </c>
      <c r="B48" s="65">
        <v>7693</v>
      </c>
      <c r="C48" s="69" t="s">
        <v>21</v>
      </c>
      <c r="D48" s="66" t="s">
        <v>371</v>
      </c>
      <c r="E48" s="32">
        <f t="shared" si="10"/>
        <v>6808070</v>
      </c>
      <c r="F48" s="27">
        <v>6808070</v>
      </c>
      <c r="G48" s="36">
        <v>0</v>
      </c>
      <c r="H48" s="36">
        <v>0</v>
      </c>
      <c r="I48" s="32">
        <f t="shared" si="12"/>
        <v>0</v>
      </c>
      <c r="J48" s="27">
        <v>0</v>
      </c>
      <c r="K48" s="36"/>
      <c r="L48" s="36"/>
      <c r="M48" s="33">
        <f t="shared" si="15"/>
        <v>0</v>
      </c>
      <c r="N48" s="33">
        <f t="shared" si="16"/>
        <v>0</v>
      </c>
      <c r="O48" s="33"/>
      <c r="P48" s="33"/>
    </row>
    <row r="49" spans="1:16" s="16" customFormat="1" ht="54" x14ac:dyDescent="0.3">
      <c r="A49" s="69" t="s">
        <v>306</v>
      </c>
      <c r="B49" s="69">
        <v>8110</v>
      </c>
      <c r="C49" s="69" t="s">
        <v>4</v>
      </c>
      <c r="D49" s="66" t="s">
        <v>127</v>
      </c>
      <c r="E49" s="32">
        <f t="shared" si="10"/>
        <v>1800450</v>
      </c>
      <c r="F49" s="27">
        <f>SUM(F50:F56)</f>
        <v>1800450</v>
      </c>
      <c r="G49" s="27">
        <f t="shared" ref="G49:H49" si="28">SUM(G50:G56)</f>
        <v>0</v>
      </c>
      <c r="H49" s="27">
        <f t="shared" si="28"/>
        <v>0</v>
      </c>
      <c r="I49" s="32">
        <f t="shared" si="12"/>
        <v>205900</v>
      </c>
      <c r="J49" s="27">
        <f>SUM(J50:J56)</f>
        <v>205900</v>
      </c>
      <c r="K49" s="27">
        <f t="shared" ref="K49:L49" si="29">SUM(K50:K56)</f>
        <v>0</v>
      </c>
      <c r="L49" s="27">
        <f t="shared" si="29"/>
        <v>0</v>
      </c>
      <c r="M49" s="33">
        <f t="shared" si="15"/>
        <v>0.11436029881418534</v>
      </c>
      <c r="N49" s="33">
        <f t="shared" si="16"/>
        <v>0.11436029881418534</v>
      </c>
      <c r="O49" s="33"/>
      <c r="P49" s="33"/>
    </row>
    <row r="50" spans="1:16" s="16" customFormat="1" ht="36" x14ac:dyDescent="0.3">
      <c r="A50" s="70"/>
      <c r="B50" s="70"/>
      <c r="C50" s="70"/>
      <c r="D50" s="68" t="s">
        <v>219</v>
      </c>
      <c r="E50" s="34">
        <f t="shared" si="10"/>
        <v>342850</v>
      </c>
      <c r="F50" s="54">
        <v>342850</v>
      </c>
      <c r="G50" s="34"/>
      <c r="H50" s="34"/>
      <c r="I50" s="34">
        <f t="shared" si="12"/>
        <v>177900</v>
      </c>
      <c r="J50" s="54">
        <v>177900</v>
      </c>
      <c r="K50" s="34"/>
      <c r="L50" s="34"/>
      <c r="M50" s="35">
        <f t="shared" si="15"/>
        <v>0.51888581012104418</v>
      </c>
      <c r="N50" s="35">
        <f t="shared" si="16"/>
        <v>0.51888581012104418</v>
      </c>
      <c r="O50" s="33"/>
      <c r="P50" s="33"/>
    </row>
    <row r="51" spans="1:16" s="16" customFormat="1" ht="54" x14ac:dyDescent="0.3">
      <c r="A51" s="70"/>
      <c r="B51" s="70"/>
      <c r="C51" s="70"/>
      <c r="D51" s="68" t="s">
        <v>199</v>
      </c>
      <c r="E51" s="34">
        <f t="shared" si="10"/>
        <v>116500</v>
      </c>
      <c r="F51" s="54">
        <v>116500</v>
      </c>
      <c r="G51" s="34"/>
      <c r="H51" s="34"/>
      <c r="I51" s="34">
        <f t="shared" si="12"/>
        <v>15000</v>
      </c>
      <c r="J51" s="54">
        <v>15000</v>
      </c>
      <c r="K51" s="34"/>
      <c r="L51" s="34"/>
      <c r="M51" s="35">
        <f t="shared" si="15"/>
        <v>0.12875536480686695</v>
      </c>
      <c r="N51" s="35">
        <f t="shared" si="16"/>
        <v>0.12875536480686695</v>
      </c>
      <c r="O51" s="33"/>
      <c r="P51" s="33"/>
    </row>
    <row r="52" spans="1:16" s="16" customFormat="1" ht="54" x14ac:dyDescent="0.3">
      <c r="A52" s="70"/>
      <c r="B52" s="70"/>
      <c r="C52" s="70"/>
      <c r="D52" s="68" t="s">
        <v>201</v>
      </c>
      <c r="E52" s="34">
        <f t="shared" si="10"/>
        <v>13000</v>
      </c>
      <c r="F52" s="54">
        <v>13000</v>
      </c>
      <c r="G52" s="34"/>
      <c r="H52" s="34"/>
      <c r="I52" s="34">
        <f t="shared" si="12"/>
        <v>0</v>
      </c>
      <c r="J52" s="54">
        <v>0</v>
      </c>
      <c r="K52" s="34"/>
      <c r="L52" s="34"/>
      <c r="M52" s="35">
        <f t="shared" si="15"/>
        <v>0</v>
      </c>
      <c r="N52" s="35">
        <f t="shared" si="16"/>
        <v>0</v>
      </c>
      <c r="O52" s="33"/>
      <c r="P52" s="33"/>
    </row>
    <row r="53" spans="1:16" s="18" customFormat="1" ht="54" x14ac:dyDescent="0.3">
      <c r="A53" s="70"/>
      <c r="B53" s="70"/>
      <c r="C53" s="70"/>
      <c r="D53" s="68" t="s">
        <v>200</v>
      </c>
      <c r="E53" s="34">
        <f t="shared" si="10"/>
        <v>13000</v>
      </c>
      <c r="F53" s="54">
        <v>13000</v>
      </c>
      <c r="G53" s="34"/>
      <c r="H53" s="34"/>
      <c r="I53" s="34">
        <f t="shared" si="12"/>
        <v>13000</v>
      </c>
      <c r="J53" s="54">
        <v>13000</v>
      </c>
      <c r="K53" s="34"/>
      <c r="L53" s="34"/>
      <c r="M53" s="35">
        <f t="shared" si="15"/>
        <v>1</v>
      </c>
      <c r="N53" s="35">
        <f t="shared" si="16"/>
        <v>1</v>
      </c>
      <c r="O53" s="33"/>
      <c r="P53" s="33"/>
    </row>
    <row r="54" spans="1:16" s="18" customFormat="1" ht="54" x14ac:dyDescent="0.3">
      <c r="A54" s="70"/>
      <c r="B54" s="70"/>
      <c r="C54" s="70"/>
      <c r="D54" s="68" t="s">
        <v>297</v>
      </c>
      <c r="E54" s="34">
        <f t="shared" si="10"/>
        <v>994500</v>
      </c>
      <c r="F54" s="54">
        <v>994500</v>
      </c>
      <c r="G54" s="38"/>
      <c r="H54" s="38"/>
      <c r="I54" s="34">
        <f t="shared" si="12"/>
        <v>0</v>
      </c>
      <c r="J54" s="54">
        <v>0</v>
      </c>
      <c r="K54" s="38"/>
      <c r="L54" s="38"/>
      <c r="M54" s="35">
        <f t="shared" si="15"/>
        <v>0</v>
      </c>
      <c r="N54" s="35">
        <f t="shared" si="16"/>
        <v>0</v>
      </c>
      <c r="O54" s="33"/>
      <c r="P54" s="33"/>
    </row>
    <row r="55" spans="1:16" s="16" customFormat="1" ht="72" x14ac:dyDescent="0.3">
      <c r="A55" s="70"/>
      <c r="B55" s="70"/>
      <c r="C55" s="70"/>
      <c r="D55" s="68" t="s">
        <v>298</v>
      </c>
      <c r="E55" s="34">
        <f t="shared" si="10"/>
        <v>267100</v>
      </c>
      <c r="F55" s="54">
        <v>267100</v>
      </c>
      <c r="G55" s="34"/>
      <c r="H55" s="34"/>
      <c r="I55" s="34">
        <f t="shared" si="12"/>
        <v>0</v>
      </c>
      <c r="J55" s="54">
        <v>0</v>
      </c>
      <c r="K55" s="34"/>
      <c r="L55" s="34"/>
      <c r="M55" s="35">
        <f t="shared" si="15"/>
        <v>0</v>
      </c>
      <c r="N55" s="35">
        <f t="shared" si="16"/>
        <v>0</v>
      </c>
      <c r="O55" s="33"/>
      <c r="P55" s="33"/>
    </row>
    <row r="56" spans="1:16" s="16" customFormat="1" ht="54" x14ac:dyDescent="0.3">
      <c r="A56" s="70"/>
      <c r="B56" s="70"/>
      <c r="C56" s="70"/>
      <c r="D56" s="68" t="s">
        <v>299</v>
      </c>
      <c r="E56" s="34">
        <f t="shared" si="10"/>
        <v>53500</v>
      </c>
      <c r="F56" s="54">
        <v>53500</v>
      </c>
      <c r="G56" s="34"/>
      <c r="H56" s="34"/>
      <c r="I56" s="34">
        <f t="shared" si="12"/>
        <v>0</v>
      </c>
      <c r="J56" s="54">
        <v>0</v>
      </c>
      <c r="K56" s="34"/>
      <c r="L56" s="34"/>
      <c r="M56" s="35">
        <f t="shared" si="15"/>
        <v>0</v>
      </c>
      <c r="N56" s="35">
        <f t="shared" si="16"/>
        <v>0</v>
      </c>
      <c r="O56" s="33"/>
      <c r="P56" s="33"/>
    </row>
    <row r="57" spans="1:16" s="16" customFormat="1" ht="36" x14ac:dyDescent="0.3">
      <c r="A57" s="65" t="s">
        <v>170</v>
      </c>
      <c r="B57" s="65" t="s">
        <v>171</v>
      </c>
      <c r="C57" s="65" t="s">
        <v>148</v>
      </c>
      <c r="D57" s="66" t="s">
        <v>172</v>
      </c>
      <c r="E57" s="32">
        <f t="shared" si="10"/>
        <v>27634000</v>
      </c>
      <c r="F57" s="27">
        <v>27634000</v>
      </c>
      <c r="G57" s="32">
        <v>0</v>
      </c>
      <c r="H57" s="32">
        <v>0</v>
      </c>
      <c r="I57" s="32">
        <f t="shared" si="12"/>
        <v>6889718.3200000003</v>
      </c>
      <c r="J57" s="27">
        <v>6889718.3200000003</v>
      </c>
      <c r="K57" s="32"/>
      <c r="L57" s="32"/>
      <c r="M57" s="33">
        <f t="shared" si="15"/>
        <v>0.24932034160816385</v>
      </c>
      <c r="N57" s="33">
        <f t="shared" si="16"/>
        <v>0.24932034160816385</v>
      </c>
      <c r="O57" s="33"/>
      <c r="P57" s="33"/>
    </row>
    <row r="58" spans="1:16" s="15" customFormat="1" ht="36" x14ac:dyDescent="0.3">
      <c r="A58" s="65" t="s">
        <v>228</v>
      </c>
      <c r="B58" s="65" t="s">
        <v>307</v>
      </c>
      <c r="C58" s="65" t="s">
        <v>148</v>
      </c>
      <c r="D58" s="66" t="s">
        <v>229</v>
      </c>
      <c r="E58" s="32">
        <f t="shared" si="10"/>
        <v>873900</v>
      </c>
      <c r="F58" s="27">
        <v>873900</v>
      </c>
      <c r="G58" s="32">
        <v>0</v>
      </c>
      <c r="H58" s="32">
        <v>0</v>
      </c>
      <c r="I58" s="32">
        <f t="shared" si="12"/>
        <v>81153</v>
      </c>
      <c r="J58" s="27">
        <v>81153</v>
      </c>
      <c r="K58" s="32"/>
      <c r="L58" s="32"/>
      <c r="M58" s="33">
        <f t="shared" si="15"/>
        <v>9.2863027806385168E-2</v>
      </c>
      <c r="N58" s="33">
        <f t="shared" si="16"/>
        <v>9.2863027806385168E-2</v>
      </c>
      <c r="O58" s="33"/>
      <c r="P58" s="33"/>
    </row>
    <row r="59" spans="1:16" s="16" customFormat="1" ht="18" x14ac:dyDescent="0.3">
      <c r="A59" s="65" t="s">
        <v>230</v>
      </c>
      <c r="B59" s="65" t="s">
        <v>231</v>
      </c>
      <c r="C59" s="65" t="s">
        <v>148</v>
      </c>
      <c r="D59" s="66" t="s">
        <v>232</v>
      </c>
      <c r="E59" s="32">
        <f t="shared" si="10"/>
        <v>3741280</v>
      </c>
      <c r="F59" s="27">
        <v>3741280</v>
      </c>
      <c r="G59" s="32">
        <v>0</v>
      </c>
      <c r="H59" s="32">
        <v>0</v>
      </c>
      <c r="I59" s="32">
        <f t="shared" si="12"/>
        <v>597569</v>
      </c>
      <c r="J59" s="27">
        <v>597569</v>
      </c>
      <c r="K59" s="32"/>
      <c r="L59" s="32"/>
      <c r="M59" s="33">
        <f t="shared" si="15"/>
        <v>0.15972314288158063</v>
      </c>
      <c r="N59" s="33">
        <f t="shared" si="16"/>
        <v>0.15972314288158063</v>
      </c>
      <c r="O59" s="33"/>
      <c r="P59" s="33"/>
    </row>
    <row r="60" spans="1:16" s="15" customFormat="1" ht="18" x14ac:dyDescent="0.3">
      <c r="A60" s="69" t="s">
        <v>291</v>
      </c>
      <c r="B60" s="69" t="s">
        <v>233</v>
      </c>
      <c r="C60" s="69" t="s">
        <v>148</v>
      </c>
      <c r="D60" s="66" t="s">
        <v>372</v>
      </c>
      <c r="E60" s="32">
        <f t="shared" si="10"/>
        <v>285480</v>
      </c>
      <c r="F60" s="27">
        <v>285480</v>
      </c>
      <c r="G60" s="32">
        <v>0</v>
      </c>
      <c r="H60" s="32"/>
      <c r="I60" s="32">
        <f t="shared" si="12"/>
        <v>0</v>
      </c>
      <c r="J60" s="27">
        <v>0</v>
      </c>
      <c r="K60" s="32"/>
      <c r="L60" s="32"/>
      <c r="M60" s="33">
        <f t="shared" si="15"/>
        <v>0</v>
      </c>
      <c r="N60" s="33">
        <f t="shared" si="16"/>
        <v>0</v>
      </c>
      <c r="O60" s="33"/>
      <c r="P60" s="33"/>
    </row>
    <row r="61" spans="1:16" s="28" customFormat="1" ht="36" x14ac:dyDescent="0.3">
      <c r="A61" s="69" t="s">
        <v>118</v>
      </c>
      <c r="B61" s="65">
        <v>8340</v>
      </c>
      <c r="C61" s="65" t="s">
        <v>40</v>
      </c>
      <c r="D61" s="66" t="s">
        <v>125</v>
      </c>
      <c r="E61" s="32">
        <f t="shared" si="10"/>
        <v>100000</v>
      </c>
      <c r="F61" s="27">
        <v>0</v>
      </c>
      <c r="G61" s="32">
        <v>100000</v>
      </c>
      <c r="H61" s="32"/>
      <c r="I61" s="32">
        <f t="shared" si="12"/>
        <v>0</v>
      </c>
      <c r="J61" s="27"/>
      <c r="K61" s="32"/>
      <c r="L61" s="32"/>
      <c r="M61" s="33">
        <f t="shared" si="15"/>
        <v>0</v>
      </c>
      <c r="N61" s="33"/>
      <c r="O61" s="33">
        <f t="shared" si="17"/>
        <v>0</v>
      </c>
      <c r="P61" s="33"/>
    </row>
    <row r="62" spans="1:16" s="28" customFormat="1" ht="34.799999999999997" x14ac:dyDescent="0.3">
      <c r="A62" s="63" t="s">
        <v>51</v>
      </c>
      <c r="B62" s="63" t="s">
        <v>218</v>
      </c>
      <c r="C62" s="63" t="s">
        <v>218</v>
      </c>
      <c r="D62" s="64" t="s">
        <v>308</v>
      </c>
      <c r="E62" s="31">
        <f t="shared" si="10"/>
        <v>554742881</v>
      </c>
      <c r="F62" s="53">
        <f>F63</f>
        <v>523056223</v>
      </c>
      <c r="G62" s="53">
        <f t="shared" ref="G62:H62" si="30">G63</f>
        <v>31686658</v>
      </c>
      <c r="H62" s="53">
        <f t="shared" si="30"/>
        <v>13865228</v>
      </c>
      <c r="I62" s="31">
        <f t="shared" si="12"/>
        <v>149538846.23999998</v>
      </c>
      <c r="J62" s="53">
        <f>J63</f>
        <v>147930855.64999998</v>
      </c>
      <c r="K62" s="53">
        <f t="shared" ref="K62" si="31">K63</f>
        <v>1607990.59</v>
      </c>
      <c r="L62" s="53">
        <f t="shared" ref="L62" si="32">L63</f>
        <v>0</v>
      </c>
      <c r="M62" s="30">
        <f t="shared" si="15"/>
        <v>0.26956424563833198</v>
      </c>
      <c r="N62" s="30">
        <f t="shared" si="16"/>
        <v>0.28282018097698836</v>
      </c>
      <c r="O62" s="30">
        <f t="shared" si="17"/>
        <v>5.0746613606269239E-2</v>
      </c>
      <c r="P62" s="30">
        <f t="shared" si="21"/>
        <v>0</v>
      </c>
    </row>
    <row r="63" spans="1:16" s="16" customFormat="1" ht="34.799999999999997" x14ac:dyDescent="0.3">
      <c r="A63" s="63" t="s">
        <v>52</v>
      </c>
      <c r="B63" s="63" t="s">
        <v>218</v>
      </c>
      <c r="C63" s="63" t="s">
        <v>218</v>
      </c>
      <c r="D63" s="64" t="s">
        <v>308</v>
      </c>
      <c r="E63" s="31">
        <f t="shared" si="10"/>
        <v>554742881</v>
      </c>
      <c r="F63" s="53">
        <f>SUM(F64:F92)-F69</f>
        <v>523056223</v>
      </c>
      <c r="G63" s="53">
        <f t="shared" ref="G63:H63" si="33">SUM(G64:G92)-G69</f>
        <v>31686658</v>
      </c>
      <c r="H63" s="53">
        <f t="shared" si="33"/>
        <v>13865228</v>
      </c>
      <c r="I63" s="31">
        <f t="shared" si="12"/>
        <v>149538846.23999998</v>
      </c>
      <c r="J63" s="53">
        <f>SUM(J64:J92)-J69</f>
        <v>147930855.64999998</v>
      </c>
      <c r="K63" s="53">
        <f t="shared" ref="K63" si="34">SUM(K64:K92)-K69</f>
        <v>1607990.59</v>
      </c>
      <c r="L63" s="53">
        <f t="shared" ref="L63" si="35">SUM(L64:L92)-L69</f>
        <v>0</v>
      </c>
      <c r="M63" s="30">
        <f t="shared" si="15"/>
        <v>0.26956424563833198</v>
      </c>
      <c r="N63" s="30">
        <f t="shared" si="16"/>
        <v>0.28282018097698836</v>
      </c>
      <c r="O63" s="30">
        <f t="shared" si="17"/>
        <v>5.0746613606269239E-2</v>
      </c>
      <c r="P63" s="30">
        <f t="shared" si="21"/>
        <v>0</v>
      </c>
    </row>
    <row r="64" spans="1:16" s="16" customFormat="1" ht="54" x14ac:dyDescent="0.3">
      <c r="A64" s="65" t="s">
        <v>54</v>
      </c>
      <c r="B64" s="65" t="s">
        <v>53</v>
      </c>
      <c r="C64" s="65" t="s">
        <v>2</v>
      </c>
      <c r="D64" s="66" t="s">
        <v>235</v>
      </c>
      <c r="E64" s="32">
        <f t="shared" si="10"/>
        <v>6509700</v>
      </c>
      <c r="F64" s="27">
        <v>6509700</v>
      </c>
      <c r="G64" s="32">
        <v>0</v>
      </c>
      <c r="H64" s="32">
        <v>0</v>
      </c>
      <c r="I64" s="32">
        <f t="shared" si="12"/>
        <v>1623176.48</v>
      </c>
      <c r="J64" s="27">
        <v>1623176.48</v>
      </c>
      <c r="K64" s="32"/>
      <c r="L64" s="32"/>
      <c r="M64" s="33">
        <f t="shared" si="15"/>
        <v>0.24934735548489179</v>
      </c>
      <c r="N64" s="33">
        <f t="shared" si="16"/>
        <v>0.24934735548489179</v>
      </c>
      <c r="O64" s="33"/>
      <c r="P64" s="33"/>
    </row>
    <row r="65" spans="1:16" s="16" customFormat="1" ht="54" x14ac:dyDescent="0.3">
      <c r="A65" s="69" t="s">
        <v>373</v>
      </c>
      <c r="B65" s="65" t="s">
        <v>102</v>
      </c>
      <c r="C65" s="65" t="s">
        <v>103</v>
      </c>
      <c r="D65" s="66" t="s">
        <v>104</v>
      </c>
      <c r="E65" s="32">
        <f t="shared" si="10"/>
        <v>2700</v>
      </c>
      <c r="F65" s="27">
        <v>2700</v>
      </c>
      <c r="G65" s="32">
        <v>0</v>
      </c>
      <c r="H65" s="32">
        <v>0</v>
      </c>
      <c r="I65" s="32">
        <f t="shared" si="12"/>
        <v>0</v>
      </c>
      <c r="J65" s="27">
        <v>0</v>
      </c>
      <c r="K65" s="32"/>
      <c r="L65" s="32"/>
      <c r="M65" s="33">
        <f t="shared" si="15"/>
        <v>0</v>
      </c>
      <c r="N65" s="33">
        <f t="shared" si="16"/>
        <v>0</v>
      </c>
      <c r="O65" s="33"/>
      <c r="P65" s="33"/>
    </row>
    <row r="66" spans="1:16" s="16" customFormat="1" ht="18" x14ac:dyDescent="0.3">
      <c r="A66" s="65" t="s">
        <v>55</v>
      </c>
      <c r="B66" s="65" t="s">
        <v>10</v>
      </c>
      <c r="C66" s="65" t="s">
        <v>11</v>
      </c>
      <c r="D66" s="66" t="s">
        <v>56</v>
      </c>
      <c r="E66" s="32">
        <f t="shared" si="10"/>
        <v>122230100</v>
      </c>
      <c r="F66" s="27">
        <v>111943600</v>
      </c>
      <c r="G66" s="32">
        <v>10286500</v>
      </c>
      <c r="H66" s="32">
        <v>0</v>
      </c>
      <c r="I66" s="32">
        <f t="shared" si="12"/>
        <v>27498832.369999997</v>
      </c>
      <c r="J66" s="27">
        <v>26553823.649999999</v>
      </c>
      <c r="K66" s="32">
        <f>892205.98+52802.74</f>
        <v>945008.72</v>
      </c>
      <c r="L66" s="32"/>
      <c r="M66" s="33">
        <f t="shared" si="15"/>
        <v>0.22497594594130249</v>
      </c>
      <c r="N66" s="33">
        <f t="shared" si="16"/>
        <v>0.23720716191010471</v>
      </c>
      <c r="O66" s="33">
        <f t="shared" si="17"/>
        <v>9.1868830019929029E-2</v>
      </c>
      <c r="P66" s="33"/>
    </row>
    <row r="67" spans="1:16" s="16" customFormat="1" ht="54" x14ac:dyDescent="0.3">
      <c r="A67" s="65" t="s">
        <v>176</v>
      </c>
      <c r="B67" s="65" t="s">
        <v>177</v>
      </c>
      <c r="C67" s="65" t="s">
        <v>13</v>
      </c>
      <c r="D67" s="66" t="s">
        <v>280</v>
      </c>
      <c r="E67" s="32">
        <f t="shared" si="10"/>
        <v>127900099</v>
      </c>
      <c r="F67" s="27">
        <v>127586600</v>
      </c>
      <c r="G67" s="32">
        <v>313499</v>
      </c>
      <c r="H67" s="32">
        <v>0</v>
      </c>
      <c r="I67" s="32">
        <f t="shared" si="12"/>
        <v>38314594.940000005</v>
      </c>
      <c r="J67" s="27">
        <v>38101303.850000001</v>
      </c>
      <c r="K67" s="32">
        <f>108833.72+104457.37</f>
        <v>213291.09</v>
      </c>
      <c r="L67" s="32"/>
      <c r="M67" s="33">
        <f t="shared" si="15"/>
        <v>0.29956657766152317</v>
      </c>
      <c r="N67" s="33">
        <f t="shared" si="16"/>
        <v>0.29863092088040594</v>
      </c>
      <c r="O67" s="33">
        <f t="shared" si="17"/>
        <v>0.68035652426323523</v>
      </c>
      <c r="P67" s="33"/>
    </row>
    <row r="68" spans="1:16" s="16" customFormat="1" ht="90" x14ac:dyDescent="0.3">
      <c r="A68" s="65" t="s">
        <v>178</v>
      </c>
      <c r="B68" s="65" t="s">
        <v>179</v>
      </c>
      <c r="C68" s="65" t="s">
        <v>15</v>
      </c>
      <c r="D68" s="66" t="s">
        <v>281</v>
      </c>
      <c r="E68" s="32">
        <f t="shared" si="10"/>
        <v>15123700</v>
      </c>
      <c r="F68" s="27">
        <v>15123700</v>
      </c>
      <c r="G68" s="32">
        <v>0</v>
      </c>
      <c r="H68" s="32">
        <v>0</v>
      </c>
      <c r="I68" s="32">
        <f t="shared" si="12"/>
        <v>3744927.61</v>
      </c>
      <c r="J68" s="27">
        <v>3699024.61</v>
      </c>
      <c r="K68" s="32">
        <v>45903</v>
      </c>
      <c r="L68" s="32"/>
      <c r="M68" s="33">
        <f t="shared" si="15"/>
        <v>0.24761980269378525</v>
      </c>
      <c r="N68" s="33">
        <f t="shared" si="16"/>
        <v>0.24458463272876346</v>
      </c>
      <c r="O68" s="82" t="s">
        <v>412</v>
      </c>
      <c r="P68" s="33"/>
    </row>
    <row r="69" spans="1:16" s="16" customFormat="1" ht="54" x14ac:dyDescent="0.3">
      <c r="A69" s="65" t="s">
        <v>180</v>
      </c>
      <c r="B69" s="65" t="s">
        <v>181</v>
      </c>
      <c r="C69" s="65" t="s">
        <v>13</v>
      </c>
      <c r="D69" s="66" t="s">
        <v>282</v>
      </c>
      <c r="E69" s="32">
        <f t="shared" si="10"/>
        <v>124892564</v>
      </c>
      <c r="F69" s="27">
        <f>SUM(F71:F72)</f>
        <v>124892564</v>
      </c>
      <c r="G69" s="27">
        <f t="shared" ref="G69:H69" si="36">SUM(G71:G72)</f>
        <v>0</v>
      </c>
      <c r="H69" s="27">
        <f t="shared" si="36"/>
        <v>0</v>
      </c>
      <c r="I69" s="32">
        <f t="shared" si="12"/>
        <v>42892070.700000003</v>
      </c>
      <c r="J69" s="27">
        <f>SUM(J71:J72)</f>
        <v>42892070.700000003</v>
      </c>
      <c r="K69" s="27">
        <f t="shared" ref="K69:L69" si="37">SUM(K71:K72)</f>
        <v>0</v>
      </c>
      <c r="L69" s="27">
        <f t="shared" si="37"/>
        <v>0</v>
      </c>
      <c r="M69" s="33">
        <f t="shared" si="15"/>
        <v>0.34343174106026042</v>
      </c>
      <c r="N69" s="33">
        <f t="shared" si="16"/>
        <v>0.34343174106026042</v>
      </c>
      <c r="O69" s="33"/>
      <c r="P69" s="33"/>
    </row>
    <row r="70" spans="1:16" s="16" customFormat="1" ht="18" x14ac:dyDescent="0.3">
      <c r="A70" s="67"/>
      <c r="B70" s="67"/>
      <c r="C70" s="67"/>
      <c r="D70" s="68" t="s">
        <v>309</v>
      </c>
      <c r="E70" s="34">
        <f t="shared" si="10"/>
        <v>0</v>
      </c>
      <c r="F70" s="54"/>
      <c r="G70" s="34"/>
      <c r="H70" s="34"/>
      <c r="I70" s="34">
        <f t="shared" si="12"/>
        <v>0</v>
      </c>
      <c r="J70" s="54"/>
      <c r="K70" s="34"/>
      <c r="L70" s="34"/>
      <c r="M70" s="33"/>
      <c r="N70" s="33"/>
      <c r="O70" s="33"/>
      <c r="P70" s="33"/>
    </row>
    <row r="71" spans="1:16" s="16" customFormat="1" ht="18" x14ac:dyDescent="0.3">
      <c r="A71" s="67"/>
      <c r="B71" s="67"/>
      <c r="C71" s="67"/>
      <c r="D71" s="68" t="s">
        <v>310</v>
      </c>
      <c r="E71" s="34">
        <f t="shared" si="10"/>
        <v>124668900</v>
      </c>
      <c r="F71" s="54">
        <v>124668900</v>
      </c>
      <c r="G71" s="34"/>
      <c r="H71" s="34"/>
      <c r="I71" s="34">
        <f t="shared" si="12"/>
        <v>42815515.700000003</v>
      </c>
      <c r="J71" s="54">
        <v>42815515.700000003</v>
      </c>
      <c r="K71" s="34"/>
      <c r="L71" s="34"/>
      <c r="M71" s="35">
        <f t="shared" si="15"/>
        <v>0.34343381308409721</v>
      </c>
      <c r="N71" s="35">
        <f t="shared" si="16"/>
        <v>0.34343381308409721</v>
      </c>
      <c r="O71" s="33"/>
      <c r="P71" s="33"/>
    </row>
    <row r="72" spans="1:16" s="16" customFormat="1" ht="18" x14ac:dyDescent="0.3">
      <c r="A72" s="67"/>
      <c r="B72" s="67"/>
      <c r="C72" s="67"/>
      <c r="D72" s="68" t="s">
        <v>374</v>
      </c>
      <c r="E72" s="34">
        <f t="shared" si="10"/>
        <v>223664</v>
      </c>
      <c r="F72" s="54">
        <v>223664</v>
      </c>
      <c r="G72" s="34"/>
      <c r="H72" s="34"/>
      <c r="I72" s="34">
        <f t="shared" si="12"/>
        <v>76555</v>
      </c>
      <c r="J72" s="54">
        <v>76555</v>
      </c>
      <c r="K72" s="34"/>
      <c r="L72" s="34"/>
      <c r="M72" s="35">
        <f t="shared" si="15"/>
        <v>0.34227680806924671</v>
      </c>
      <c r="N72" s="35">
        <f t="shared" si="16"/>
        <v>0.34227680806924671</v>
      </c>
      <c r="O72" s="33"/>
      <c r="P72" s="33"/>
    </row>
    <row r="73" spans="1:16" s="16" customFormat="1" ht="90" x14ac:dyDescent="0.3">
      <c r="A73" s="65" t="s">
        <v>182</v>
      </c>
      <c r="B73" s="65" t="s">
        <v>183</v>
      </c>
      <c r="C73" s="65" t="s">
        <v>15</v>
      </c>
      <c r="D73" s="66" t="s">
        <v>283</v>
      </c>
      <c r="E73" s="32">
        <f t="shared" si="10"/>
        <v>12500000</v>
      </c>
      <c r="F73" s="27">
        <v>12500000</v>
      </c>
      <c r="G73" s="32">
        <v>0</v>
      </c>
      <c r="H73" s="32">
        <v>0</v>
      </c>
      <c r="I73" s="32">
        <f t="shared" si="12"/>
        <v>4260784.28</v>
      </c>
      <c r="J73" s="27">
        <v>4260784.28</v>
      </c>
      <c r="K73" s="32"/>
      <c r="L73" s="32"/>
      <c r="M73" s="33">
        <f t="shared" si="15"/>
        <v>0.34086274240000003</v>
      </c>
      <c r="N73" s="33">
        <f t="shared" si="16"/>
        <v>0.34086274240000003</v>
      </c>
      <c r="O73" s="33"/>
      <c r="P73" s="33"/>
    </row>
    <row r="74" spans="1:16" s="16" customFormat="1" ht="54" x14ac:dyDescent="0.3">
      <c r="A74" s="65" t="s">
        <v>57</v>
      </c>
      <c r="B74" s="65" t="s">
        <v>32</v>
      </c>
      <c r="C74" s="65" t="s">
        <v>16</v>
      </c>
      <c r="D74" s="66" t="s">
        <v>184</v>
      </c>
      <c r="E74" s="32">
        <f t="shared" si="10"/>
        <v>23553200</v>
      </c>
      <c r="F74" s="27">
        <v>23353200</v>
      </c>
      <c r="G74" s="32">
        <v>200000</v>
      </c>
      <c r="H74" s="32">
        <v>0</v>
      </c>
      <c r="I74" s="32">
        <f t="shared" si="12"/>
        <v>5956702.29</v>
      </c>
      <c r="J74" s="27">
        <v>5956702.29</v>
      </c>
      <c r="K74" s="32">
        <v>0</v>
      </c>
      <c r="L74" s="32"/>
      <c r="M74" s="33">
        <f t="shared" si="15"/>
        <v>0.25290416121800857</v>
      </c>
      <c r="N74" s="33">
        <f t="shared" si="16"/>
        <v>0.25507006705719132</v>
      </c>
      <c r="O74" s="33">
        <f t="shared" si="17"/>
        <v>0</v>
      </c>
      <c r="P74" s="33"/>
    </row>
    <row r="75" spans="1:16" s="16" customFormat="1" ht="36" x14ac:dyDescent="0.3">
      <c r="A75" s="65" t="s">
        <v>185</v>
      </c>
      <c r="B75" s="65" t="s">
        <v>186</v>
      </c>
      <c r="C75" s="65" t="s">
        <v>17</v>
      </c>
      <c r="D75" s="66" t="s">
        <v>187</v>
      </c>
      <c r="E75" s="32">
        <f t="shared" si="10"/>
        <v>16500</v>
      </c>
      <c r="F75" s="27">
        <v>16500</v>
      </c>
      <c r="G75" s="32">
        <v>0</v>
      </c>
      <c r="H75" s="32">
        <v>0</v>
      </c>
      <c r="I75" s="32">
        <f t="shared" si="12"/>
        <v>0</v>
      </c>
      <c r="J75" s="27">
        <v>0</v>
      </c>
      <c r="K75" s="32"/>
      <c r="L75" s="32"/>
      <c r="M75" s="33">
        <f t="shared" si="15"/>
        <v>0</v>
      </c>
      <c r="N75" s="33">
        <f t="shared" si="16"/>
        <v>0</v>
      </c>
      <c r="O75" s="33"/>
      <c r="P75" s="33"/>
    </row>
    <row r="76" spans="1:16" s="16" customFormat="1" ht="36" x14ac:dyDescent="0.3">
      <c r="A76" s="65" t="s">
        <v>188</v>
      </c>
      <c r="B76" s="65" t="s">
        <v>189</v>
      </c>
      <c r="C76" s="65" t="s">
        <v>18</v>
      </c>
      <c r="D76" s="66" t="s">
        <v>141</v>
      </c>
      <c r="E76" s="32">
        <f t="shared" si="10"/>
        <v>20988601</v>
      </c>
      <c r="F76" s="27">
        <v>20988600</v>
      </c>
      <c r="G76" s="32">
        <v>1</v>
      </c>
      <c r="H76" s="32">
        <v>0</v>
      </c>
      <c r="I76" s="32">
        <f t="shared" si="12"/>
        <v>5474983.9199999999</v>
      </c>
      <c r="J76" s="27">
        <v>5474983.9199999999</v>
      </c>
      <c r="K76" s="32">
        <v>0</v>
      </c>
      <c r="L76" s="32"/>
      <c r="M76" s="33">
        <f t="shared" si="15"/>
        <v>0.26085511464056133</v>
      </c>
      <c r="N76" s="33">
        <f t="shared" si="16"/>
        <v>0.26085512706898029</v>
      </c>
      <c r="O76" s="33">
        <f t="shared" si="17"/>
        <v>0</v>
      </c>
      <c r="P76" s="33"/>
    </row>
    <row r="77" spans="1:16" s="16" customFormat="1" ht="36" x14ac:dyDescent="0.3">
      <c r="A77" s="65" t="s">
        <v>190</v>
      </c>
      <c r="B77" s="65" t="s">
        <v>191</v>
      </c>
      <c r="C77" s="65" t="s">
        <v>18</v>
      </c>
      <c r="D77" s="66" t="s">
        <v>192</v>
      </c>
      <c r="E77" s="32">
        <f t="shared" si="10"/>
        <v>707400</v>
      </c>
      <c r="F77" s="27">
        <v>707400</v>
      </c>
      <c r="G77" s="32">
        <v>0</v>
      </c>
      <c r="H77" s="32">
        <v>0</v>
      </c>
      <c r="I77" s="32">
        <f t="shared" si="12"/>
        <v>180512.5</v>
      </c>
      <c r="J77" s="27">
        <v>180512.5</v>
      </c>
      <c r="K77" s="32">
        <v>0</v>
      </c>
      <c r="L77" s="32"/>
      <c r="M77" s="33">
        <f t="shared" si="15"/>
        <v>0.25517741023466212</v>
      </c>
      <c r="N77" s="33">
        <f t="shared" si="16"/>
        <v>0.25517741023466212</v>
      </c>
      <c r="O77" s="33"/>
      <c r="P77" s="33"/>
    </row>
    <row r="78" spans="1:16" s="16" customFormat="1" ht="36" x14ac:dyDescent="0.3">
      <c r="A78" s="69" t="s">
        <v>193</v>
      </c>
      <c r="B78" s="69" t="s">
        <v>375</v>
      </c>
      <c r="C78" s="69" t="s">
        <v>18</v>
      </c>
      <c r="D78" s="66" t="s">
        <v>194</v>
      </c>
      <c r="E78" s="32">
        <f t="shared" si="10"/>
        <v>1234759</v>
      </c>
      <c r="F78" s="27">
        <v>1234759</v>
      </c>
      <c r="G78" s="32">
        <v>0</v>
      </c>
      <c r="H78" s="32"/>
      <c r="I78" s="32">
        <f t="shared" si="12"/>
        <v>420581.65</v>
      </c>
      <c r="J78" s="27">
        <v>420581.65</v>
      </c>
      <c r="K78" s="32"/>
      <c r="L78" s="32"/>
      <c r="M78" s="33">
        <f t="shared" si="15"/>
        <v>0.34061841217597932</v>
      </c>
      <c r="N78" s="33">
        <f t="shared" si="16"/>
        <v>0.34061841217597932</v>
      </c>
      <c r="O78" s="33"/>
      <c r="P78" s="33"/>
    </row>
    <row r="79" spans="1:16" s="16" customFormat="1" ht="36" x14ac:dyDescent="0.3">
      <c r="A79" s="65" t="s">
        <v>264</v>
      </c>
      <c r="B79" s="65" t="s">
        <v>265</v>
      </c>
      <c r="C79" s="65" t="s">
        <v>18</v>
      </c>
      <c r="D79" s="66" t="s">
        <v>266</v>
      </c>
      <c r="E79" s="32">
        <f t="shared" si="10"/>
        <v>4591700</v>
      </c>
      <c r="F79" s="27">
        <v>4591700</v>
      </c>
      <c r="G79" s="32">
        <v>0</v>
      </c>
      <c r="H79" s="32">
        <v>0</v>
      </c>
      <c r="I79" s="32">
        <f t="shared" si="12"/>
        <v>1116446.6200000001</v>
      </c>
      <c r="J79" s="27">
        <v>1116446.6200000001</v>
      </c>
      <c r="K79" s="32"/>
      <c r="L79" s="32"/>
      <c r="M79" s="33">
        <f t="shared" si="15"/>
        <v>0.24314450421412551</v>
      </c>
      <c r="N79" s="33">
        <f t="shared" si="16"/>
        <v>0.24314450421412551</v>
      </c>
      <c r="O79" s="33"/>
      <c r="P79" s="33"/>
    </row>
    <row r="80" spans="1:16" s="18" customFormat="1" ht="108" x14ac:dyDescent="0.3">
      <c r="A80" s="69" t="s">
        <v>311</v>
      </c>
      <c r="B80" s="69" t="s">
        <v>312</v>
      </c>
      <c r="C80" s="69" t="s">
        <v>18</v>
      </c>
      <c r="D80" s="66" t="s">
        <v>313</v>
      </c>
      <c r="E80" s="32">
        <f t="shared" si="10"/>
        <v>606500</v>
      </c>
      <c r="F80" s="27">
        <v>0</v>
      </c>
      <c r="G80" s="32">
        <v>606500</v>
      </c>
      <c r="H80" s="32">
        <v>606500</v>
      </c>
      <c r="I80" s="32">
        <f t="shared" si="12"/>
        <v>0</v>
      </c>
      <c r="J80" s="27"/>
      <c r="K80" s="32"/>
      <c r="L80" s="32"/>
      <c r="M80" s="33">
        <f t="shared" si="15"/>
        <v>0</v>
      </c>
      <c r="N80" s="33"/>
      <c r="O80" s="33">
        <f t="shared" si="17"/>
        <v>0</v>
      </c>
      <c r="P80" s="33">
        <f t="shared" si="21"/>
        <v>0</v>
      </c>
    </row>
    <row r="81" spans="1:16" s="18" customFormat="1" ht="108" x14ac:dyDescent="0.3">
      <c r="A81" s="69" t="s">
        <v>314</v>
      </c>
      <c r="B81" s="69" t="s">
        <v>315</v>
      </c>
      <c r="C81" s="69" t="s">
        <v>18</v>
      </c>
      <c r="D81" s="66" t="s">
        <v>316</v>
      </c>
      <c r="E81" s="32">
        <f t="shared" ref="E81:E144" si="38">F81+G81</f>
        <v>1415100</v>
      </c>
      <c r="F81" s="27">
        <v>0</v>
      </c>
      <c r="G81" s="32">
        <v>1415100</v>
      </c>
      <c r="H81" s="32">
        <v>1415100</v>
      </c>
      <c r="I81" s="32">
        <f t="shared" ref="I81:I144" si="39">J81+K81</f>
        <v>0</v>
      </c>
      <c r="J81" s="27"/>
      <c r="K81" s="32"/>
      <c r="L81" s="32"/>
      <c r="M81" s="33">
        <f t="shared" ref="M81:M144" si="40">I81/E81</f>
        <v>0</v>
      </c>
      <c r="N81" s="33"/>
      <c r="O81" s="33">
        <f t="shared" ref="O81:O142" si="41">K81/G81</f>
        <v>0</v>
      </c>
      <c r="P81" s="33">
        <f t="shared" ref="P81:P84" si="42">L81/H81</f>
        <v>0</v>
      </c>
    </row>
    <row r="82" spans="1:16" s="16" customFormat="1" ht="108" x14ac:dyDescent="0.3">
      <c r="A82" s="69" t="s">
        <v>317</v>
      </c>
      <c r="B82" s="65">
        <v>1200</v>
      </c>
      <c r="C82" s="69" t="s">
        <v>18</v>
      </c>
      <c r="D82" s="66" t="s">
        <v>318</v>
      </c>
      <c r="E82" s="32">
        <f t="shared" si="38"/>
        <v>327700</v>
      </c>
      <c r="F82" s="27">
        <v>327700</v>
      </c>
      <c r="G82" s="32">
        <v>0</v>
      </c>
      <c r="H82" s="32"/>
      <c r="I82" s="32">
        <f t="shared" si="39"/>
        <v>163745.67000000001</v>
      </c>
      <c r="J82" s="27">
        <v>163745.67000000001</v>
      </c>
      <c r="K82" s="32"/>
      <c r="L82" s="32"/>
      <c r="M82" s="33">
        <f t="shared" si="40"/>
        <v>0.49968162953921275</v>
      </c>
      <c r="N82" s="33">
        <f t="shared" ref="N82:N144" si="43">J82/F82</f>
        <v>0.49968162953921275</v>
      </c>
      <c r="O82" s="33"/>
      <c r="P82" s="33"/>
    </row>
    <row r="83" spans="1:16" s="16" customFormat="1" ht="90" x14ac:dyDescent="0.3">
      <c r="A83" s="69" t="s">
        <v>376</v>
      </c>
      <c r="B83" s="69" t="s">
        <v>377</v>
      </c>
      <c r="C83" s="69" t="s">
        <v>18</v>
      </c>
      <c r="D83" s="66" t="s">
        <v>378</v>
      </c>
      <c r="E83" s="32">
        <f t="shared" si="38"/>
        <v>4508100</v>
      </c>
      <c r="F83" s="27">
        <v>0</v>
      </c>
      <c r="G83" s="32">
        <v>4508100</v>
      </c>
      <c r="H83" s="32"/>
      <c r="I83" s="32">
        <f t="shared" si="39"/>
        <v>0</v>
      </c>
      <c r="J83" s="27"/>
      <c r="K83" s="32"/>
      <c r="L83" s="32"/>
      <c r="M83" s="33">
        <f t="shared" si="40"/>
        <v>0</v>
      </c>
      <c r="N83" s="33"/>
      <c r="O83" s="33">
        <f t="shared" si="41"/>
        <v>0</v>
      </c>
      <c r="P83" s="33"/>
    </row>
    <row r="84" spans="1:16" s="18" customFormat="1" ht="72" x14ac:dyDescent="0.3">
      <c r="A84" s="69" t="s">
        <v>379</v>
      </c>
      <c r="B84" s="69" t="s">
        <v>348</v>
      </c>
      <c r="C84" s="69" t="s">
        <v>18</v>
      </c>
      <c r="D84" s="66" t="s">
        <v>380</v>
      </c>
      <c r="E84" s="32">
        <f t="shared" si="38"/>
        <v>11843628</v>
      </c>
      <c r="F84" s="27">
        <v>0</v>
      </c>
      <c r="G84" s="32">
        <v>11843628</v>
      </c>
      <c r="H84" s="32">
        <v>11843628</v>
      </c>
      <c r="I84" s="32">
        <f t="shared" si="39"/>
        <v>0</v>
      </c>
      <c r="J84" s="27"/>
      <c r="K84" s="32"/>
      <c r="L84" s="32"/>
      <c r="M84" s="33">
        <f t="shared" si="40"/>
        <v>0</v>
      </c>
      <c r="N84" s="33"/>
      <c r="O84" s="33">
        <f t="shared" si="41"/>
        <v>0</v>
      </c>
      <c r="P84" s="33">
        <f t="shared" si="42"/>
        <v>0</v>
      </c>
    </row>
    <row r="85" spans="1:16" s="18" customFormat="1" ht="72" x14ac:dyDescent="0.3">
      <c r="A85" s="69" t="s">
        <v>319</v>
      </c>
      <c r="B85" s="69" t="s">
        <v>320</v>
      </c>
      <c r="C85" s="69" t="s">
        <v>18</v>
      </c>
      <c r="D85" s="66" t="s">
        <v>321</v>
      </c>
      <c r="E85" s="32">
        <f t="shared" si="38"/>
        <v>15857800</v>
      </c>
      <c r="F85" s="27">
        <v>15857800</v>
      </c>
      <c r="G85" s="32">
        <v>0</v>
      </c>
      <c r="H85" s="32"/>
      <c r="I85" s="32">
        <f t="shared" si="39"/>
        <v>7163432.1500000004</v>
      </c>
      <c r="J85" s="27">
        <v>7163432.1500000004</v>
      </c>
      <c r="K85" s="32"/>
      <c r="L85" s="32"/>
      <c r="M85" s="33">
        <f t="shared" si="40"/>
        <v>0.45172925311203321</v>
      </c>
      <c r="N85" s="33">
        <f t="shared" si="43"/>
        <v>0.45172925311203321</v>
      </c>
      <c r="O85" s="33"/>
      <c r="P85" s="33"/>
    </row>
    <row r="86" spans="1:16" s="16" customFormat="1" ht="90" x14ac:dyDescent="0.3">
      <c r="A86" s="69" t="s">
        <v>381</v>
      </c>
      <c r="B86" s="69" t="s">
        <v>382</v>
      </c>
      <c r="C86" s="69" t="s">
        <v>18</v>
      </c>
      <c r="D86" s="66" t="s">
        <v>383</v>
      </c>
      <c r="E86" s="32">
        <f t="shared" si="38"/>
        <v>2513330</v>
      </c>
      <c r="F86" s="27">
        <v>0</v>
      </c>
      <c r="G86" s="32">
        <v>2513330</v>
      </c>
      <c r="H86" s="32"/>
      <c r="I86" s="32">
        <f t="shared" si="39"/>
        <v>403787.78</v>
      </c>
      <c r="J86" s="27"/>
      <c r="K86" s="32">
        <v>403787.78</v>
      </c>
      <c r="L86" s="32"/>
      <c r="M86" s="33">
        <f t="shared" si="40"/>
        <v>0.16065848097941776</v>
      </c>
      <c r="N86" s="33"/>
      <c r="O86" s="33">
        <f t="shared" si="41"/>
        <v>0.16065848097941776</v>
      </c>
      <c r="P86" s="33"/>
    </row>
    <row r="87" spans="1:16" s="16" customFormat="1" ht="54" x14ac:dyDescent="0.3">
      <c r="A87" s="69" t="s">
        <v>384</v>
      </c>
      <c r="B87" s="69" t="s">
        <v>385</v>
      </c>
      <c r="C87" s="69" t="s">
        <v>18</v>
      </c>
      <c r="D87" s="66" t="s">
        <v>386</v>
      </c>
      <c r="E87" s="32">
        <f t="shared" si="38"/>
        <v>29075900</v>
      </c>
      <c r="F87" s="27">
        <v>29075900</v>
      </c>
      <c r="G87" s="32">
        <v>0</v>
      </c>
      <c r="H87" s="32"/>
      <c r="I87" s="32">
        <f t="shared" si="39"/>
        <v>5981987.7699999996</v>
      </c>
      <c r="J87" s="27">
        <v>5981987.7699999996</v>
      </c>
      <c r="K87" s="32"/>
      <c r="L87" s="32"/>
      <c r="M87" s="33">
        <f t="shared" si="40"/>
        <v>0.20573697701532884</v>
      </c>
      <c r="N87" s="33">
        <f t="shared" si="43"/>
        <v>0.20573697701532884</v>
      </c>
      <c r="O87" s="33"/>
      <c r="P87" s="33"/>
    </row>
    <row r="88" spans="1:16" s="16" customFormat="1" ht="90" x14ac:dyDescent="0.3">
      <c r="A88" s="65" t="s">
        <v>267</v>
      </c>
      <c r="B88" s="65" t="s">
        <v>268</v>
      </c>
      <c r="C88" s="65" t="s">
        <v>19</v>
      </c>
      <c r="D88" s="66" t="s">
        <v>269</v>
      </c>
      <c r="E88" s="32">
        <f t="shared" si="38"/>
        <v>3220000</v>
      </c>
      <c r="F88" s="27">
        <v>3220000</v>
      </c>
      <c r="G88" s="32">
        <v>0</v>
      </c>
      <c r="H88" s="32">
        <v>0</v>
      </c>
      <c r="I88" s="32">
        <f t="shared" si="39"/>
        <v>0</v>
      </c>
      <c r="J88" s="27">
        <v>0</v>
      </c>
      <c r="K88" s="32"/>
      <c r="L88" s="32"/>
      <c r="M88" s="33">
        <f t="shared" si="40"/>
        <v>0</v>
      </c>
      <c r="N88" s="33">
        <f t="shared" si="43"/>
        <v>0</v>
      </c>
      <c r="O88" s="33"/>
      <c r="P88" s="33"/>
    </row>
    <row r="89" spans="1:16" s="16" customFormat="1" ht="36" x14ac:dyDescent="0.3">
      <c r="A89" s="65" t="s">
        <v>138</v>
      </c>
      <c r="B89" s="65" t="s">
        <v>136</v>
      </c>
      <c r="C89" s="65" t="s">
        <v>3</v>
      </c>
      <c r="D89" s="66" t="s">
        <v>362</v>
      </c>
      <c r="E89" s="32">
        <f t="shared" si="38"/>
        <v>723100</v>
      </c>
      <c r="F89" s="27">
        <v>723100</v>
      </c>
      <c r="G89" s="32">
        <v>0</v>
      </c>
      <c r="H89" s="32">
        <v>0</v>
      </c>
      <c r="I89" s="32">
        <f t="shared" si="39"/>
        <v>71883.850000000006</v>
      </c>
      <c r="J89" s="27">
        <v>71883.850000000006</v>
      </c>
      <c r="K89" s="32"/>
      <c r="L89" s="32"/>
      <c r="M89" s="33">
        <f t="shared" si="40"/>
        <v>9.9410662425667276E-2</v>
      </c>
      <c r="N89" s="33">
        <f t="shared" si="43"/>
        <v>9.9410662425667276E-2</v>
      </c>
      <c r="O89" s="33"/>
      <c r="P89" s="33"/>
    </row>
    <row r="90" spans="1:16" s="16" customFormat="1" ht="54" x14ac:dyDescent="0.3">
      <c r="A90" s="65" t="s">
        <v>64</v>
      </c>
      <c r="B90" s="65" t="s">
        <v>46</v>
      </c>
      <c r="C90" s="65" t="s">
        <v>20</v>
      </c>
      <c r="D90" s="66" t="s">
        <v>322</v>
      </c>
      <c r="E90" s="32">
        <f t="shared" si="38"/>
        <v>14415000</v>
      </c>
      <c r="F90" s="27">
        <v>14415000</v>
      </c>
      <c r="G90" s="32">
        <v>0</v>
      </c>
      <c r="H90" s="32">
        <v>0</v>
      </c>
      <c r="I90" s="32">
        <f t="shared" si="39"/>
        <v>2848951.91</v>
      </c>
      <c r="J90" s="27">
        <v>2848951.91</v>
      </c>
      <c r="K90" s="32">
        <v>0</v>
      </c>
      <c r="L90" s="32"/>
      <c r="M90" s="33">
        <f t="shared" si="40"/>
        <v>0.19763800971210546</v>
      </c>
      <c r="N90" s="33">
        <f t="shared" si="43"/>
        <v>0.19763800971210546</v>
      </c>
      <c r="O90" s="33"/>
      <c r="P90" s="33"/>
    </row>
    <row r="91" spans="1:16" s="16" customFormat="1" ht="36" x14ac:dyDescent="0.3">
      <c r="A91" s="69" t="s">
        <v>323</v>
      </c>
      <c r="B91" s="69" t="s">
        <v>301</v>
      </c>
      <c r="C91" s="69" t="s">
        <v>302</v>
      </c>
      <c r="D91" s="66" t="s">
        <v>303</v>
      </c>
      <c r="E91" s="32">
        <f t="shared" si="38"/>
        <v>1929900</v>
      </c>
      <c r="F91" s="27">
        <v>1929900</v>
      </c>
      <c r="G91" s="32">
        <v>0</v>
      </c>
      <c r="H91" s="32"/>
      <c r="I91" s="32">
        <f t="shared" si="39"/>
        <v>105960</v>
      </c>
      <c r="J91" s="27">
        <v>105960</v>
      </c>
      <c r="K91" s="32"/>
      <c r="L91" s="32"/>
      <c r="M91" s="33">
        <f t="shared" si="40"/>
        <v>5.4904399191667959E-2</v>
      </c>
      <c r="N91" s="33">
        <f t="shared" si="43"/>
        <v>5.4904399191667959E-2</v>
      </c>
      <c r="O91" s="33"/>
      <c r="P91" s="33"/>
    </row>
    <row r="92" spans="1:16" s="16" customFormat="1" ht="54" x14ac:dyDescent="0.3">
      <c r="A92" s="69" t="s">
        <v>261</v>
      </c>
      <c r="B92" s="69">
        <v>8110</v>
      </c>
      <c r="C92" s="69" t="s">
        <v>4</v>
      </c>
      <c r="D92" s="66" t="s">
        <v>127</v>
      </c>
      <c r="E92" s="32">
        <f t="shared" si="38"/>
        <v>8055800</v>
      </c>
      <c r="F92" s="27">
        <v>8055800</v>
      </c>
      <c r="G92" s="32">
        <v>0</v>
      </c>
      <c r="H92" s="32">
        <v>0</v>
      </c>
      <c r="I92" s="32">
        <f t="shared" si="39"/>
        <v>1315483.75</v>
      </c>
      <c r="J92" s="27">
        <v>1315483.75</v>
      </c>
      <c r="K92" s="32"/>
      <c r="L92" s="32"/>
      <c r="M92" s="33">
        <f t="shared" si="40"/>
        <v>0.16329647583107823</v>
      </c>
      <c r="N92" s="33">
        <f t="shared" si="43"/>
        <v>0.16329647583107823</v>
      </c>
      <c r="O92" s="33"/>
      <c r="P92" s="33"/>
    </row>
    <row r="93" spans="1:16" s="16" customFormat="1" ht="52.2" x14ac:dyDescent="0.3">
      <c r="A93" s="63" t="s">
        <v>65</v>
      </c>
      <c r="B93" s="63" t="s">
        <v>218</v>
      </c>
      <c r="C93" s="63" t="s">
        <v>218</v>
      </c>
      <c r="D93" s="64" t="s">
        <v>236</v>
      </c>
      <c r="E93" s="31">
        <f t="shared" si="38"/>
        <v>135257137</v>
      </c>
      <c r="F93" s="53">
        <f>F94</f>
        <v>135077137</v>
      </c>
      <c r="G93" s="53">
        <f t="shared" ref="G93:H93" si="44">G94</f>
        <v>180000</v>
      </c>
      <c r="H93" s="53">
        <f t="shared" si="44"/>
        <v>0</v>
      </c>
      <c r="I93" s="31">
        <f t="shared" si="39"/>
        <v>24357205.420000002</v>
      </c>
      <c r="J93" s="53">
        <f>J94</f>
        <v>24349418.620000001</v>
      </c>
      <c r="K93" s="53">
        <f t="shared" ref="K93" si="45">K94</f>
        <v>7786.8</v>
      </c>
      <c r="L93" s="53">
        <f t="shared" ref="L93" si="46">L94</f>
        <v>0</v>
      </c>
      <c r="M93" s="30">
        <f t="shared" si="40"/>
        <v>0.18008074073015462</v>
      </c>
      <c r="N93" s="30">
        <f t="shared" si="43"/>
        <v>0.18026306420752758</v>
      </c>
      <c r="O93" s="30">
        <f t="shared" si="41"/>
        <v>4.326E-2</v>
      </c>
      <c r="P93" s="30"/>
    </row>
    <row r="94" spans="1:16" s="16" customFormat="1" ht="52.2" x14ac:dyDescent="0.3">
      <c r="A94" s="63" t="s">
        <v>66</v>
      </c>
      <c r="B94" s="63" t="s">
        <v>218</v>
      </c>
      <c r="C94" s="63" t="s">
        <v>218</v>
      </c>
      <c r="D94" s="64" t="s">
        <v>236</v>
      </c>
      <c r="E94" s="31">
        <f t="shared" si="38"/>
        <v>135257137</v>
      </c>
      <c r="F94" s="53">
        <f>SUM(F95:F115)+F119</f>
        <v>135077137</v>
      </c>
      <c r="G94" s="53">
        <f t="shared" ref="G94:H94" si="47">SUM(G95:G115)+G119</f>
        <v>180000</v>
      </c>
      <c r="H94" s="53">
        <f t="shared" si="47"/>
        <v>0</v>
      </c>
      <c r="I94" s="31">
        <f t="shared" si="39"/>
        <v>24357205.420000002</v>
      </c>
      <c r="J94" s="53">
        <f>SUM(J95:J115)+J119</f>
        <v>24349418.620000001</v>
      </c>
      <c r="K94" s="53">
        <f t="shared" ref="K94" si="48">SUM(K95:K115)+K119</f>
        <v>7786.8</v>
      </c>
      <c r="L94" s="53">
        <f t="shared" ref="L94" si="49">SUM(L95:L115)+L119</f>
        <v>0</v>
      </c>
      <c r="M94" s="30">
        <f t="shared" si="40"/>
        <v>0.18008074073015462</v>
      </c>
      <c r="N94" s="30">
        <f t="shared" si="43"/>
        <v>0.18026306420752758</v>
      </c>
      <c r="O94" s="30">
        <f t="shared" si="41"/>
        <v>4.326E-2</v>
      </c>
      <c r="P94" s="30"/>
    </row>
    <row r="95" spans="1:16" s="18" customFormat="1" ht="54" x14ac:dyDescent="0.3">
      <c r="A95" s="65" t="s">
        <v>67</v>
      </c>
      <c r="B95" s="65" t="s">
        <v>53</v>
      </c>
      <c r="C95" s="65" t="s">
        <v>2</v>
      </c>
      <c r="D95" s="66" t="s">
        <v>235</v>
      </c>
      <c r="E95" s="32">
        <f t="shared" si="38"/>
        <v>23512500</v>
      </c>
      <c r="F95" s="27">
        <v>23512500</v>
      </c>
      <c r="G95" s="39">
        <v>0</v>
      </c>
      <c r="H95" s="39">
        <v>0</v>
      </c>
      <c r="I95" s="32">
        <f t="shared" si="39"/>
        <v>4686851.67</v>
      </c>
      <c r="J95" s="27">
        <v>4686851.67</v>
      </c>
      <c r="K95" s="39"/>
      <c r="L95" s="39"/>
      <c r="M95" s="33">
        <f t="shared" si="40"/>
        <v>0.19933446762360446</v>
      </c>
      <c r="N95" s="33">
        <f t="shared" si="43"/>
        <v>0.19933446762360446</v>
      </c>
      <c r="O95" s="33"/>
      <c r="P95" s="33"/>
    </row>
    <row r="96" spans="1:16" s="18" customFormat="1" ht="54" x14ac:dyDescent="0.3">
      <c r="A96" s="69" t="s">
        <v>387</v>
      </c>
      <c r="B96" s="65" t="s">
        <v>102</v>
      </c>
      <c r="C96" s="65" t="s">
        <v>103</v>
      </c>
      <c r="D96" s="66" t="s">
        <v>104</v>
      </c>
      <c r="E96" s="32">
        <f t="shared" si="38"/>
        <v>9000</v>
      </c>
      <c r="F96" s="27">
        <v>9000</v>
      </c>
      <c r="G96" s="32">
        <v>0</v>
      </c>
      <c r="H96" s="32">
        <v>0</v>
      </c>
      <c r="I96" s="32">
        <f t="shared" si="39"/>
        <v>0</v>
      </c>
      <c r="J96" s="27">
        <v>0</v>
      </c>
      <c r="K96" s="32"/>
      <c r="L96" s="32"/>
      <c r="M96" s="33">
        <f t="shared" si="40"/>
        <v>0</v>
      </c>
      <c r="N96" s="33">
        <f t="shared" si="43"/>
        <v>0</v>
      </c>
      <c r="O96" s="33"/>
      <c r="P96" s="33"/>
    </row>
    <row r="97" spans="1:16" s="16" customFormat="1" ht="18" x14ac:dyDescent="0.3">
      <c r="A97" s="65" t="s">
        <v>147</v>
      </c>
      <c r="B97" s="65" t="s">
        <v>9</v>
      </c>
      <c r="C97" s="65" t="s">
        <v>5</v>
      </c>
      <c r="D97" s="66" t="s">
        <v>98</v>
      </c>
      <c r="E97" s="32">
        <f t="shared" si="38"/>
        <v>63500</v>
      </c>
      <c r="F97" s="27">
        <v>63500</v>
      </c>
      <c r="G97" s="32">
        <v>0</v>
      </c>
      <c r="H97" s="32">
        <v>0</v>
      </c>
      <c r="I97" s="32">
        <f t="shared" si="39"/>
        <v>3328</v>
      </c>
      <c r="J97" s="27">
        <v>3328</v>
      </c>
      <c r="K97" s="32"/>
      <c r="L97" s="32"/>
      <c r="M97" s="33">
        <f t="shared" si="40"/>
        <v>5.2409448818897635E-2</v>
      </c>
      <c r="N97" s="33">
        <f t="shared" si="43"/>
        <v>5.2409448818897635E-2</v>
      </c>
      <c r="O97" s="33"/>
      <c r="P97" s="33"/>
    </row>
    <row r="98" spans="1:16" s="16" customFormat="1" ht="36" x14ac:dyDescent="0.3">
      <c r="A98" s="65" t="s">
        <v>99</v>
      </c>
      <c r="B98" s="65" t="s">
        <v>100</v>
      </c>
      <c r="C98" s="65" t="s">
        <v>32</v>
      </c>
      <c r="D98" s="66" t="s">
        <v>237</v>
      </c>
      <c r="E98" s="32">
        <f t="shared" si="38"/>
        <v>3400</v>
      </c>
      <c r="F98" s="27">
        <v>3400</v>
      </c>
      <c r="G98" s="32">
        <v>0</v>
      </c>
      <c r="H98" s="32">
        <v>0</v>
      </c>
      <c r="I98" s="32">
        <f t="shared" si="39"/>
        <v>964.96</v>
      </c>
      <c r="J98" s="27">
        <v>964.96</v>
      </c>
      <c r="K98" s="32"/>
      <c r="L98" s="32"/>
      <c r="M98" s="33">
        <f t="shared" si="40"/>
        <v>0.28381176470588237</v>
      </c>
      <c r="N98" s="33">
        <f t="shared" si="43"/>
        <v>0.28381176470588237</v>
      </c>
      <c r="O98" s="33"/>
      <c r="P98" s="33"/>
    </row>
    <row r="99" spans="1:16" s="16" customFormat="1" ht="54" x14ac:dyDescent="0.3">
      <c r="A99" s="69" t="s">
        <v>388</v>
      </c>
      <c r="B99" s="69" t="s">
        <v>389</v>
      </c>
      <c r="C99" s="69" t="s">
        <v>32</v>
      </c>
      <c r="D99" s="66" t="s">
        <v>390</v>
      </c>
      <c r="E99" s="32">
        <f t="shared" si="38"/>
        <v>161000</v>
      </c>
      <c r="F99" s="27">
        <v>161000</v>
      </c>
      <c r="G99" s="32">
        <v>0</v>
      </c>
      <c r="H99" s="32"/>
      <c r="I99" s="32">
        <f t="shared" si="39"/>
        <v>0</v>
      </c>
      <c r="J99" s="27">
        <v>0</v>
      </c>
      <c r="K99" s="32"/>
      <c r="L99" s="32"/>
      <c r="M99" s="33">
        <f t="shared" si="40"/>
        <v>0</v>
      </c>
      <c r="N99" s="33">
        <f t="shared" si="43"/>
        <v>0</v>
      </c>
      <c r="O99" s="33"/>
      <c r="P99" s="33"/>
    </row>
    <row r="100" spans="1:16" s="15" customFormat="1" ht="54" x14ac:dyDescent="0.3">
      <c r="A100" s="65" t="s">
        <v>155</v>
      </c>
      <c r="B100" s="65" t="s">
        <v>153</v>
      </c>
      <c r="C100" s="65" t="s">
        <v>32</v>
      </c>
      <c r="D100" s="66" t="s">
        <v>154</v>
      </c>
      <c r="E100" s="32">
        <f t="shared" si="38"/>
        <v>482313</v>
      </c>
      <c r="F100" s="27">
        <v>482313</v>
      </c>
      <c r="G100" s="32">
        <v>0</v>
      </c>
      <c r="H100" s="32">
        <v>0</v>
      </c>
      <c r="I100" s="32">
        <f t="shared" si="39"/>
        <v>12508.21</v>
      </c>
      <c r="J100" s="27">
        <v>12508.21</v>
      </c>
      <c r="K100" s="32"/>
      <c r="L100" s="32"/>
      <c r="M100" s="33">
        <f t="shared" si="40"/>
        <v>2.5933802323387507E-2</v>
      </c>
      <c r="N100" s="33">
        <f t="shared" si="43"/>
        <v>2.5933802323387507E-2</v>
      </c>
      <c r="O100" s="33"/>
      <c r="P100" s="33"/>
    </row>
    <row r="101" spans="1:16" s="15" customFormat="1" ht="36" x14ac:dyDescent="0.3">
      <c r="A101" s="65" t="s">
        <v>156</v>
      </c>
      <c r="B101" s="65" t="s">
        <v>157</v>
      </c>
      <c r="C101" s="65" t="s">
        <v>14</v>
      </c>
      <c r="D101" s="66" t="s">
        <v>158</v>
      </c>
      <c r="E101" s="32">
        <f t="shared" si="38"/>
        <v>151514</v>
      </c>
      <c r="F101" s="27">
        <v>151514</v>
      </c>
      <c r="G101" s="32">
        <v>0</v>
      </c>
      <c r="H101" s="32">
        <v>0</v>
      </c>
      <c r="I101" s="32">
        <f t="shared" si="39"/>
        <v>13061</v>
      </c>
      <c r="J101" s="27">
        <v>13061</v>
      </c>
      <c r="K101" s="32"/>
      <c r="L101" s="32"/>
      <c r="M101" s="33">
        <f t="shared" si="40"/>
        <v>8.6203255144739102E-2</v>
      </c>
      <c r="N101" s="33">
        <f t="shared" si="43"/>
        <v>8.6203255144739102E-2</v>
      </c>
      <c r="O101" s="33"/>
      <c r="P101" s="33"/>
    </row>
    <row r="102" spans="1:16" s="28" customFormat="1" ht="72" x14ac:dyDescent="0.3">
      <c r="A102" s="65" t="s">
        <v>110</v>
      </c>
      <c r="B102" s="65" t="s">
        <v>109</v>
      </c>
      <c r="C102" s="65" t="s">
        <v>12</v>
      </c>
      <c r="D102" s="66" t="s">
        <v>238</v>
      </c>
      <c r="E102" s="32">
        <f t="shared" si="38"/>
        <v>23339800</v>
      </c>
      <c r="F102" s="27">
        <v>23159800</v>
      </c>
      <c r="G102" s="32">
        <v>180000</v>
      </c>
      <c r="H102" s="32">
        <v>0</v>
      </c>
      <c r="I102" s="32">
        <f t="shared" si="39"/>
        <v>4920803.17</v>
      </c>
      <c r="J102" s="27">
        <v>4920803.17</v>
      </c>
      <c r="K102" s="32">
        <v>0</v>
      </c>
      <c r="L102" s="32"/>
      <c r="M102" s="33">
        <f t="shared" si="40"/>
        <v>0.2108331335315641</v>
      </c>
      <c r="N102" s="33">
        <f t="shared" si="43"/>
        <v>0.21247174716534684</v>
      </c>
      <c r="O102" s="33">
        <f t="shared" si="41"/>
        <v>0</v>
      </c>
      <c r="P102" s="33"/>
    </row>
    <row r="103" spans="1:16" s="18" customFormat="1" ht="108" x14ac:dyDescent="0.3">
      <c r="A103" s="65" t="s">
        <v>69</v>
      </c>
      <c r="B103" s="65" t="s">
        <v>68</v>
      </c>
      <c r="C103" s="65" t="s">
        <v>19</v>
      </c>
      <c r="D103" s="66" t="s">
        <v>324</v>
      </c>
      <c r="E103" s="32">
        <f t="shared" si="38"/>
        <v>13049300</v>
      </c>
      <c r="F103" s="27">
        <v>13049300</v>
      </c>
      <c r="G103" s="32">
        <v>0</v>
      </c>
      <c r="H103" s="32">
        <v>0</v>
      </c>
      <c r="I103" s="32">
        <f t="shared" si="39"/>
        <v>2860431.9</v>
      </c>
      <c r="J103" s="27">
        <v>2860431.9</v>
      </c>
      <c r="K103" s="32"/>
      <c r="L103" s="32"/>
      <c r="M103" s="33">
        <f t="shared" si="40"/>
        <v>0.21920194186661351</v>
      </c>
      <c r="N103" s="33">
        <f t="shared" si="43"/>
        <v>0.21920194186661351</v>
      </c>
      <c r="O103" s="33"/>
      <c r="P103" s="33"/>
    </row>
    <row r="104" spans="1:16" s="18" customFormat="1" ht="18" x14ac:dyDescent="0.3">
      <c r="A104" s="65" t="s">
        <v>239</v>
      </c>
      <c r="B104" s="65" t="s">
        <v>80</v>
      </c>
      <c r="C104" s="65" t="s">
        <v>19</v>
      </c>
      <c r="D104" s="66" t="s">
        <v>240</v>
      </c>
      <c r="E104" s="32">
        <f t="shared" si="38"/>
        <v>507500</v>
      </c>
      <c r="F104" s="27">
        <v>507500</v>
      </c>
      <c r="G104" s="32">
        <v>0</v>
      </c>
      <c r="H104" s="32">
        <v>0</v>
      </c>
      <c r="I104" s="32">
        <f t="shared" si="39"/>
        <v>0</v>
      </c>
      <c r="J104" s="27">
        <v>0</v>
      </c>
      <c r="K104" s="32"/>
      <c r="L104" s="32"/>
      <c r="M104" s="33">
        <f t="shared" si="40"/>
        <v>0</v>
      </c>
      <c r="N104" s="33">
        <f t="shared" si="43"/>
        <v>0</v>
      </c>
      <c r="O104" s="33"/>
      <c r="P104" s="33"/>
    </row>
    <row r="105" spans="1:16" s="16" customFormat="1" ht="90" x14ac:dyDescent="0.3">
      <c r="A105" s="69" t="s">
        <v>325</v>
      </c>
      <c r="B105" s="65" t="s">
        <v>268</v>
      </c>
      <c r="C105" s="65" t="s">
        <v>19</v>
      </c>
      <c r="D105" s="66" t="s">
        <v>269</v>
      </c>
      <c r="E105" s="32">
        <f t="shared" si="38"/>
        <v>1300000</v>
      </c>
      <c r="F105" s="27">
        <v>1300000</v>
      </c>
      <c r="G105" s="32">
        <v>0</v>
      </c>
      <c r="H105" s="32">
        <v>0</v>
      </c>
      <c r="I105" s="32">
        <f t="shared" si="39"/>
        <v>0</v>
      </c>
      <c r="J105" s="27">
        <v>0</v>
      </c>
      <c r="K105" s="32"/>
      <c r="L105" s="32"/>
      <c r="M105" s="33">
        <f t="shared" si="40"/>
        <v>0</v>
      </c>
      <c r="N105" s="33">
        <f t="shared" si="43"/>
        <v>0</v>
      </c>
      <c r="O105" s="33"/>
      <c r="P105" s="33"/>
    </row>
    <row r="106" spans="1:16" s="16" customFormat="1" ht="108" x14ac:dyDescent="0.3">
      <c r="A106" s="65" t="s">
        <v>130</v>
      </c>
      <c r="B106" s="65" t="s">
        <v>131</v>
      </c>
      <c r="C106" s="65" t="s">
        <v>10</v>
      </c>
      <c r="D106" s="66" t="s">
        <v>241</v>
      </c>
      <c r="E106" s="32">
        <f t="shared" si="38"/>
        <v>2900000</v>
      </c>
      <c r="F106" s="27">
        <v>2900000</v>
      </c>
      <c r="G106" s="32">
        <v>0</v>
      </c>
      <c r="H106" s="32">
        <v>0</v>
      </c>
      <c r="I106" s="32">
        <f t="shared" si="39"/>
        <v>546965.72</v>
      </c>
      <c r="J106" s="27">
        <v>546965.72</v>
      </c>
      <c r="K106" s="32"/>
      <c r="L106" s="32"/>
      <c r="M106" s="33">
        <f t="shared" si="40"/>
        <v>0.18860886896551723</v>
      </c>
      <c r="N106" s="33">
        <f t="shared" si="43"/>
        <v>0.18860886896551723</v>
      </c>
      <c r="O106" s="33"/>
      <c r="P106" s="33"/>
    </row>
    <row r="107" spans="1:16" s="16" customFormat="1" ht="72" x14ac:dyDescent="0.3">
      <c r="A107" s="65" t="s">
        <v>159</v>
      </c>
      <c r="B107" s="65" t="s">
        <v>160</v>
      </c>
      <c r="C107" s="65" t="s">
        <v>10</v>
      </c>
      <c r="D107" s="66" t="s">
        <v>161</v>
      </c>
      <c r="E107" s="32">
        <f t="shared" si="38"/>
        <v>31190</v>
      </c>
      <c r="F107" s="27">
        <v>31190</v>
      </c>
      <c r="G107" s="32">
        <v>0</v>
      </c>
      <c r="H107" s="32">
        <v>0</v>
      </c>
      <c r="I107" s="32">
        <f t="shared" si="39"/>
        <v>8014.3</v>
      </c>
      <c r="J107" s="27">
        <v>8014.3</v>
      </c>
      <c r="K107" s="32"/>
      <c r="L107" s="32"/>
      <c r="M107" s="33">
        <f t="shared" si="40"/>
        <v>0.25695094581596667</v>
      </c>
      <c r="N107" s="33">
        <f t="shared" si="43"/>
        <v>0.25695094581596667</v>
      </c>
      <c r="O107" s="33"/>
      <c r="P107" s="33"/>
    </row>
    <row r="108" spans="1:16" s="18" customFormat="1" ht="90" x14ac:dyDescent="0.3">
      <c r="A108" s="65" t="s">
        <v>132</v>
      </c>
      <c r="B108" s="65" t="s">
        <v>133</v>
      </c>
      <c r="C108" s="65" t="s">
        <v>28</v>
      </c>
      <c r="D108" s="66" t="s">
        <v>242</v>
      </c>
      <c r="E108" s="32">
        <f t="shared" si="38"/>
        <v>1120000</v>
      </c>
      <c r="F108" s="27">
        <v>1120000</v>
      </c>
      <c r="G108" s="32">
        <v>0</v>
      </c>
      <c r="H108" s="32">
        <v>0</v>
      </c>
      <c r="I108" s="32">
        <f t="shared" si="39"/>
        <v>217433.09</v>
      </c>
      <c r="J108" s="27">
        <v>217433.09</v>
      </c>
      <c r="K108" s="32"/>
      <c r="L108" s="32"/>
      <c r="M108" s="33">
        <f t="shared" si="40"/>
        <v>0.19413668749999999</v>
      </c>
      <c r="N108" s="33">
        <f t="shared" si="43"/>
        <v>0.19413668749999999</v>
      </c>
      <c r="O108" s="33"/>
      <c r="P108" s="33"/>
    </row>
    <row r="109" spans="1:16" s="18" customFormat="1" ht="36" x14ac:dyDescent="0.3">
      <c r="A109" s="69" t="s">
        <v>391</v>
      </c>
      <c r="B109" s="69">
        <v>3191</v>
      </c>
      <c r="C109" s="69" t="s">
        <v>14</v>
      </c>
      <c r="D109" s="66" t="s">
        <v>392</v>
      </c>
      <c r="E109" s="32">
        <f t="shared" si="38"/>
        <v>22713400</v>
      </c>
      <c r="F109" s="27">
        <v>22713400</v>
      </c>
      <c r="G109" s="32">
        <v>0</v>
      </c>
      <c r="H109" s="32"/>
      <c r="I109" s="32">
        <f t="shared" si="39"/>
        <v>5149327</v>
      </c>
      <c r="J109" s="27">
        <v>5149327</v>
      </c>
      <c r="K109" s="32"/>
      <c r="L109" s="32"/>
      <c r="M109" s="33">
        <f t="shared" si="40"/>
        <v>0.22670877103383905</v>
      </c>
      <c r="N109" s="33">
        <f t="shared" si="43"/>
        <v>0.22670877103383905</v>
      </c>
      <c r="O109" s="33"/>
      <c r="P109" s="33"/>
    </row>
    <row r="110" spans="1:16" s="16" customFormat="1" ht="54" x14ac:dyDescent="0.3">
      <c r="A110" s="65" t="s">
        <v>134</v>
      </c>
      <c r="B110" s="65" t="s">
        <v>135</v>
      </c>
      <c r="C110" s="65" t="s">
        <v>14</v>
      </c>
      <c r="D110" s="66" t="s">
        <v>243</v>
      </c>
      <c r="E110" s="32">
        <f t="shared" si="38"/>
        <v>71000</v>
      </c>
      <c r="F110" s="27">
        <v>71000</v>
      </c>
      <c r="G110" s="32">
        <v>0</v>
      </c>
      <c r="H110" s="32">
        <v>0</v>
      </c>
      <c r="I110" s="32">
        <f t="shared" si="39"/>
        <v>12109.2</v>
      </c>
      <c r="J110" s="27">
        <v>12109.2</v>
      </c>
      <c r="K110" s="32"/>
      <c r="L110" s="32"/>
      <c r="M110" s="33">
        <f t="shared" si="40"/>
        <v>0.17055211267605636</v>
      </c>
      <c r="N110" s="33">
        <f t="shared" si="43"/>
        <v>0.17055211267605636</v>
      </c>
      <c r="O110" s="33"/>
      <c r="P110" s="33"/>
    </row>
    <row r="111" spans="1:16" s="16" customFormat="1" ht="90" x14ac:dyDescent="0.3">
      <c r="A111" s="69" t="s">
        <v>326</v>
      </c>
      <c r="B111" s="69" t="s">
        <v>393</v>
      </c>
      <c r="C111" s="69" t="s">
        <v>14</v>
      </c>
      <c r="D111" s="66" t="s">
        <v>327</v>
      </c>
      <c r="E111" s="32">
        <f t="shared" si="38"/>
        <v>2072420</v>
      </c>
      <c r="F111" s="27">
        <v>2072420</v>
      </c>
      <c r="G111" s="32"/>
      <c r="H111" s="32"/>
      <c r="I111" s="32">
        <f t="shared" si="39"/>
        <v>418455.61</v>
      </c>
      <c r="J111" s="27">
        <v>418455.61</v>
      </c>
      <c r="K111" s="32"/>
      <c r="L111" s="32"/>
      <c r="M111" s="33">
        <f t="shared" si="40"/>
        <v>0.20191641173121277</v>
      </c>
      <c r="N111" s="33">
        <f t="shared" si="43"/>
        <v>0.20191641173121277</v>
      </c>
      <c r="O111" s="33"/>
      <c r="P111" s="33"/>
    </row>
    <row r="112" spans="1:16" s="16" customFormat="1" ht="54" x14ac:dyDescent="0.3">
      <c r="A112" s="65" t="s">
        <v>257</v>
      </c>
      <c r="B112" s="65" t="s">
        <v>328</v>
      </c>
      <c r="C112" s="65" t="s">
        <v>32</v>
      </c>
      <c r="D112" s="66" t="s">
        <v>329</v>
      </c>
      <c r="E112" s="32">
        <f t="shared" si="38"/>
        <v>1097600</v>
      </c>
      <c r="F112" s="27">
        <v>1097600</v>
      </c>
      <c r="G112" s="32">
        <v>0</v>
      </c>
      <c r="H112" s="32">
        <v>0</v>
      </c>
      <c r="I112" s="32">
        <f t="shared" si="39"/>
        <v>0</v>
      </c>
      <c r="J112" s="27">
        <v>0</v>
      </c>
      <c r="K112" s="32"/>
      <c r="L112" s="32"/>
      <c r="M112" s="33">
        <f t="shared" si="40"/>
        <v>0</v>
      </c>
      <c r="N112" s="33">
        <f t="shared" si="43"/>
        <v>0</v>
      </c>
      <c r="O112" s="33"/>
      <c r="P112" s="33"/>
    </row>
    <row r="113" spans="1:18" s="16" customFormat="1" ht="36" x14ac:dyDescent="0.3">
      <c r="A113" s="65" t="s">
        <v>139</v>
      </c>
      <c r="B113" s="65" t="s">
        <v>136</v>
      </c>
      <c r="C113" s="65" t="s">
        <v>3</v>
      </c>
      <c r="D113" s="66" t="s">
        <v>362</v>
      </c>
      <c r="E113" s="32">
        <f t="shared" si="38"/>
        <v>39789600</v>
      </c>
      <c r="F113" s="27">
        <v>39789600</v>
      </c>
      <c r="G113" s="32">
        <v>0</v>
      </c>
      <c r="H113" s="32">
        <v>0</v>
      </c>
      <c r="I113" s="32">
        <f t="shared" si="39"/>
        <v>5375632.5</v>
      </c>
      <c r="J113" s="27">
        <f>5301245.7+66600</f>
        <v>5367845.7</v>
      </c>
      <c r="K113" s="32">
        <v>7786.8</v>
      </c>
      <c r="L113" s="32"/>
      <c r="M113" s="33">
        <f t="shared" si="40"/>
        <v>0.13510144610652031</v>
      </c>
      <c r="N113" s="33">
        <f t="shared" si="43"/>
        <v>0.13490574672778818</v>
      </c>
      <c r="O113" s="82" t="s">
        <v>412</v>
      </c>
      <c r="P113" s="33"/>
    </row>
    <row r="114" spans="1:18" s="16" customFormat="1" ht="36" x14ac:dyDescent="0.3">
      <c r="A114" s="69" t="s">
        <v>394</v>
      </c>
      <c r="B114" s="69" t="s">
        <v>395</v>
      </c>
      <c r="C114" s="69" t="s">
        <v>3</v>
      </c>
      <c r="D114" s="66" t="s">
        <v>396</v>
      </c>
      <c r="E114" s="32">
        <f t="shared" si="38"/>
        <v>1832800</v>
      </c>
      <c r="F114" s="27">
        <v>1832800</v>
      </c>
      <c r="G114" s="32">
        <v>0</v>
      </c>
      <c r="H114" s="32"/>
      <c r="I114" s="32">
        <f t="shared" si="39"/>
        <v>106409.09</v>
      </c>
      <c r="J114" s="27">
        <v>106409.09</v>
      </c>
      <c r="K114" s="32"/>
      <c r="L114" s="32"/>
      <c r="M114" s="33">
        <f t="shared" si="40"/>
        <v>5.8058211479703185E-2</v>
      </c>
      <c r="N114" s="33">
        <f t="shared" si="43"/>
        <v>5.8058211479703185E-2</v>
      </c>
      <c r="O114" s="33"/>
      <c r="P114" s="33"/>
    </row>
    <row r="115" spans="1:18" s="16" customFormat="1" ht="36" x14ac:dyDescent="0.3">
      <c r="A115" s="69" t="s">
        <v>330</v>
      </c>
      <c r="B115" s="69" t="s">
        <v>301</v>
      </c>
      <c r="C115" s="69" t="s">
        <v>302</v>
      </c>
      <c r="D115" s="66" t="s">
        <v>303</v>
      </c>
      <c r="E115" s="32">
        <f t="shared" si="38"/>
        <v>989300</v>
      </c>
      <c r="F115" s="27">
        <f>SUM(F116:F118)</f>
        <v>989300</v>
      </c>
      <c r="G115" s="27">
        <f t="shared" ref="G115:H115" si="50">SUM(G116:G118)</f>
        <v>0</v>
      </c>
      <c r="H115" s="27">
        <f t="shared" si="50"/>
        <v>0</v>
      </c>
      <c r="I115" s="32">
        <f t="shared" si="39"/>
        <v>24910</v>
      </c>
      <c r="J115" s="27">
        <f>SUM(J116:J118)</f>
        <v>24910</v>
      </c>
      <c r="K115" s="27">
        <f t="shared" ref="K115" si="51">SUM(K116:K118)</f>
        <v>0</v>
      </c>
      <c r="L115" s="27">
        <f t="shared" ref="L115" si="52">SUM(L116:L118)</f>
        <v>0</v>
      </c>
      <c r="M115" s="33">
        <f t="shared" si="40"/>
        <v>2.5179419791771959E-2</v>
      </c>
      <c r="N115" s="33">
        <f t="shared" si="43"/>
        <v>2.5179419791771959E-2</v>
      </c>
      <c r="O115" s="33"/>
      <c r="P115" s="33"/>
    </row>
    <row r="116" spans="1:18" s="18" customFormat="1" ht="54" x14ac:dyDescent="0.3">
      <c r="A116" s="70"/>
      <c r="B116" s="70"/>
      <c r="C116" s="70"/>
      <c r="D116" s="68" t="s">
        <v>331</v>
      </c>
      <c r="E116" s="34">
        <f t="shared" si="38"/>
        <v>168100</v>
      </c>
      <c r="F116" s="54">
        <v>168100</v>
      </c>
      <c r="G116" s="34"/>
      <c r="H116" s="34"/>
      <c r="I116" s="34">
        <f t="shared" si="39"/>
        <v>16960</v>
      </c>
      <c r="J116" s="54">
        <v>16960</v>
      </c>
      <c r="K116" s="34"/>
      <c r="L116" s="34"/>
      <c r="M116" s="35">
        <f t="shared" si="40"/>
        <v>0.10089232599643069</v>
      </c>
      <c r="N116" s="35">
        <f t="shared" si="43"/>
        <v>0.10089232599643069</v>
      </c>
      <c r="O116" s="33"/>
      <c r="P116" s="33"/>
    </row>
    <row r="117" spans="1:18" s="18" customFormat="1" ht="54" x14ac:dyDescent="0.3">
      <c r="A117" s="70"/>
      <c r="B117" s="70"/>
      <c r="C117" s="70"/>
      <c r="D117" s="68" t="s">
        <v>332</v>
      </c>
      <c r="E117" s="34">
        <f t="shared" si="38"/>
        <v>757300</v>
      </c>
      <c r="F117" s="54">
        <v>757300</v>
      </c>
      <c r="G117" s="34"/>
      <c r="H117" s="34"/>
      <c r="I117" s="34">
        <f t="shared" si="39"/>
        <v>5700</v>
      </c>
      <c r="J117" s="54">
        <v>5700</v>
      </c>
      <c r="K117" s="34"/>
      <c r="L117" s="34"/>
      <c r="M117" s="35">
        <f t="shared" si="40"/>
        <v>7.526739733262908E-3</v>
      </c>
      <c r="N117" s="35">
        <f t="shared" si="43"/>
        <v>7.526739733262908E-3</v>
      </c>
      <c r="O117" s="33"/>
      <c r="P117" s="33"/>
    </row>
    <row r="118" spans="1:18" s="18" customFormat="1" ht="72" x14ac:dyDescent="0.3">
      <c r="A118" s="70"/>
      <c r="B118" s="70"/>
      <c r="C118" s="70"/>
      <c r="D118" s="68" t="s">
        <v>333</v>
      </c>
      <c r="E118" s="34">
        <f t="shared" si="38"/>
        <v>63900</v>
      </c>
      <c r="F118" s="54">
        <v>63900</v>
      </c>
      <c r="G118" s="34"/>
      <c r="H118" s="34"/>
      <c r="I118" s="34">
        <f t="shared" si="39"/>
        <v>2250</v>
      </c>
      <c r="J118" s="54">
        <v>2250</v>
      </c>
      <c r="K118" s="34"/>
      <c r="L118" s="34"/>
      <c r="M118" s="35">
        <f t="shared" si="40"/>
        <v>3.5211267605633804E-2</v>
      </c>
      <c r="N118" s="35">
        <f t="shared" si="43"/>
        <v>3.5211267605633804E-2</v>
      </c>
      <c r="O118" s="33"/>
      <c r="P118" s="33"/>
    </row>
    <row r="119" spans="1:18" s="18" customFormat="1" ht="54" x14ac:dyDescent="0.3">
      <c r="A119" s="69" t="s">
        <v>397</v>
      </c>
      <c r="B119" s="69">
        <v>8110</v>
      </c>
      <c r="C119" s="69" t="s">
        <v>4</v>
      </c>
      <c r="D119" s="66" t="s">
        <v>127</v>
      </c>
      <c r="E119" s="32">
        <f t="shared" si="38"/>
        <v>60000</v>
      </c>
      <c r="F119" s="27">
        <f>F120</f>
        <v>60000</v>
      </c>
      <c r="G119" s="27">
        <f t="shared" ref="G119:H119" si="53">G120</f>
        <v>0</v>
      </c>
      <c r="H119" s="27">
        <f t="shared" si="53"/>
        <v>0</v>
      </c>
      <c r="I119" s="32">
        <f t="shared" si="39"/>
        <v>0</v>
      </c>
      <c r="J119" s="27">
        <f>J120</f>
        <v>0</v>
      </c>
      <c r="K119" s="27">
        <f t="shared" ref="K119" si="54">K120</f>
        <v>0</v>
      </c>
      <c r="L119" s="27">
        <f t="shared" ref="L119" si="55">L120</f>
        <v>0</v>
      </c>
      <c r="M119" s="33">
        <f t="shared" si="40"/>
        <v>0</v>
      </c>
      <c r="N119" s="33">
        <f t="shared" si="43"/>
        <v>0</v>
      </c>
      <c r="O119" s="33"/>
      <c r="P119" s="33"/>
      <c r="R119" s="19"/>
    </row>
    <row r="120" spans="1:18" s="18" customFormat="1" ht="72" x14ac:dyDescent="0.3">
      <c r="A120" s="70"/>
      <c r="B120" s="70"/>
      <c r="C120" s="70"/>
      <c r="D120" s="68" t="s">
        <v>333</v>
      </c>
      <c r="E120" s="34">
        <f t="shared" si="38"/>
        <v>60000</v>
      </c>
      <c r="F120" s="54">
        <v>60000</v>
      </c>
      <c r="G120" s="34"/>
      <c r="H120" s="34"/>
      <c r="I120" s="34">
        <f t="shared" si="39"/>
        <v>0</v>
      </c>
      <c r="J120" s="54">
        <v>0</v>
      </c>
      <c r="K120" s="34"/>
      <c r="L120" s="34"/>
      <c r="M120" s="35">
        <f t="shared" si="40"/>
        <v>0</v>
      </c>
      <c r="N120" s="35">
        <f t="shared" si="43"/>
        <v>0</v>
      </c>
      <c r="O120" s="33"/>
      <c r="P120" s="33"/>
      <c r="R120" s="19"/>
    </row>
    <row r="121" spans="1:18" s="16" customFormat="1" ht="52.2" x14ac:dyDescent="0.3">
      <c r="A121" s="63" t="s">
        <v>286</v>
      </c>
      <c r="B121" s="63" t="s">
        <v>218</v>
      </c>
      <c r="C121" s="63" t="s">
        <v>218</v>
      </c>
      <c r="D121" s="64" t="s">
        <v>334</v>
      </c>
      <c r="E121" s="31">
        <f t="shared" si="38"/>
        <v>3818800</v>
      </c>
      <c r="F121" s="53">
        <f>F122</f>
        <v>3818800</v>
      </c>
      <c r="G121" s="53">
        <f t="shared" ref="G121:H121" si="56">G122</f>
        <v>0</v>
      </c>
      <c r="H121" s="53">
        <f t="shared" si="56"/>
        <v>0</v>
      </c>
      <c r="I121" s="31">
        <f t="shared" si="39"/>
        <v>868607.4</v>
      </c>
      <c r="J121" s="53">
        <f>J122</f>
        <v>868607.4</v>
      </c>
      <c r="K121" s="53">
        <f t="shared" ref="K121" si="57">K122</f>
        <v>0</v>
      </c>
      <c r="L121" s="53">
        <f t="shared" ref="L121" si="58">L122</f>
        <v>0</v>
      </c>
      <c r="M121" s="30">
        <f t="shared" si="40"/>
        <v>0.22745558814287212</v>
      </c>
      <c r="N121" s="30">
        <f t="shared" si="43"/>
        <v>0.22745558814287212</v>
      </c>
      <c r="O121" s="30"/>
      <c r="P121" s="30"/>
      <c r="Q121" s="18"/>
      <c r="R121" s="19"/>
    </row>
    <row r="122" spans="1:18" s="16" customFormat="1" ht="52.2" x14ac:dyDescent="0.3">
      <c r="A122" s="63" t="s">
        <v>287</v>
      </c>
      <c r="B122" s="63" t="s">
        <v>218</v>
      </c>
      <c r="C122" s="63" t="s">
        <v>218</v>
      </c>
      <c r="D122" s="64" t="s">
        <v>334</v>
      </c>
      <c r="E122" s="31">
        <f t="shared" si="38"/>
        <v>3818800</v>
      </c>
      <c r="F122" s="53">
        <f>SUM(F123:F126)</f>
        <v>3818800</v>
      </c>
      <c r="G122" s="53">
        <f t="shared" ref="G122:H122" si="59">SUM(G123:G126)</f>
        <v>0</v>
      </c>
      <c r="H122" s="53">
        <f t="shared" si="59"/>
        <v>0</v>
      </c>
      <c r="I122" s="31">
        <f t="shared" si="39"/>
        <v>868607.4</v>
      </c>
      <c r="J122" s="53">
        <f>SUM(J123:J126)</f>
        <v>868607.4</v>
      </c>
      <c r="K122" s="53">
        <f t="shared" ref="K122" si="60">SUM(K123:K126)</f>
        <v>0</v>
      </c>
      <c r="L122" s="53">
        <f t="shared" ref="L122" si="61">SUM(L123:L126)</f>
        <v>0</v>
      </c>
      <c r="M122" s="30">
        <f t="shared" si="40"/>
        <v>0.22745558814287212</v>
      </c>
      <c r="N122" s="30">
        <f t="shared" si="43"/>
        <v>0.22745558814287212</v>
      </c>
      <c r="O122" s="30"/>
      <c r="P122" s="30"/>
      <c r="Q122" s="18"/>
      <c r="R122" s="19"/>
    </row>
    <row r="123" spans="1:18" s="16" customFormat="1" ht="54" x14ac:dyDescent="0.3">
      <c r="A123" s="65" t="s">
        <v>288</v>
      </c>
      <c r="B123" s="65" t="s">
        <v>53</v>
      </c>
      <c r="C123" s="65" t="s">
        <v>2</v>
      </c>
      <c r="D123" s="66" t="s">
        <v>235</v>
      </c>
      <c r="E123" s="32">
        <f t="shared" si="38"/>
        <v>3465300</v>
      </c>
      <c r="F123" s="27">
        <v>3465300</v>
      </c>
      <c r="G123" s="32">
        <v>0</v>
      </c>
      <c r="H123" s="32">
        <v>0</v>
      </c>
      <c r="I123" s="32">
        <f t="shared" si="39"/>
        <v>860273.4</v>
      </c>
      <c r="J123" s="27">
        <v>860273.4</v>
      </c>
      <c r="K123" s="32"/>
      <c r="L123" s="32"/>
      <c r="M123" s="33">
        <f t="shared" si="40"/>
        <v>0.24825365769197472</v>
      </c>
      <c r="N123" s="33">
        <f t="shared" si="43"/>
        <v>0.24825365769197472</v>
      </c>
      <c r="O123" s="33"/>
      <c r="P123" s="33"/>
      <c r="Q123" s="18"/>
      <c r="R123" s="19"/>
    </row>
    <row r="124" spans="1:18" s="16" customFormat="1" ht="54" x14ac:dyDescent="0.3">
      <c r="A124" s="69" t="s">
        <v>398</v>
      </c>
      <c r="B124" s="65" t="s">
        <v>102</v>
      </c>
      <c r="C124" s="65" t="s">
        <v>103</v>
      </c>
      <c r="D124" s="66" t="s">
        <v>104</v>
      </c>
      <c r="E124" s="32">
        <f t="shared" si="38"/>
        <v>6500</v>
      </c>
      <c r="F124" s="27">
        <v>6500</v>
      </c>
      <c r="G124" s="32">
        <v>0</v>
      </c>
      <c r="H124" s="32">
        <v>0</v>
      </c>
      <c r="I124" s="32">
        <f t="shared" si="39"/>
        <v>0</v>
      </c>
      <c r="J124" s="27">
        <v>0</v>
      </c>
      <c r="K124" s="32"/>
      <c r="L124" s="32"/>
      <c r="M124" s="33">
        <f t="shared" si="40"/>
        <v>0</v>
      </c>
      <c r="N124" s="33">
        <f t="shared" si="43"/>
        <v>0</v>
      </c>
      <c r="O124" s="33"/>
      <c r="P124" s="33"/>
      <c r="Q124" s="18"/>
      <c r="R124" s="19"/>
    </row>
    <row r="125" spans="1:18" s="16" customFormat="1" ht="36" x14ac:dyDescent="0.3">
      <c r="A125" s="65" t="s">
        <v>289</v>
      </c>
      <c r="B125" s="65" t="s">
        <v>33</v>
      </c>
      <c r="C125" s="65" t="s">
        <v>19</v>
      </c>
      <c r="D125" s="66" t="s">
        <v>42</v>
      </c>
      <c r="E125" s="32">
        <f t="shared" si="38"/>
        <v>328000</v>
      </c>
      <c r="F125" s="27">
        <v>328000</v>
      </c>
      <c r="G125" s="32">
        <v>0</v>
      </c>
      <c r="H125" s="32">
        <v>0</v>
      </c>
      <c r="I125" s="32">
        <f t="shared" si="39"/>
        <v>4000</v>
      </c>
      <c r="J125" s="27">
        <v>4000</v>
      </c>
      <c r="K125" s="32"/>
      <c r="L125" s="32"/>
      <c r="M125" s="33">
        <f t="shared" si="40"/>
        <v>1.2195121951219513E-2</v>
      </c>
      <c r="N125" s="33">
        <f t="shared" si="43"/>
        <v>1.2195121951219513E-2</v>
      </c>
      <c r="O125" s="33"/>
      <c r="P125" s="33"/>
      <c r="Q125" s="18"/>
      <c r="R125" s="19"/>
    </row>
    <row r="126" spans="1:18" s="16" customFormat="1" ht="36" x14ac:dyDescent="0.3">
      <c r="A126" s="69" t="s">
        <v>335</v>
      </c>
      <c r="B126" s="69" t="s">
        <v>301</v>
      </c>
      <c r="C126" s="69" t="s">
        <v>302</v>
      </c>
      <c r="D126" s="66" t="s">
        <v>303</v>
      </c>
      <c r="E126" s="32">
        <f t="shared" si="38"/>
        <v>19000</v>
      </c>
      <c r="F126" s="27">
        <v>19000</v>
      </c>
      <c r="G126" s="32">
        <v>0</v>
      </c>
      <c r="H126" s="32"/>
      <c r="I126" s="32">
        <f t="shared" si="39"/>
        <v>4334</v>
      </c>
      <c r="J126" s="27">
        <v>4334</v>
      </c>
      <c r="K126" s="32"/>
      <c r="L126" s="32"/>
      <c r="M126" s="33">
        <f t="shared" si="40"/>
        <v>0.22810526315789473</v>
      </c>
      <c r="N126" s="33">
        <f t="shared" si="43"/>
        <v>0.22810526315789473</v>
      </c>
      <c r="O126" s="33"/>
      <c r="P126" s="33"/>
      <c r="Q126" s="18"/>
      <c r="R126" s="19"/>
    </row>
    <row r="127" spans="1:18" s="18" customFormat="1" ht="34.799999999999997" x14ac:dyDescent="0.3">
      <c r="A127" s="63" t="s">
        <v>70</v>
      </c>
      <c r="B127" s="63" t="s">
        <v>218</v>
      </c>
      <c r="C127" s="63" t="s">
        <v>218</v>
      </c>
      <c r="D127" s="64" t="s">
        <v>244</v>
      </c>
      <c r="E127" s="31">
        <f t="shared" si="38"/>
        <v>71502074</v>
      </c>
      <c r="F127" s="53">
        <f>F128</f>
        <v>70102074</v>
      </c>
      <c r="G127" s="53">
        <f t="shared" ref="G127:H127" si="62">G128</f>
        <v>1400000</v>
      </c>
      <c r="H127" s="53">
        <f t="shared" si="62"/>
        <v>0</v>
      </c>
      <c r="I127" s="31">
        <f t="shared" si="39"/>
        <v>17149099.099999998</v>
      </c>
      <c r="J127" s="53">
        <f>J128</f>
        <v>16295339.029999999</v>
      </c>
      <c r="K127" s="53">
        <f t="shared" ref="K127" si="63">K128</f>
        <v>853760.07000000007</v>
      </c>
      <c r="L127" s="53">
        <f t="shared" ref="L127" si="64">L128</f>
        <v>0</v>
      </c>
      <c r="M127" s="30">
        <f t="shared" si="40"/>
        <v>0.23984058280603157</v>
      </c>
      <c r="N127" s="30">
        <f t="shared" si="43"/>
        <v>0.23245159665318887</v>
      </c>
      <c r="O127" s="30">
        <f t="shared" si="41"/>
        <v>0.60982862142857153</v>
      </c>
      <c r="P127" s="30"/>
      <c r="R127" s="19"/>
    </row>
    <row r="128" spans="1:18" s="18" customFormat="1" ht="34.799999999999997" x14ac:dyDescent="0.3">
      <c r="A128" s="63" t="s">
        <v>71</v>
      </c>
      <c r="B128" s="63" t="s">
        <v>218</v>
      </c>
      <c r="C128" s="63" t="s">
        <v>218</v>
      </c>
      <c r="D128" s="64" t="s">
        <v>244</v>
      </c>
      <c r="E128" s="31">
        <f t="shared" si="38"/>
        <v>71502074</v>
      </c>
      <c r="F128" s="53">
        <f>SUM(F129:F140)</f>
        <v>70102074</v>
      </c>
      <c r="G128" s="53">
        <f t="shared" ref="G128:H128" si="65">SUM(G129:G140)</f>
        <v>1400000</v>
      </c>
      <c r="H128" s="53">
        <f t="shared" si="65"/>
        <v>0</v>
      </c>
      <c r="I128" s="31">
        <f t="shared" si="39"/>
        <v>17149099.099999998</v>
      </c>
      <c r="J128" s="53">
        <f>SUM(J129:J140)</f>
        <v>16295339.029999999</v>
      </c>
      <c r="K128" s="53">
        <f t="shared" ref="K128" si="66">SUM(K129:K140)</f>
        <v>853760.07000000007</v>
      </c>
      <c r="L128" s="53">
        <f t="shared" ref="L128" si="67">SUM(L129:L140)</f>
        <v>0</v>
      </c>
      <c r="M128" s="30">
        <f t="shared" si="40"/>
        <v>0.23984058280603157</v>
      </c>
      <c r="N128" s="30">
        <f t="shared" si="43"/>
        <v>0.23245159665318887</v>
      </c>
      <c r="O128" s="30">
        <f t="shared" si="41"/>
        <v>0.60982862142857153</v>
      </c>
      <c r="P128" s="30"/>
      <c r="R128" s="19"/>
    </row>
    <row r="129" spans="1:18" s="16" customFormat="1" ht="54" x14ac:dyDescent="0.3">
      <c r="A129" s="65" t="s">
        <v>72</v>
      </c>
      <c r="B129" s="65" t="s">
        <v>53</v>
      </c>
      <c r="C129" s="65" t="s">
        <v>2</v>
      </c>
      <c r="D129" s="66" t="s">
        <v>235</v>
      </c>
      <c r="E129" s="32">
        <f t="shared" si="38"/>
        <v>1373800</v>
      </c>
      <c r="F129" s="27">
        <v>1373800</v>
      </c>
      <c r="G129" s="32">
        <v>0</v>
      </c>
      <c r="H129" s="32">
        <v>0</v>
      </c>
      <c r="I129" s="32">
        <f t="shared" si="39"/>
        <v>372041.01</v>
      </c>
      <c r="J129" s="27">
        <v>372041.01</v>
      </c>
      <c r="K129" s="32"/>
      <c r="L129" s="32"/>
      <c r="M129" s="33">
        <f t="shared" si="40"/>
        <v>0.27081162469063913</v>
      </c>
      <c r="N129" s="33">
        <f t="shared" si="43"/>
        <v>0.27081162469063913</v>
      </c>
      <c r="O129" s="33"/>
      <c r="P129" s="33"/>
      <c r="Q129" s="18"/>
      <c r="R129" s="19"/>
    </row>
    <row r="130" spans="1:18" s="16" customFormat="1" ht="54" x14ac:dyDescent="0.3">
      <c r="A130" s="69" t="s">
        <v>399</v>
      </c>
      <c r="B130" s="65" t="s">
        <v>102</v>
      </c>
      <c r="C130" s="65" t="s">
        <v>103</v>
      </c>
      <c r="D130" s="66" t="s">
        <v>104</v>
      </c>
      <c r="E130" s="32">
        <f t="shared" si="38"/>
        <v>4000</v>
      </c>
      <c r="F130" s="27">
        <v>4000</v>
      </c>
      <c r="G130" s="32">
        <v>0</v>
      </c>
      <c r="H130" s="32">
        <v>0</v>
      </c>
      <c r="I130" s="32">
        <f t="shared" si="39"/>
        <v>0</v>
      </c>
      <c r="J130" s="27">
        <v>0</v>
      </c>
      <c r="K130" s="32"/>
      <c r="L130" s="32"/>
      <c r="M130" s="33">
        <f t="shared" si="40"/>
        <v>0</v>
      </c>
      <c r="N130" s="33">
        <f t="shared" si="43"/>
        <v>0</v>
      </c>
      <c r="O130" s="33"/>
      <c r="P130" s="33"/>
      <c r="Q130" s="18"/>
      <c r="R130" s="19"/>
    </row>
    <row r="131" spans="1:18" s="18" customFormat="1" ht="36" x14ac:dyDescent="0.3">
      <c r="A131" s="65" t="s">
        <v>195</v>
      </c>
      <c r="B131" s="65" t="s">
        <v>196</v>
      </c>
      <c r="C131" s="65" t="s">
        <v>16</v>
      </c>
      <c r="D131" s="66" t="s">
        <v>245</v>
      </c>
      <c r="E131" s="32">
        <f t="shared" si="38"/>
        <v>33278400</v>
      </c>
      <c r="F131" s="27">
        <v>32188400</v>
      </c>
      <c r="G131" s="32">
        <v>1090000</v>
      </c>
      <c r="H131" s="32">
        <v>0</v>
      </c>
      <c r="I131" s="32">
        <f t="shared" si="39"/>
        <v>8560225.75</v>
      </c>
      <c r="J131" s="27">
        <v>8236086.3899999997</v>
      </c>
      <c r="K131" s="32">
        <v>324139.36</v>
      </c>
      <c r="L131" s="32"/>
      <c r="M131" s="33">
        <f t="shared" si="40"/>
        <v>0.25723068867493631</v>
      </c>
      <c r="N131" s="33">
        <f t="shared" si="43"/>
        <v>0.25587125765803831</v>
      </c>
      <c r="O131" s="33">
        <f t="shared" si="41"/>
        <v>0.29737555963302753</v>
      </c>
      <c r="P131" s="33"/>
      <c r="R131" s="19"/>
    </row>
    <row r="132" spans="1:18" s="16" customFormat="1" ht="90" x14ac:dyDescent="0.3">
      <c r="A132" s="65" t="s">
        <v>336</v>
      </c>
      <c r="B132" s="65" t="s">
        <v>268</v>
      </c>
      <c r="C132" s="65" t="s">
        <v>19</v>
      </c>
      <c r="D132" s="66" t="s">
        <v>269</v>
      </c>
      <c r="E132" s="32">
        <f t="shared" si="38"/>
        <v>170000</v>
      </c>
      <c r="F132" s="27">
        <v>170000</v>
      </c>
      <c r="G132" s="32">
        <v>0</v>
      </c>
      <c r="H132" s="32">
        <v>0</v>
      </c>
      <c r="I132" s="32">
        <f t="shared" si="39"/>
        <v>0</v>
      </c>
      <c r="J132" s="27">
        <v>0</v>
      </c>
      <c r="K132" s="32"/>
      <c r="L132" s="32"/>
      <c r="M132" s="33">
        <f t="shared" si="40"/>
        <v>0</v>
      </c>
      <c r="N132" s="33">
        <f t="shared" si="43"/>
        <v>0</v>
      </c>
      <c r="O132" s="33"/>
      <c r="P132" s="33"/>
      <c r="Q132" s="18"/>
      <c r="R132" s="19"/>
    </row>
    <row r="133" spans="1:18" s="16" customFormat="1" ht="36" x14ac:dyDescent="0.3">
      <c r="A133" s="65">
        <v>1013242</v>
      </c>
      <c r="B133" s="65">
        <v>3242</v>
      </c>
      <c r="C133" s="65">
        <v>1090</v>
      </c>
      <c r="D133" s="66" t="s">
        <v>362</v>
      </c>
      <c r="E133" s="32">
        <f t="shared" si="38"/>
        <v>48000</v>
      </c>
      <c r="F133" s="27">
        <v>48000</v>
      </c>
      <c r="G133" s="32"/>
      <c r="H133" s="32"/>
      <c r="I133" s="32">
        <f t="shared" si="39"/>
        <v>0</v>
      </c>
      <c r="J133" s="27">
        <v>0</v>
      </c>
      <c r="K133" s="32"/>
      <c r="L133" s="32"/>
      <c r="M133" s="33">
        <f t="shared" si="40"/>
        <v>0</v>
      </c>
      <c r="N133" s="33">
        <f t="shared" si="43"/>
        <v>0</v>
      </c>
      <c r="O133" s="33"/>
      <c r="P133" s="33"/>
    </row>
    <row r="134" spans="1:18" s="16" customFormat="1" ht="18" x14ac:dyDescent="0.3">
      <c r="A134" s="65" t="s">
        <v>74</v>
      </c>
      <c r="B134" s="65" t="s">
        <v>73</v>
      </c>
      <c r="C134" s="65" t="s">
        <v>35</v>
      </c>
      <c r="D134" s="66" t="s">
        <v>75</v>
      </c>
      <c r="E134" s="32">
        <f t="shared" si="38"/>
        <v>11384475</v>
      </c>
      <c r="F134" s="27">
        <v>11304475</v>
      </c>
      <c r="G134" s="32">
        <v>80000</v>
      </c>
      <c r="H134" s="32">
        <v>0</v>
      </c>
      <c r="I134" s="32">
        <f t="shared" si="39"/>
        <v>2386348.7000000002</v>
      </c>
      <c r="J134" s="27">
        <v>2229677.7000000002</v>
      </c>
      <c r="K134" s="32">
        <f>23147+133524</f>
        <v>156671</v>
      </c>
      <c r="L134" s="32"/>
      <c r="M134" s="33">
        <f t="shared" si="40"/>
        <v>0.20961429490600139</v>
      </c>
      <c r="N134" s="33">
        <f t="shared" si="43"/>
        <v>0.19723850068225196</v>
      </c>
      <c r="O134" s="82" t="s">
        <v>413</v>
      </c>
      <c r="P134" s="33"/>
    </row>
    <row r="135" spans="1:18" s="16" customFormat="1" ht="18" x14ac:dyDescent="0.3">
      <c r="A135" s="65" t="s">
        <v>77</v>
      </c>
      <c r="B135" s="65" t="s">
        <v>76</v>
      </c>
      <c r="C135" s="65" t="s">
        <v>35</v>
      </c>
      <c r="D135" s="66" t="s">
        <v>246</v>
      </c>
      <c r="E135" s="32">
        <f t="shared" si="38"/>
        <v>4784900</v>
      </c>
      <c r="F135" s="27">
        <v>4744900</v>
      </c>
      <c r="G135" s="32">
        <v>40000</v>
      </c>
      <c r="H135" s="32">
        <v>0</v>
      </c>
      <c r="I135" s="32">
        <f t="shared" si="39"/>
        <v>1186070.43</v>
      </c>
      <c r="J135" s="27">
        <v>1178641.43</v>
      </c>
      <c r="K135" s="32">
        <v>7429</v>
      </c>
      <c r="L135" s="32"/>
      <c r="M135" s="33">
        <f t="shared" si="40"/>
        <v>0.24787778845952893</v>
      </c>
      <c r="N135" s="33">
        <f t="shared" si="43"/>
        <v>0.24840174292398151</v>
      </c>
      <c r="O135" s="33">
        <f t="shared" si="41"/>
        <v>0.185725</v>
      </c>
      <c r="P135" s="33"/>
    </row>
    <row r="136" spans="1:18" s="18" customFormat="1" ht="54" x14ac:dyDescent="0.3">
      <c r="A136" s="65" t="s">
        <v>78</v>
      </c>
      <c r="B136" s="65" t="s">
        <v>34</v>
      </c>
      <c r="C136" s="65" t="s">
        <v>36</v>
      </c>
      <c r="D136" s="66" t="s">
        <v>247</v>
      </c>
      <c r="E136" s="32">
        <f t="shared" si="38"/>
        <v>16280199</v>
      </c>
      <c r="F136" s="27">
        <v>16090199</v>
      </c>
      <c r="G136" s="32">
        <v>190000</v>
      </c>
      <c r="H136" s="32">
        <v>0</v>
      </c>
      <c r="I136" s="32">
        <f t="shared" si="39"/>
        <v>3745515.84</v>
      </c>
      <c r="J136" s="27">
        <v>3379995.13</v>
      </c>
      <c r="K136" s="32">
        <f>51542.83+313977.88</f>
        <v>365520.71</v>
      </c>
      <c r="L136" s="32"/>
      <c r="M136" s="33">
        <f t="shared" si="40"/>
        <v>0.23006572831204336</v>
      </c>
      <c r="N136" s="33">
        <f t="shared" si="43"/>
        <v>0.21006546469686296</v>
      </c>
      <c r="O136" s="82" t="s">
        <v>413</v>
      </c>
      <c r="P136" s="33"/>
    </row>
    <row r="137" spans="1:18" s="18" customFormat="1" ht="36" x14ac:dyDescent="0.3">
      <c r="A137" s="65" t="s">
        <v>140</v>
      </c>
      <c r="B137" s="65" t="s">
        <v>122</v>
      </c>
      <c r="C137" s="65" t="s">
        <v>37</v>
      </c>
      <c r="D137" s="66" t="s">
        <v>123</v>
      </c>
      <c r="E137" s="32">
        <f t="shared" si="38"/>
        <v>2999300</v>
      </c>
      <c r="F137" s="27">
        <v>2999300</v>
      </c>
      <c r="G137" s="32">
        <v>0</v>
      </c>
      <c r="H137" s="32">
        <v>0</v>
      </c>
      <c r="I137" s="32">
        <f t="shared" si="39"/>
        <v>716435.37</v>
      </c>
      <c r="J137" s="27">
        <v>716435.37</v>
      </c>
      <c r="K137" s="32"/>
      <c r="L137" s="32"/>
      <c r="M137" s="33">
        <f t="shared" si="40"/>
        <v>0.23886752575600972</v>
      </c>
      <c r="N137" s="33">
        <f t="shared" si="43"/>
        <v>0.23886752575600972</v>
      </c>
      <c r="O137" s="33"/>
      <c r="P137" s="33"/>
    </row>
    <row r="138" spans="1:18" s="18" customFormat="1" ht="18" x14ac:dyDescent="0.3">
      <c r="A138" s="65" t="s">
        <v>120</v>
      </c>
      <c r="B138" s="65" t="s">
        <v>121</v>
      </c>
      <c r="C138" s="65" t="s">
        <v>37</v>
      </c>
      <c r="D138" s="66" t="s">
        <v>124</v>
      </c>
      <c r="E138" s="32">
        <f t="shared" si="38"/>
        <v>879000</v>
      </c>
      <c r="F138" s="27">
        <v>879000</v>
      </c>
      <c r="G138" s="32">
        <v>0</v>
      </c>
      <c r="H138" s="32">
        <v>0</v>
      </c>
      <c r="I138" s="32">
        <f t="shared" si="39"/>
        <v>69647</v>
      </c>
      <c r="J138" s="27">
        <v>69647</v>
      </c>
      <c r="K138" s="32"/>
      <c r="L138" s="32"/>
      <c r="M138" s="33">
        <f t="shared" si="40"/>
        <v>7.9234357224118313E-2</v>
      </c>
      <c r="N138" s="33">
        <f t="shared" si="43"/>
        <v>7.9234357224118313E-2</v>
      </c>
      <c r="O138" s="33"/>
      <c r="P138" s="33"/>
    </row>
    <row r="139" spans="1:18" s="18" customFormat="1" ht="36" x14ac:dyDescent="0.3">
      <c r="A139" s="69" t="s">
        <v>337</v>
      </c>
      <c r="B139" s="69" t="s">
        <v>301</v>
      </c>
      <c r="C139" s="69" t="s">
        <v>302</v>
      </c>
      <c r="D139" s="66" t="s">
        <v>303</v>
      </c>
      <c r="E139" s="32">
        <f t="shared" si="38"/>
        <v>235000</v>
      </c>
      <c r="F139" s="27">
        <v>235000</v>
      </c>
      <c r="G139" s="32">
        <v>0</v>
      </c>
      <c r="H139" s="32">
        <v>0</v>
      </c>
      <c r="I139" s="32">
        <f t="shared" si="39"/>
        <v>59715</v>
      </c>
      <c r="J139" s="27">
        <v>59715</v>
      </c>
      <c r="K139" s="32"/>
      <c r="L139" s="32"/>
      <c r="M139" s="33">
        <f t="shared" si="40"/>
        <v>0.2541063829787234</v>
      </c>
      <c r="N139" s="33">
        <f t="shared" si="43"/>
        <v>0.2541063829787234</v>
      </c>
      <c r="O139" s="33"/>
      <c r="P139" s="33"/>
    </row>
    <row r="140" spans="1:18" s="16" customFormat="1" ht="54" x14ac:dyDescent="0.3">
      <c r="A140" s="69" t="s">
        <v>400</v>
      </c>
      <c r="B140" s="69">
        <v>8110</v>
      </c>
      <c r="C140" s="69" t="s">
        <v>4</v>
      </c>
      <c r="D140" s="66" t="s">
        <v>127</v>
      </c>
      <c r="E140" s="32">
        <f t="shared" si="38"/>
        <v>65000</v>
      </c>
      <c r="F140" s="27">
        <v>65000</v>
      </c>
      <c r="G140" s="32">
        <v>0</v>
      </c>
      <c r="H140" s="32">
        <v>0</v>
      </c>
      <c r="I140" s="32">
        <f t="shared" si="39"/>
        <v>53100</v>
      </c>
      <c r="J140" s="27">
        <v>53100</v>
      </c>
      <c r="K140" s="32"/>
      <c r="L140" s="32"/>
      <c r="M140" s="33">
        <f t="shared" si="40"/>
        <v>0.81692307692307697</v>
      </c>
      <c r="N140" s="33">
        <f t="shared" si="43"/>
        <v>0.81692307692307697</v>
      </c>
      <c r="O140" s="33"/>
      <c r="P140" s="33"/>
    </row>
    <row r="141" spans="1:18" s="15" customFormat="1" ht="52.2" x14ac:dyDescent="0.3">
      <c r="A141" s="63" t="s">
        <v>22</v>
      </c>
      <c r="B141" s="63" t="s">
        <v>218</v>
      </c>
      <c r="C141" s="63" t="s">
        <v>218</v>
      </c>
      <c r="D141" s="64" t="s">
        <v>338</v>
      </c>
      <c r="E141" s="31">
        <f t="shared" si="38"/>
        <v>25278145.859999999</v>
      </c>
      <c r="F141" s="53">
        <f>F142</f>
        <v>20937150</v>
      </c>
      <c r="G141" s="53">
        <f t="shared" ref="G141:H141" si="68">G142</f>
        <v>4340995.8600000003</v>
      </c>
      <c r="H141" s="53">
        <f t="shared" si="68"/>
        <v>0</v>
      </c>
      <c r="I141" s="31">
        <f t="shared" si="39"/>
        <v>2232027.5499999998</v>
      </c>
      <c r="J141" s="53">
        <f>J142</f>
        <v>2232027.5499999998</v>
      </c>
      <c r="K141" s="53">
        <f t="shared" ref="K141" si="69">K142</f>
        <v>0</v>
      </c>
      <c r="L141" s="53">
        <f t="shared" ref="L141" si="70">L142</f>
        <v>0</v>
      </c>
      <c r="M141" s="30">
        <f t="shared" si="40"/>
        <v>8.8298705227899968E-2</v>
      </c>
      <c r="N141" s="30">
        <f t="shared" si="43"/>
        <v>0.10660608296735706</v>
      </c>
      <c r="O141" s="30">
        <f t="shared" si="41"/>
        <v>0</v>
      </c>
      <c r="P141" s="30"/>
    </row>
    <row r="142" spans="1:18" s="15" customFormat="1" ht="52.2" x14ac:dyDescent="0.3">
      <c r="A142" s="63" t="s">
        <v>23</v>
      </c>
      <c r="B142" s="63" t="s">
        <v>218</v>
      </c>
      <c r="C142" s="63" t="s">
        <v>218</v>
      </c>
      <c r="D142" s="64" t="s">
        <v>338</v>
      </c>
      <c r="E142" s="31">
        <f t="shared" si="38"/>
        <v>25278145.859999999</v>
      </c>
      <c r="F142" s="53">
        <f>SUM(F143:F151)</f>
        <v>20937150</v>
      </c>
      <c r="G142" s="53">
        <f t="shared" ref="G142:H142" si="71">SUM(G143:G151)</f>
        <v>4340995.8600000003</v>
      </c>
      <c r="H142" s="53">
        <f t="shared" si="71"/>
        <v>0</v>
      </c>
      <c r="I142" s="31">
        <f t="shared" si="39"/>
        <v>2232027.5499999998</v>
      </c>
      <c r="J142" s="53">
        <f>SUM(J143:J151)</f>
        <v>2232027.5499999998</v>
      </c>
      <c r="K142" s="53">
        <f t="shared" ref="K142" si="72">SUM(K143:K151)</f>
        <v>0</v>
      </c>
      <c r="L142" s="53">
        <f t="shared" ref="L142" si="73">SUM(L143:L151)</f>
        <v>0</v>
      </c>
      <c r="M142" s="30">
        <f t="shared" si="40"/>
        <v>8.8298705227899968E-2</v>
      </c>
      <c r="N142" s="30">
        <f t="shared" si="43"/>
        <v>0.10660608296735706</v>
      </c>
      <c r="O142" s="30">
        <f t="shared" si="41"/>
        <v>0</v>
      </c>
      <c r="P142" s="30"/>
    </row>
    <row r="143" spans="1:18" s="15" customFormat="1" ht="54" x14ac:dyDescent="0.3">
      <c r="A143" s="65" t="s">
        <v>79</v>
      </c>
      <c r="B143" s="65" t="s">
        <v>53</v>
      </c>
      <c r="C143" s="65" t="s">
        <v>2</v>
      </c>
      <c r="D143" s="66" t="s">
        <v>235</v>
      </c>
      <c r="E143" s="32">
        <f t="shared" si="38"/>
        <v>3006000</v>
      </c>
      <c r="F143" s="27">
        <v>3006000</v>
      </c>
      <c r="G143" s="32">
        <v>0</v>
      </c>
      <c r="H143" s="32">
        <v>0</v>
      </c>
      <c r="I143" s="32">
        <f t="shared" si="39"/>
        <v>691080.22</v>
      </c>
      <c r="J143" s="27">
        <v>691080.22</v>
      </c>
      <c r="K143" s="32">
        <v>0</v>
      </c>
      <c r="L143" s="32"/>
      <c r="M143" s="33">
        <f t="shared" si="40"/>
        <v>0.22990027278775782</v>
      </c>
      <c r="N143" s="33">
        <f t="shared" si="43"/>
        <v>0.22990027278775782</v>
      </c>
      <c r="O143" s="33"/>
      <c r="P143" s="33"/>
    </row>
    <row r="144" spans="1:18" s="15" customFormat="1" ht="54" x14ac:dyDescent="0.3">
      <c r="A144" s="69" t="s">
        <v>401</v>
      </c>
      <c r="B144" s="65" t="s">
        <v>102</v>
      </c>
      <c r="C144" s="65" t="s">
        <v>103</v>
      </c>
      <c r="D144" s="66" t="s">
        <v>104</v>
      </c>
      <c r="E144" s="32">
        <f t="shared" si="38"/>
        <v>9000</v>
      </c>
      <c r="F144" s="27">
        <v>9000</v>
      </c>
      <c r="G144" s="32">
        <v>0</v>
      </c>
      <c r="H144" s="32">
        <v>0</v>
      </c>
      <c r="I144" s="32">
        <f t="shared" si="39"/>
        <v>0</v>
      </c>
      <c r="J144" s="27">
        <v>0</v>
      </c>
      <c r="K144" s="32"/>
      <c r="L144" s="32"/>
      <c r="M144" s="33">
        <f t="shared" si="40"/>
        <v>0</v>
      </c>
      <c r="N144" s="33">
        <f t="shared" si="43"/>
        <v>0</v>
      </c>
      <c r="O144" s="33"/>
      <c r="P144" s="33"/>
    </row>
    <row r="145" spans="1:17" s="16" customFormat="1" ht="54" x14ac:dyDescent="0.3">
      <c r="A145" s="65" t="s">
        <v>82</v>
      </c>
      <c r="B145" s="65" t="s">
        <v>81</v>
      </c>
      <c r="C145" s="65" t="s">
        <v>19</v>
      </c>
      <c r="D145" s="66" t="s">
        <v>339</v>
      </c>
      <c r="E145" s="32">
        <f t="shared" ref="E145:E208" si="74">F145+G145</f>
        <v>2429000</v>
      </c>
      <c r="F145" s="27">
        <v>2429000</v>
      </c>
      <c r="G145" s="32">
        <v>0</v>
      </c>
      <c r="H145" s="32">
        <v>0</v>
      </c>
      <c r="I145" s="32">
        <f t="shared" ref="I145:I208" si="75">J145+K145</f>
        <v>306535.23</v>
      </c>
      <c r="J145" s="27">
        <f>150961+155574.23</f>
        <v>306535.23</v>
      </c>
      <c r="K145" s="32"/>
      <c r="L145" s="32"/>
      <c r="M145" s="33">
        <f t="shared" ref="M145:M208" si="76">I145/E145</f>
        <v>0.12619811856731164</v>
      </c>
      <c r="N145" s="33">
        <f t="shared" ref="N145:N208" si="77">J145/F145</f>
        <v>0.12619811856731164</v>
      </c>
      <c r="O145" s="33"/>
      <c r="P145" s="33"/>
    </row>
    <row r="146" spans="1:17" s="16" customFormat="1" ht="36" x14ac:dyDescent="0.3">
      <c r="A146" s="65" t="s">
        <v>25</v>
      </c>
      <c r="B146" s="65" t="s">
        <v>24</v>
      </c>
      <c r="C146" s="65" t="s">
        <v>20</v>
      </c>
      <c r="D146" s="66" t="s">
        <v>41</v>
      </c>
      <c r="E146" s="32">
        <f t="shared" si="74"/>
        <v>1579400</v>
      </c>
      <c r="F146" s="27">
        <v>1579400</v>
      </c>
      <c r="G146" s="32">
        <v>0</v>
      </c>
      <c r="H146" s="32">
        <v>0</v>
      </c>
      <c r="I146" s="32">
        <f t="shared" si="75"/>
        <v>111668</v>
      </c>
      <c r="J146" s="27">
        <v>111668</v>
      </c>
      <c r="K146" s="32"/>
      <c r="L146" s="32"/>
      <c r="M146" s="33">
        <f t="shared" si="76"/>
        <v>7.0702798531087754E-2</v>
      </c>
      <c r="N146" s="33">
        <f t="shared" si="77"/>
        <v>7.0702798531087754E-2</v>
      </c>
      <c r="O146" s="33"/>
      <c r="P146" s="33"/>
      <c r="Q146" s="46"/>
    </row>
    <row r="147" spans="1:17" s="16" customFormat="1" ht="36" x14ac:dyDescent="0.3">
      <c r="A147" s="65" t="s">
        <v>43</v>
      </c>
      <c r="B147" s="65" t="s">
        <v>44</v>
      </c>
      <c r="C147" s="65" t="s">
        <v>20</v>
      </c>
      <c r="D147" s="66" t="s">
        <v>45</v>
      </c>
      <c r="E147" s="32">
        <f t="shared" si="74"/>
        <v>1104500</v>
      </c>
      <c r="F147" s="27">
        <v>1104500</v>
      </c>
      <c r="G147" s="32">
        <v>0</v>
      </c>
      <c r="H147" s="32">
        <v>0</v>
      </c>
      <c r="I147" s="32">
        <f t="shared" si="75"/>
        <v>208478.04</v>
      </c>
      <c r="J147" s="27">
        <v>208478.04</v>
      </c>
      <c r="K147" s="32"/>
      <c r="L147" s="32"/>
      <c r="M147" s="33">
        <f t="shared" si="76"/>
        <v>0.18875331824354913</v>
      </c>
      <c r="N147" s="33">
        <f t="shared" si="77"/>
        <v>0.18875331824354913</v>
      </c>
      <c r="O147" s="33"/>
      <c r="P147" s="33"/>
      <c r="Q147" s="46"/>
    </row>
    <row r="148" spans="1:17" s="18" customFormat="1" ht="18" x14ac:dyDescent="0.3">
      <c r="A148" s="65">
        <v>1115048</v>
      </c>
      <c r="B148" s="65">
        <v>5048</v>
      </c>
      <c r="C148" s="69" t="s">
        <v>20</v>
      </c>
      <c r="D148" s="66" t="s">
        <v>402</v>
      </c>
      <c r="E148" s="32">
        <f t="shared" si="74"/>
        <v>8435850</v>
      </c>
      <c r="F148" s="27">
        <v>8435850</v>
      </c>
      <c r="G148" s="32">
        <v>0</v>
      </c>
      <c r="H148" s="32"/>
      <c r="I148" s="32">
        <f t="shared" si="75"/>
        <v>0</v>
      </c>
      <c r="J148" s="27">
        <v>0</v>
      </c>
      <c r="K148" s="32"/>
      <c r="L148" s="32"/>
      <c r="M148" s="33">
        <f t="shared" si="76"/>
        <v>0</v>
      </c>
      <c r="N148" s="33">
        <f t="shared" si="77"/>
        <v>0</v>
      </c>
      <c r="O148" s="33"/>
      <c r="P148" s="33"/>
    </row>
    <row r="149" spans="1:17" s="28" customFormat="1" ht="72" x14ac:dyDescent="0.3">
      <c r="A149" s="65" t="s">
        <v>47</v>
      </c>
      <c r="B149" s="65" t="s">
        <v>48</v>
      </c>
      <c r="C149" s="65" t="s">
        <v>20</v>
      </c>
      <c r="D149" s="66" t="s">
        <v>403</v>
      </c>
      <c r="E149" s="32">
        <f t="shared" si="74"/>
        <v>4296800</v>
      </c>
      <c r="F149" s="27">
        <v>4296800</v>
      </c>
      <c r="G149" s="32">
        <v>0</v>
      </c>
      <c r="H149" s="32">
        <v>0</v>
      </c>
      <c r="I149" s="32">
        <f t="shared" si="75"/>
        <v>902266.06</v>
      </c>
      <c r="J149" s="27">
        <v>902266.06</v>
      </c>
      <c r="K149" s="32"/>
      <c r="L149" s="32"/>
      <c r="M149" s="33">
        <f t="shared" si="76"/>
        <v>0.20998558462111339</v>
      </c>
      <c r="N149" s="33">
        <f t="shared" si="77"/>
        <v>0.20998558462111339</v>
      </c>
      <c r="O149" s="33"/>
      <c r="P149" s="33"/>
    </row>
    <row r="150" spans="1:17" s="15" customFormat="1" ht="36" x14ac:dyDescent="0.3">
      <c r="A150" s="69" t="s">
        <v>340</v>
      </c>
      <c r="B150" s="69" t="s">
        <v>301</v>
      </c>
      <c r="C150" s="69" t="s">
        <v>302</v>
      </c>
      <c r="D150" s="66" t="s">
        <v>303</v>
      </c>
      <c r="E150" s="32">
        <f t="shared" si="74"/>
        <v>76600</v>
      </c>
      <c r="F150" s="27">
        <v>76600</v>
      </c>
      <c r="G150" s="32">
        <v>0</v>
      </c>
      <c r="H150" s="32"/>
      <c r="I150" s="32">
        <f t="shared" si="75"/>
        <v>12000</v>
      </c>
      <c r="J150" s="27">
        <f>10200+1800</f>
        <v>12000</v>
      </c>
      <c r="K150" s="32"/>
      <c r="L150" s="32"/>
      <c r="M150" s="33">
        <f t="shared" si="76"/>
        <v>0.1566579634464752</v>
      </c>
      <c r="N150" s="33">
        <f t="shared" si="77"/>
        <v>0.1566579634464752</v>
      </c>
      <c r="O150" s="33"/>
      <c r="P150" s="33"/>
    </row>
    <row r="151" spans="1:17" s="24" customFormat="1" ht="144" x14ac:dyDescent="0.3">
      <c r="A151" s="69" t="s">
        <v>404</v>
      </c>
      <c r="B151" s="69" t="s">
        <v>344</v>
      </c>
      <c r="C151" s="69" t="s">
        <v>21</v>
      </c>
      <c r="D151" s="66" t="s">
        <v>145</v>
      </c>
      <c r="E151" s="32">
        <f t="shared" si="74"/>
        <v>4340995.8600000003</v>
      </c>
      <c r="F151" s="27">
        <v>0</v>
      </c>
      <c r="G151" s="27">
        <v>4340995.8600000003</v>
      </c>
      <c r="H151" s="27"/>
      <c r="I151" s="32">
        <f t="shared" si="75"/>
        <v>0</v>
      </c>
      <c r="J151" s="27"/>
      <c r="K151" s="27"/>
      <c r="L151" s="27"/>
      <c r="M151" s="33">
        <f t="shared" si="76"/>
        <v>0</v>
      </c>
      <c r="N151" s="33"/>
      <c r="O151" s="33">
        <f t="shared" ref="O151:O207" si="78">K151/G151</f>
        <v>0</v>
      </c>
      <c r="P151" s="33"/>
    </row>
    <row r="152" spans="1:17" s="24" customFormat="1" ht="52.2" x14ac:dyDescent="0.3">
      <c r="A152" s="63" t="s">
        <v>83</v>
      </c>
      <c r="B152" s="63" t="s">
        <v>218</v>
      </c>
      <c r="C152" s="63" t="s">
        <v>218</v>
      </c>
      <c r="D152" s="64" t="s">
        <v>248</v>
      </c>
      <c r="E152" s="31">
        <f t="shared" si="74"/>
        <v>246897432.66999999</v>
      </c>
      <c r="F152" s="53">
        <f>F153</f>
        <v>235328457</v>
      </c>
      <c r="G152" s="53">
        <f t="shared" ref="G152:H152" si="79">G153</f>
        <v>11568975.67</v>
      </c>
      <c r="H152" s="53">
        <f t="shared" si="79"/>
        <v>5116500</v>
      </c>
      <c r="I152" s="31">
        <f t="shared" si="75"/>
        <v>79151011.879999995</v>
      </c>
      <c r="J152" s="53">
        <f>J153</f>
        <v>79145120.819999993</v>
      </c>
      <c r="K152" s="53">
        <f t="shared" ref="K152" si="80">K153</f>
        <v>5891.06</v>
      </c>
      <c r="L152" s="53">
        <f t="shared" ref="L152" si="81">L153</f>
        <v>0</v>
      </c>
      <c r="M152" s="30">
        <f t="shared" si="76"/>
        <v>0.32058256347198333</v>
      </c>
      <c r="N152" s="30">
        <f t="shared" si="77"/>
        <v>0.3363176805259892</v>
      </c>
      <c r="O152" s="30">
        <f t="shared" si="78"/>
        <v>5.0921189291428426E-4</v>
      </c>
      <c r="P152" s="30">
        <f t="shared" ref="P152:P206" si="82">L152/H152</f>
        <v>0</v>
      </c>
    </row>
    <row r="153" spans="1:17" s="24" customFormat="1" ht="52.2" x14ac:dyDescent="0.3">
      <c r="A153" s="63" t="s">
        <v>84</v>
      </c>
      <c r="B153" s="63" t="s">
        <v>218</v>
      </c>
      <c r="C153" s="63" t="s">
        <v>218</v>
      </c>
      <c r="D153" s="64" t="s">
        <v>248</v>
      </c>
      <c r="E153" s="31">
        <f t="shared" si="74"/>
        <v>246897432.66999999</v>
      </c>
      <c r="F153" s="53">
        <f>SUM(F154:F169)</f>
        <v>235328457</v>
      </c>
      <c r="G153" s="53">
        <f t="shared" ref="G153:H153" si="83">SUM(G154:G169)</f>
        <v>11568975.67</v>
      </c>
      <c r="H153" s="53">
        <f t="shared" si="83"/>
        <v>5116500</v>
      </c>
      <c r="I153" s="31">
        <f t="shared" si="75"/>
        <v>79151011.879999995</v>
      </c>
      <c r="J153" s="53">
        <f>SUM(J154:J169)</f>
        <v>79145120.819999993</v>
      </c>
      <c r="K153" s="53">
        <f t="shared" ref="K153" si="84">SUM(K154:K169)</f>
        <v>5891.06</v>
      </c>
      <c r="L153" s="53">
        <f t="shared" ref="L153" si="85">SUM(L154:L169)</f>
        <v>0</v>
      </c>
      <c r="M153" s="30">
        <f t="shared" si="76"/>
        <v>0.32058256347198333</v>
      </c>
      <c r="N153" s="30">
        <f t="shared" si="77"/>
        <v>0.3363176805259892</v>
      </c>
      <c r="O153" s="30">
        <f t="shared" si="78"/>
        <v>5.0921189291428426E-4</v>
      </c>
      <c r="P153" s="30">
        <f t="shared" si="82"/>
        <v>0</v>
      </c>
    </row>
    <row r="154" spans="1:17" s="24" customFormat="1" ht="54" x14ac:dyDescent="0.3">
      <c r="A154" s="65" t="s">
        <v>85</v>
      </c>
      <c r="B154" s="65" t="s">
        <v>53</v>
      </c>
      <c r="C154" s="65" t="s">
        <v>2</v>
      </c>
      <c r="D154" s="66" t="s">
        <v>235</v>
      </c>
      <c r="E154" s="32">
        <f t="shared" si="74"/>
        <v>6100200</v>
      </c>
      <c r="F154" s="27">
        <v>6100200</v>
      </c>
      <c r="G154" s="27">
        <v>0</v>
      </c>
      <c r="H154" s="27">
        <v>0</v>
      </c>
      <c r="I154" s="32">
        <f t="shared" si="75"/>
        <v>1352661.63</v>
      </c>
      <c r="J154" s="27">
        <v>1352661.63</v>
      </c>
      <c r="K154" s="27"/>
      <c r="L154" s="27"/>
      <c r="M154" s="33">
        <f t="shared" si="76"/>
        <v>0.22174053801514704</v>
      </c>
      <c r="N154" s="33">
        <f t="shared" si="77"/>
        <v>0.22174053801514704</v>
      </c>
      <c r="O154" s="33"/>
      <c r="P154" s="33"/>
    </row>
    <row r="155" spans="1:17" s="24" customFormat="1" ht="54" x14ac:dyDescent="0.3">
      <c r="A155" s="65" t="s">
        <v>175</v>
      </c>
      <c r="B155" s="65" t="s">
        <v>102</v>
      </c>
      <c r="C155" s="65" t="s">
        <v>103</v>
      </c>
      <c r="D155" s="66" t="s">
        <v>104</v>
      </c>
      <c r="E155" s="32">
        <f t="shared" si="74"/>
        <v>10000</v>
      </c>
      <c r="F155" s="27">
        <v>10000</v>
      </c>
      <c r="G155" s="27">
        <v>0</v>
      </c>
      <c r="H155" s="27">
        <v>0</v>
      </c>
      <c r="I155" s="32">
        <f t="shared" si="75"/>
        <v>0</v>
      </c>
      <c r="J155" s="27">
        <v>0</v>
      </c>
      <c r="K155" s="27"/>
      <c r="L155" s="27"/>
      <c r="M155" s="33">
        <f t="shared" si="76"/>
        <v>0</v>
      </c>
      <c r="N155" s="33">
        <f t="shared" si="77"/>
        <v>0</v>
      </c>
      <c r="O155" s="33"/>
      <c r="P155" s="33"/>
    </row>
    <row r="156" spans="1:17" s="24" customFormat="1" ht="18" x14ac:dyDescent="0.3">
      <c r="A156" s="65" t="s">
        <v>129</v>
      </c>
      <c r="B156" s="65" t="s">
        <v>128</v>
      </c>
      <c r="C156" s="65" t="s">
        <v>111</v>
      </c>
      <c r="D156" s="66" t="s">
        <v>112</v>
      </c>
      <c r="E156" s="32">
        <f t="shared" si="74"/>
        <v>30000</v>
      </c>
      <c r="F156" s="27">
        <v>30000</v>
      </c>
      <c r="G156" s="27">
        <v>0</v>
      </c>
      <c r="H156" s="27">
        <v>0</v>
      </c>
      <c r="I156" s="32">
        <f t="shared" si="75"/>
        <v>0</v>
      </c>
      <c r="J156" s="27">
        <v>0</v>
      </c>
      <c r="K156" s="27"/>
      <c r="L156" s="27"/>
      <c r="M156" s="33">
        <f t="shared" si="76"/>
        <v>0</v>
      </c>
      <c r="N156" s="33">
        <f t="shared" si="77"/>
        <v>0</v>
      </c>
      <c r="O156" s="33"/>
      <c r="P156" s="33"/>
    </row>
    <row r="157" spans="1:17" s="25" customFormat="1" ht="36" x14ac:dyDescent="0.3">
      <c r="A157" s="65">
        <v>1216011</v>
      </c>
      <c r="B157" s="65">
        <v>6011</v>
      </c>
      <c r="C157" s="69" t="s">
        <v>262</v>
      </c>
      <c r="D157" s="66" t="s">
        <v>96</v>
      </c>
      <c r="E157" s="32">
        <f t="shared" si="74"/>
        <v>1951939</v>
      </c>
      <c r="F157" s="27">
        <v>1951939</v>
      </c>
      <c r="G157" s="27">
        <v>0</v>
      </c>
      <c r="H157" s="27"/>
      <c r="I157" s="32">
        <f t="shared" si="75"/>
        <v>0</v>
      </c>
      <c r="J157" s="27">
        <v>0</v>
      </c>
      <c r="K157" s="27"/>
      <c r="L157" s="27"/>
      <c r="M157" s="33">
        <f t="shared" si="76"/>
        <v>0</v>
      </c>
      <c r="N157" s="33">
        <f t="shared" si="77"/>
        <v>0</v>
      </c>
      <c r="O157" s="33"/>
      <c r="P157" s="33"/>
    </row>
    <row r="158" spans="1:17" s="25" customFormat="1" ht="36" x14ac:dyDescent="0.3">
      <c r="A158" s="65">
        <v>1216013</v>
      </c>
      <c r="B158" s="65">
        <v>6013</v>
      </c>
      <c r="C158" s="69" t="s">
        <v>8</v>
      </c>
      <c r="D158" s="66" t="s">
        <v>405</v>
      </c>
      <c r="E158" s="32">
        <f t="shared" si="74"/>
        <v>4161800</v>
      </c>
      <c r="F158" s="27">
        <v>4161800</v>
      </c>
      <c r="G158" s="27">
        <v>0</v>
      </c>
      <c r="H158" s="27"/>
      <c r="I158" s="32">
        <f t="shared" si="75"/>
        <v>0</v>
      </c>
      <c r="J158" s="27">
        <v>0</v>
      </c>
      <c r="K158" s="27"/>
      <c r="L158" s="27"/>
      <c r="M158" s="33">
        <f t="shared" si="76"/>
        <v>0</v>
      </c>
      <c r="N158" s="33">
        <f t="shared" si="77"/>
        <v>0</v>
      </c>
      <c r="O158" s="33"/>
      <c r="P158" s="33"/>
    </row>
    <row r="159" spans="1:17" s="25" customFormat="1" ht="36" x14ac:dyDescent="0.3">
      <c r="A159" s="65" t="s">
        <v>114</v>
      </c>
      <c r="B159" s="65" t="s">
        <v>113</v>
      </c>
      <c r="C159" s="65" t="s">
        <v>8</v>
      </c>
      <c r="D159" s="66" t="s">
        <v>115</v>
      </c>
      <c r="E159" s="32">
        <f t="shared" si="74"/>
        <v>300000</v>
      </c>
      <c r="F159" s="27">
        <v>300000</v>
      </c>
      <c r="G159" s="27">
        <v>0</v>
      </c>
      <c r="H159" s="27">
        <v>0</v>
      </c>
      <c r="I159" s="32">
        <f t="shared" si="75"/>
        <v>0</v>
      </c>
      <c r="J159" s="27">
        <v>0</v>
      </c>
      <c r="K159" s="27"/>
      <c r="L159" s="27"/>
      <c r="M159" s="33">
        <f t="shared" si="76"/>
        <v>0</v>
      </c>
      <c r="N159" s="33">
        <f t="shared" si="77"/>
        <v>0</v>
      </c>
      <c r="O159" s="33"/>
      <c r="P159" s="33"/>
    </row>
    <row r="160" spans="1:17" s="25" customFormat="1" ht="36" x14ac:dyDescent="0.3">
      <c r="A160" s="65" t="s">
        <v>142</v>
      </c>
      <c r="B160" s="65" t="s">
        <v>143</v>
      </c>
      <c r="C160" s="65" t="s">
        <v>8</v>
      </c>
      <c r="D160" s="66" t="s">
        <v>249</v>
      </c>
      <c r="E160" s="32">
        <f t="shared" si="74"/>
        <v>2940200</v>
      </c>
      <c r="F160" s="27">
        <v>2940200</v>
      </c>
      <c r="G160" s="49">
        <v>0</v>
      </c>
      <c r="H160" s="49">
        <v>0</v>
      </c>
      <c r="I160" s="32">
        <f t="shared" si="75"/>
        <v>235468.72</v>
      </c>
      <c r="J160" s="27">
        <f>235468.72</f>
        <v>235468.72</v>
      </c>
      <c r="K160" s="49"/>
      <c r="L160" s="49"/>
      <c r="M160" s="33">
        <f t="shared" si="76"/>
        <v>8.0085953336507726E-2</v>
      </c>
      <c r="N160" s="33">
        <f t="shared" si="77"/>
        <v>8.0085953336507726E-2</v>
      </c>
      <c r="O160" s="33"/>
      <c r="P160" s="33"/>
    </row>
    <row r="161" spans="1:16" s="25" customFormat="1" ht="18" x14ac:dyDescent="0.3">
      <c r="A161" s="65" t="s">
        <v>86</v>
      </c>
      <c r="B161" s="65" t="s">
        <v>38</v>
      </c>
      <c r="C161" s="65" t="s">
        <v>8</v>
      </c>
      <c r="D161" s="66" t="s">
        <v>227</v>
      </c>
      <c r="E161" s="32">
        <f t="shared" si="74"/>
        <v>99418232</v>
      </c>
      <c r="F161" s="27">
        <v>99418232</v>
      </c>
      <c r="G161" s="27">
        <v>0</v>
      </c>
      <c r="H161" s="27">
        <v>0</v>
      </c>
      <c r="I161" s="32">
        <f t="shared" si="75"/>
        <v>16785371.489999998</v>
      </c>
      <c r="J161" s="27">
        <f>12316331.58+3789343.58+679696.33</f>
        <v>16785371.489999998</v>
      </c>
      <c r="K161" s="27"/>
      <c r="L161" s="27"/>
      <c r="M161" s="33">
        <f t="shared" si="76"/>
        <v>0.16883594842040642</v>
      </c>
      <c r="N161" s="33">
        <f t="shared" si="77"/>
        <v>0.16883594842040642</v>
      </c>
      <c r="O161" s="33"/>
      <c r="P161" s="33"/>
    </row>
    <row r="162" spans="1:16" s="26" customFormat="1" ht="90" x14ac:dyDescent="0.3">
      <c r="A162" s="65">
        <v>1216091</v>
      </c>
      <c r="B162" s="65">
        <v>6091</v>
      </c>
      <c r="C162" s="69" t="s">
        <v>341</v>
      </c>
      <c r="D162" s="66" t="s">
        <v>406</v>
      </c>
      <c r="E162" s="32">
        <f t="shared" si="74"/>
        <v>5116500</v>
      </c>
      <c r="F162" s="27">
        <v>0</v>
      </c>
      <c r="G162" s="27">
        <v>5116500</v>
      </c>
      <c r="H162" s="27">
        <v>5116500</v>
      </c>
      <c r="I162" s="32">
        <f t="shared" si="75"/>
        <v>0</v>
      </c>
      <c r="J162" s="27"/>
      <c r="K162" s="27"/>
      <c r="L162" s="27"/>
      <c r="M162" s="33">
        <f t="shared" si="76"/>
        <v>0</v>
      </c>
      <c r="N162" s="33"/>
      <c r="O162" s="33">
        <f t="shared" si="78"/>
        <v>0</v>
      </c>
      <c r="P162" s="33">
        <f t="shared" si="82"/>
        <v>0</v>
      </c>
    </row>
    <row r="163" spans="1:16" s="26" customFormat="1" ht="54" x14ac:dyDescent="0.3">
      <c r="A163" s="65" t="s">
        <v>116</v>
      </c>
      <c r="B163" s="65" t="s">
        <v>94</v>
      </c>
      <c r="C163" s="65" t="s">
        <v>39</v>
      </c>
      <c r="D163" s="66" t="s">
        <v>95</v>
      </c>
      <c r="E163" s="32">
        <f t="shared" si="74"/>
        <v>32000000</v>
      </c>
      <c r="F163" s="27">
        <v>32000000</v>
      </c>
      <c r="G163" s="27">
        <v>0</v>
      </c>
      <c r="H163" s="27">
        <v>0</v>
      </c>
      <c r="I163" s="32">
        <f t="shared" si="75"/>
        <v>8732346</v>
      </c>
      <c r="J163" s="27">
        <v>8732346</v>
      </c>
      <c r="K163" s="27"/>
      <c r="L163" s="27"/>
      <c r="M163" s="33">
        <f t="shared" si="76"/>
        <v>0.27288581249999999</v>
      </c>
      <c r="N163" s="33">
        <f t="shared" si="77"/>
        <v>0.27288581249999999</v>
      </c>
      <c r="O163" s="33"/>
      <c r="P163" s="33"/>
    </row>
    <row r="164" spans="1:16" s="26" customFormat="1" ht="36" x14ac:dyDescent="0.3">
      <c r="A164" s="69" t="s">
        <v>342</v>
      </c>
      <c r="B164" s="69" t="s">
        <v>301</v>
      </c>
      <c r="C164" s="69" t="s">
        <v>302</v>
      </c>
      <c r="D164" s="66" t="s">
        <v>303</v>
      </c>
      <c r="E164" s="32">
        <f t="shared" si="74"/>
        <v>551800</v>
      </c>
      <c r="F164" s="27">
        <v>551800</v>
      </c>
      <c r="G164" s="27">
        <v>0</v>
      </c>
      <c r="H164" s="27">
        <v>0</v>
      </c>
      <c r="I164" s="32">
        <f t="shared" si="75"/>
        <v>0</v>
      </c>
      <c r="J164" s="27">
        <v>0</v>
      </c>
      <c r="K164" s="27"/>
      <c r="L164" s="27"/>
      <c r="M164" s="33">
        <f t="shared" si="76"/>
        <v>0</v>
      </c>
      <c r="N164" s="33">
        <f t="shared" si="77"/>
        <v>0</v>
      </c>
      <c r="O164" s="33"/>
      <c r="P164" s="33"/>
    </row>
    <row r="165" spans="1:16" s="26" customFormat="1" ht="18" x14ac:dyDescent="0.3">
      <c r="A165" s="69" t="s">
        <v>407</v>
      </c>
      <c r="B165" s="69" t="s">
        <v>305</v>
      </c>
      <c r="C165" s="69" t="s">
        <v>6</v>
      </c>
      <c r="D165" s="66" t="s">
        <v>7</v>
      </c>
      <c r="E165" s="32">
        <f t="shared" si="74"/>
        <v>97505</v>
      </c>
      <c r="F165" s="27">
        <v>97505</v>
      </c>
      <c r="G165" s="27">
        <v>0</v>
      </c>
      <c r="H165" s="27"/>
      <c r="I165" s="32">
        <f t="shared" si="75"/>
        <v>53019.59</v>
      </c>
      <c r="J165" s="27">
        <v>53019.59</v>
      </c>
      <c r="K165" s="27"/>
      <c r="L165" s="27"/>
      <c r="M165" s="33">
        <f t="shared" si="76"/>
        <v>0.54376278139582579</v>
      </c>
      <c r="N165" s="33">
        <f t="shared" si="77"/>
        <v>0.54376278139582579</v>
      </c>
      <c r="O165" s="33"/>
      <c r="P165" s="33"/>
    </row>
    <row r="166" spans="1:16" s="26" customFormat="1" ht="144" x14ac:dyDescent="0.3">
      <c r="A166" s="69" t="s">
        <v>343</v>
      </c>
      <c r="B166" s="69" t="s">
        <v>344</v>
      </c>
      <c r="C166" s="69" t="s">
        <v>21</v>
      </c>
      <c r="D166" s="66" t="s">
        <v>145</v>
      </c>
      <c r="E166" s="32">
        <f t="shared" si="74"/>
        <v>5363291.67</v>
      </c>
      <c r="F166" s="27">
        <v>0</v>
      </c>
      <c r="G166" s="27">
        <v>5363291.67</v>
      </c>
      <c r="H166" s="27"/>
      <c r="I166" s="32">
        <f t="shared" si="75"/>
        <v>5891.06</v>
      </c>
      <c r="J166" s="27"/>
      <c r="K166" s="27">
        <v>5891.06</v>
      </c>
      <c r="L166" s="27"/>
      <c r="M166" s="33">
        <f t="shared" si="76"/>
        <v>1.0984038091666941E-3</v>
      </c>
      <c r="N166" s="33"/>
      <c r="O166" s="33">
        <f t="shared" si="78"/>
        <v>1.0984038091666941E-3</v>
      </c>
      <c r="P166" s="33"/>
    </row>
    <row r="167" spans="1:16" s="26" customFormat="1" ht="36" x14ac:dyDescent="0.3">
      <c r="A167" s="65" t="s">
        <v>345</v>
      </c>
      <c r="B167" s="65" t="s">
        <v>126</v>
      </c>
      <c r="C167" s="65" t="s">
        <v>21</v>
      </c>
      <c r="D167" s="66" t="s">
        <v>250</v>
      </c>
      <c r="E167" s="32">
        <f t="shared" si="74"/>
        <v>85466781</v>
      </c>
      <c r="F167" s="27">
        <v>85466781</v>
      </c>
      <c r="G167" s="27">
        <v>0</v>
      </c>
      <c r="H167" s="27">
        <v>0</v>
      </c>
      <c r="I167" s="32">
        <f t="shared" si="75"/>
        <v>50947263.899999999</v>
      </c>
      <c r="J167" s="27">
        <f>5947263.9+31000000+14000000</f>
        <v>50947263.899999999</v>
      </c>
      <c r="K167" s="27"/>
      <c r="L167" s="27"/>
      <c r="M167" s="33">
        <f t="shared" si="76"/>
        <v>0.59610603446033605</v>
      </c>
      <c r="N167" s="33">
        <f t="shared" si="77"/>
        <v>0.59610603446033605</v>
      </c>
      <c r="O167" s="33"/>
      <c r="P167" s="33"/>
    </row>
    <row r="168" spans="1:16" s="26" customFormat="1" ht="54" x14ac:dyDescent="0.3">
      <c r="A168" s="65" t="s">
        <v>346</v>
      </c>
      <c r="B168" s="65" t="s">
        <v>347</v>
      </c>
      <c r="C168" s="65" t="s">
        <v>4</v>
      </c>
      <c r="D168" s="66" t="s">
        <v>127</v>
      </c>
      <c r="E168" s="32">
        <f t="shared" si="74"/>
        <v>2300000</v>
      </c>
      <c r="F168" s="27">
        <v>2300000</v>
      </c>
      <c r="G168" s="27">
        <v>0</v>
      </c>
      <c r="H168" s="27">
        <v>0</v>
      </c>
      <c r="I168" s="32">
        <f t="shared" si="75"/>
        <v>1038989.49</v>
      </c>
      <c r="J168" s="27">
        <f>884248.52+154740.97</f>
        <v>1038989.49</v>
      </c>
      <c r="K168" s="27"/>
      <c r="L168" s="27"/>
      <c r="M168" s="33">
        <f t="shared" si="76"/>
        <v>0.4517345608695652</v>
      </c>
      <c r="N168" s="33">
        <f t="shared" si="77"/>
        <v>0.4517345608695652</v>
      </c>
      <c r="O168" s="33"/>
      <c r="P168" s="33"/>
    </row>
    <row r="169" spans="1:16" s="26" customFormat="1" ht="36" x14ac:dyDescent="0.3">
      <c r="A169" s="69" t="s">
        <v>408</v>
      </c>
      <c r="B169" s="65">
        <v>8340</v>
      </c>
      <c r="C169" s="65" t="s">
        <v>40</v>
      </c>
      <c r="D169" s="66" t="s">
        <v>125</v>
      </c>
      <c r="E169" s="32">
        <f t="shared" si="74"/>
        <v>1089184</v>
      </c>
      <c r="F169" s="27">
        <v>0</v>
      </c>
      <c r="G169" s="27">
        <v>1089184</v>
      </c>
      <c r="H169" s="27"/>
      <c r="I169" s="32">
        <f t="shared" si="75"/>
        <v>0</v>
      </c>
      <c r="J169" s="27"/>
      <c r="K169" s="27"/>
      <c r="L169" s="27"/>
      <c r="M169" s="33">
        <f t="shared" si="76"/>
        <v>0</v>
      </c>
      <c r="N169" s="33"/>
      <c r="O169" s="33">
        <f t="shared" si="78"/>
        <v>0</v>
      </c>
      <c r="P169" s="33"/>
    </row>
    <row r="170" spans="1:16" s="25" customFormat="1" ht="52.2" x14ac:dyDescent="0.3">
      <c r="A170" s="63" t="s">
        <v>26</v>
      </c>
      <c r="B170" s="63" t="s">
        <v>218</v>
      </c>
      <c r="C170" s="63" t="s">
        <v>218</v>
      </c>
      <c r="D170" s="64" t="s">
        <v>251</v>
      </c>
      <c r="E170" s="31">
        <f t="shared" si="74"/>
        <v>125538084.20999999</v>
      </c>
      <c r="F170" s="53">
        <f>F171</f>
        <v>8175076</v>
      </c>
      <c r="G170" s="53">
        <f t="shared" ref="G170:H170" si="86">G171</f>
        <v>117363008.20999999</v>
      </c>
      <c r="H170" s="53">
        <f t="shared" si="86"/>
        <v>115728717.5</v>
      </c>
      <c r="I170" s="31">
        <f t="shared" si="75"/>
        <v>11679503.699999999</v>
      </c>
      <c r="J170" s="53">
        <f>J171</f>
        <v>1758911.91</v>
      </c>
      <c r="K170" s="53">
        <f t="shared" ref="K170" si="87">K171</f>
        <v>9920591.7899999991</v>
      </c>
      <c r="L170" s="53">
        <f t="shared" ref="L170" si="88">L171</f>
        <v>8286301.0800000001</v>
      </c>
      <c r="M170" s="30">
        <f t="shared" si="76"/>
        <v>9.3035541951257877E-2</v>
      </c>
      <c r="N170" s="30">
        <f t="shared" si="77"/>
        <v>0.21515541996184498</v>
      </c>
      <c r="O170" s="30">
        <f t="shared" si="78"/>
        <v>8.4529119876076156E-2</v>
      </c>
      <c r="P170" s="30">
        <f t="shared" si="82"/>
        <v>7.1601079308599436E-2</v>
      </c>
    </row>
    <row r="171" spans="1:16" s="25" customFormat="1" ht="52.2" x14ac:dyDescent="0.3">
      <c r="A171" s="63" t="s">
        <v>27</v>
      </c>
      <c r="B171" s="63" t="s">
        <v>218</v>
      </c>
      <c r="C171" s="63" t="s">
        <v>218</v>
      </c>
      <c r="D171" s="64" t="s">
        <v>251</v>
      </c>
      <c r="E171" s="31">
        <f t="shared" si="74"/>
        <v>125538084.20999999</v>
      </c>
      <c r="F171" s="53">
        <f>SUM(F172:F182)</f>
        <v>8175076</v>
      </c>
      <c r="G171" s="53">
        <f t="shared" ref="G171:H171" si="89">SUM(G172:G182)</f>
        <v>117363008.20999999</v>
      </c>
      <c r="H171" s="53">
        <f t="shared" si="89"/>
        <v>115728717.5</v>
      </c>
      <c r="I171" s="31">
        <f t="shared" si="75"/>
        <v>11679503.699999999</v>
      </c>
      <c r="J171" s="53">
        <f>SUM(J172:J182)</f>
        <v>1758911.91</v>
      </c>
      <c r="K171" s="53">
        <f t="shared" ref="K171" si="90">SUM(K172:K182)</f>
        <v>9920591.7899999991</v>
      </c>
      <c r="L171" s="53">
        <f t="shared" ref="L171" si="91">SUM(L172:L182)</f>
        <v>8286301.0800000001</v>
      </c>
      <c r="M171" s="30">
        <f t="shared" si="76"/>
        <v>9.3035541951257877E-2</v>
      </c>
      <c r="N171" s="30">
        <f t="shared" si="77"/>
        <v>0.21515541996184498</v>
      </c>
      <c r="O171" s="30">
        <f t="shared" si="78"/>
        <v>8.4529119876076156E-2</v>
      </c>
      <c r="P171" s="30">
        <f t="shared" si="82"/>
        <v>7.1601079308599436E-2</v>
      </c>
    </row>
    <row r="172" spans="1:16" s="16" customFormat="1" ht="90" x14ac:dyDescent="0.3">
      <c r="A172" s="69">
        <v>1510150</v>
      </c>
      <c r="B172" s="69" t="s">
        <v>49</v>
      </c>
      <c r="C172" s="69" t="s">
        <v>2</v>
      </c>
      <c r="D172" s="66" t="s">
        <v>220</v>
      </c>
      <c r="E172" s="32">
        <f t="shared" si="74"/>
        <v>541176</v>
      </c>
      <c r="F172" s="27">
        <v>541176</v>
      </c>
      <c r="G172" s="36"/>
      <c r="H172" s="36"/>
      <c r="I172" s="32">
        <f t="shared" si="75"/>
        <v>168820.92</v>
      </c>
      <c r="J172" s="27">
        <v>168820.92</v>
      </c>
      <c r="K172" s="36"/>
      <c r="L172" s="36"/>
      <c r="M172" s="33">
        <f t="shared" si="76"/>
        <v>0.31195197126258373</v>
      </c>
      <c r="N172" s="33">
        <f t="shared" si="77"/>
        <v>0.31195197126258373</v>
      </c>
      <c r="O172" s="33"/>
      <c r="P172" s="33"/>
    </row>
    <row r="173" spans="1:16" s="16" customFormat="1" ht="54" x14ac:dyDescent="0.3">
      <c r="A173" s="65" t="s">
        <v>87</v>
      </c>
      <c r="B173" s="65" t="s">
        <v>53</v>
      </c>
      <c r="C173" s="65" t="s">
        <v>2</v>
      </c>
      <c r="D173" s="66" t="s">
        <v>235</v>
      </c>
      <c r="E173" s="32">
        <f t="shared" si="74"/>
        <v>7114900</v>
      </c>
      <c r="F173" s="27">
        <v>7114900</v>
      </c>
      <c r="G173" s="36">
        <v>0</v>
      </c>
      <c r="H173" s="36">
        <v>0</v>
      </c>
      <c r="I173" s="32">
        <f t="shared" si="75"/>
        <v>1506699.3</v>
      </c>
      <c r="J173" s="27">
        <v>1506699.3</v>
      </c>
      <c r="K173" s="36"/>
      <c r="L173" s="36"/>
      <c r="M173" s="33">
        <f t="shared" si="76"/>
        <v>0.21176675708723947</v>
      </c>
      <c r="N173" s="33">
        <f t="shared" si="77"/>
        <v>0.21176675708723947</v>
      </c>
      <c r="O173" s="33"/>
      <c r="P173" s="33"/>
    </row>
    <row r="174" spans="1:16" s="16" customFormat="1" ht="54" x14ac:dyDescent="0.3">
      <c r="A174" s="65">
        <v>1510170</v>
      </c>
      <c r="B174" s="65" t="s">
        <v>102</v>
      </c>
      <c r="C174" s="65" t="s">
        <v>103</v>
      </c>
      <c r="D174" s="66" t="s">
        <v>104</v>
      </c>
      <c r="E174" s="32">
        <f t="shared" si="74"/>
        <v>15000</v>
      </c>
      <c r="F174" s="27">
        <v>15000</v>
      </c>
      <c r="G174" s="36">
        <v>0</v>
      </c>
      <c r="H174" s="36">
        <v>0</v>
      </c>
      <c r="I174" s="32">
        <f t="shared" si="75"/>
        <v>0</v>
      </c>
      <c r="J174" s="27">
        <v>0</v>
      </c>
      <c r="K174" s="36"/>
      <c r="L174" s="36"/>
      <c r="M174" s="33">
        <f t="shared" si="76"/>
        <v>0</v>
      </c>
      <c r="N174" s="33">
        <f t="shared" si="77"/>
        <v>0</v>
      </c>
      <c r="O174" s="33"/>
      <c r="P174" s="33"/>
    </row>
    <row r="175" spans="1:16" s="40" customFormat="1" ht="18" x14ac:dyDescent="0.3">
      <c r="A175" s="65">
        <v>1510180</v>
      </c>
      <c r="B175" s="65" t="s">
        <v>9</v>
      </c>
      <c r="C175" s="65" t="s">
        <v>5</v>
      </c>
      <c r="D175" s="66" t="s">
        <v>98</v>
      </c>
      <c r="E175" s="32">
        <f t="shared" si="74"/>
        <v>150000</v>
      </c>
      <c r="F175" s="27">
        <v>150000</v>
      </c>
      <c r="G175" s="36">
        <v>0</v>
      </c>
      <c r="H175" s="36">
        <v>0</v>
      </c>
      <c r="I175" s="32">
        <f t="shared" si="75"/>
        <v>2662.4</v>
      </c>
      <c r="J175" s="27">
        <v>2662.4</v>
      </c>
      <c r="K175" s="36"/>
      <c r="L175" s="36"/>
      <c r="M175" s="33">
        <f t="shared" si="76"/>
        <v>1.7749333333333332E-2</v>
      </c>
      <c r="N175" s="33">
        <f t="shared" si="77"/>
        <v>1.7749333333333332E-2</v>
      </c>
      <c r="O175" s="33"/>
      <c r="P175" s="33"/>
    </row>
    <row r="176" spans="1:16" s="16" customFormat="1" ht="72" x14ac:dyDescent="0.3">
      <c r="A176" s="65">
        <v>1511300</v>
      </c>
      <c r="B176" s="65">
        <v>1300</v>
      </c>
      <c r="C176" s="69" t="s">
        <v>18</v>
      </c>
      <c r="D176" s="66" t="s">
        <v>380</v>
      </c>
      <c r="E176" s="32">
        <f t="shared" si="74"/>
        <v>67371232.5</v>
      </c>
      <c r="F176" s="27">
        <v>0</v>
      </c>
      <c r="G176" s="36">
        <v>67371232.5</v>
      </c>
      <c r="H176" s="36">
        <v>67371232.5</v>
      </c>
      <c r="I176" s="32">
        <f t="shared" si="75"/>
        <v>6862746.3600000003</v>
      </c>
      <c r="J176" s="27"/>
      <c r="K176" s="36">
        <v>6862746.3600000003</v>
      </c>
      <c r="L176" s="36">
        <v>6862746.3600000003</v>
      </c>
      <c r="M176" s="33">
        <f t="shared" si="76"/>
        <v>0.10186464022311006</v>
      </c>
      <c r="N176" s="33"/>
      <c r="O176" s="33">
        <f t="shared" si="78"/>
        <v>0.10186464022311006</v>
      </c>
      <c r="P176" s="33">
        <f t="shared" si="82"/>
        <v>0.10186464022311006</v>
      </c>
    </row>
    <row r="177" spans="1:16" s="15" customFormat="1" ht="72" x14ac:dyDescent="0.3">
      <c r="A177" s="65">
        <v>1512171</v>
      </c>
      <c r="B177" s="65">
        <v>2171</v>
      </c>
      <c r="C177" s="69" t="s">
        <v>119</v>
      </c>
      <c r="D177" s="66" t="s">
        <v>349</v>
      </c>
      <c r="E177" s="32">
        <f t="shared" si="74"/>
        <v>7050730</v>
      </c>
      <c r="F177" s="27">
        <v>0</v>
      </c>
      <c r="G177" s="36">
        <v>7050730</v>
      </c>
      <c r="H177" s="36">
        <v>7050730</v>
      </c>
      <c r="I177" s="32">
        <f t="shared" si="75"/>
        <v>0</v>
      </c>
      <c r="J177" s="27"/>
      <c r="K177" s="36"/>
      <c r="L177" s="36"/>
      <c r="M177" s="33">
        <f t="shared" si="76"/>
        <v>0</v>
      </c>
      <c r="N177" s="33"/>
      <c r="O177" s="33">
        <f t="shared" si="78"/>
        <v>0</v>
      </c>
      <c r="P177" s="33">
        <f t="shared" si="82"/>
        <v>0</v>
      </c>
    </row>
    <row r="178" spans="1:16" s="15" customFormat="1" ht="90" x14ac:dyDescent="0.3">
      <c r="A178" s="65">
        <v>1516091</v>
      </c>
      <c r="B178" s="65">
        <v>6091</v>
      </c>
      <c r="C178" s="69" t="s">
        <v>341</v>
      </c>
      <c r="D178" s="66" t="s">
        <v>406</v>
      </c>
      <c r="E178" s="32">
        <f t="shared" si="74"/>
        <v>32334310</v>
      </c>
      <c r="F178" s="27">
        <v>0</v>
      </c>
      <c r="G178" s="36">
        <v>32334310</v>
      </c>
      <c r="H178" s="36">
        <v>32334310</v>
      </c>
      <c r="I178" s="32">
        <f t="shared" si="75"/>
        <v>1423554.72</v>
      </c>
      <c r="J178" s="27"/>
      <c r="K178" s="36">
        <v>1423554.72</v>
      </c>
      <c r="L178" s="36">
        <v>1423554.72</v>
      </c>
      <c r="M178" s="33">
        <f t="shared" si="76"/>
        <v>4.402613570538539E-2</v>
      </c>
      <c r="N178" s="33"/>
      <c r="O178" s="33">
        <f t="shared" si="78"/>
        <v>4.402613570538539E-2</v>
      </c>
      <c r="P178" s="33">
        <f t="shared" si="82"/>
        <v>4.402613570538539E-2</v>
      </c>
    </row>
    <row r="179" spans="1:16" s="15" customFormat="1" ht="90" x14ac:dyDescent="0.3">
      <c r="A179" s="65">
        <v>1517330</v>
      </c>
      <c r="B179" s="65">
        <v>7330</v>
      </c>
      <c r="C179" s="69" t="s">
        <v>21</v>
      </c>
      <c r="D179" s="66" t="s">
        <v>409</v>
      </c>
      <c r="E179" s="32">
        <f t="shared" si="74"/>
        <v>8972445</v>
      </c>
      <c r="F179" s="27">
        <v>0</v>
      </c>
      <c r="G179" s="36">
        <v>8972445</v>
      </c>
      <c r="H179" s="36">
        <v>8972445</v>
      </c>
      <c r="I179" s="32">
        <f t="shared" si="75"/>
        <v>0</v>
      </c>
      <c r="J179" s="27"/>
      <c r="K179" s="36"/>
      <c r="L179" s="36"/>
      <c r="M179" s="33">
        <f t="shared" si="76"/>
        <v>0</v>
      </c>
      <c r="N179" s="33"/>
      <c r="O179" s="33">
        <f t="shared" si="78"/>
        <v>0</v>
      </c>
      <c r="P179" s="33">
        <f t="shared" si="82"/>
        <v>0</v>
      </c>
    </row>
    <row r="180" spans="1:16" s="16" customFormat="1" ht="36" x14ac:dyDescent="0.3">
      <c r="A180" s="69" t="s">
        <v>350</v>
      </c>
      <c r="B180" s="69" t="s">
        <v>301</v>
      </c>
      <c r="C180" s="69" t="s">
        <v>302</v>
      </c>
      <c r="D180" s="66" t="s">
        <v>303</v>
      </c>
      <c r="E180" s="32">
        <f t="shared" si="74"/>
        <v>84000</v>
      </c>
      <c r="F180" s="27">
        <v>84000</v>
      </c>
      <c r="G180" s="36">
        <v>0</v>
      </c>
      <c r="H180" s="36"/>
      <c r="I180" s="32">
        <f t="shared" si="75"/>
        <v>16020</v>
      </c>
      <c r="J180" s="27">
        <v>16020</v>
      </c>
      <c r="K180" s="36"/>
      <c r="L180" s="36"/>
      <c r="M180" s="33">
        <f t="shared" si="76"/>
        <v>0.19071428571428573</v>
      </c>
      <c r="N180" s="33">
        <f t="shared" si="77"/>
        <v>0.19071428571428573</v>
      </c>
      <c r="O180" s="33"/>
      <c r="P180" s="33"/>
    </row>
    <row r="181" spans="1:16" s="15" customFormat="1" ht="144" x14ac:dyDescent="0.3">
      <c r="A181" s="69" t="s">
        <v>410</v>
      </c>
      <c r="B181" s="69" t="s">
        <v>344</v>
      </c>
      <c r="C181" s="69" t="s">
        <v>21</v>
      </c>
      <c r="D181" s="66" t="s">
        <v>145</v>
      </c>
      <c r="E181" s="32">
        <f t="shared" si="74"/>
        <v>1634290.71</v>
      </c>
      <c r="F181" s="27">
        <v>0</v>
      </c>
      <c r="G181" s="36">
        <v>1634290.71</v>
      </c>
      <c r="H181" s="36"/>
      <c r="I181" s="32">
        <f t="shared" si="75"/>
        <v>1634290.71</v>
      </c>
      <c r="J181" s="27"/>
      <c r="K181" s="36">
        <v>1634290.71</v>
      </c>
      <c r="L181" s="36"/>
      <c r="M181" s="33">
        <f t="shared" si="76"/>
        <v>1</v>
      </c>
      <c r="N181" s="33"/>
      <c r="O181" s="33">
        <f t="shared" si="78"/>
        <v>1</v>
      </c>
      <c r="P181" s="33"/>
    </row>
    <row r="182" spans="1:16" s="15" customFormat="1" ht="54" x14ac:dyDescent="0.3">
      <c r="A182" s="65">
        <v>1518110</v>
      </c>
      <c r="B182" s="65" t="s">
        <v>347</v>
      </c>
      <c r="C182" s="65" t="s">
        <v>4</v>
      </c>
      <c r="D182" s="66" t="s">
        <v>127</v>
      </c>
      <c r="E182" s="32">
        <f t="shared" si="74"/>
        <v>270000</v>
      </c>
      <c r="F182" s="27">
        <v>270000</v>
      </c>
      <c r="G182" s="36">
        <v>0</v>
      </c>
      <c r="H182" s="36">
        <v>0</v>
      </c>
      <c r="I182" s="32">
        <f t="shared" si="75"/>
        <v>64709.29</v>
      </c>
      <c r="J182" s="27">
        <v>64709.29</v>
      </c>
      <c r="K182" s="36"/>
      <c r="L182" s="36"/>
      <c r="M182" s="33">
        <f t="shared" si="76"/>
        <v>0.23966403703703704</v>
      </c>
      <c r="N182" s="33">
        <f t="shared" si="77"/>
        <v>0.23966403703703704</v>
      </c>
      <c r="O182" s="33"/>
      <c r="P182" s="33"/>
    </row>
    <row r="183" spans="1:16" s="15" customFormat="1" ht="52.2" x14ac:dyDescent="0.3">
      <c r="A183" s="63" t="s">
        <v>88</v>
      </c>
      <c r="B183" s="63" t="s">
        <v>218</v>
      </c>
      <c r="C183" s="63" t="s">
        <v>218</v>
      </c>
      <c r="D183" s="64" t="s">
        <v>252</v>
      </c>
      <c r="E183" s="31">
        <f t="shared" si="74"/>
        <v>31716071</v>
      </c>
      <c r="F183" s="53">
        <f>F184</f>
        <v>31716071</v>
      </c>
      <c r="G183" s="53">
        <f t="shared" ref="G183:H183" si="92">G184</f>
        <v>0</v>
      </c>
      <c r="H183" s="53">
        <f t="shared" si="92"/>
        <v>0</v>
      </c>
      <c r="I183" s="31">
        <f t="shared" si="75"/>
        <v>6210795.5700000003</v>
      </c>
      <c r="J183" s="53">
        <f>J184</f>
        <v>6210795.5700000003</v>
      </c>
      <c r="K183" s="53">
        <f t="shared" ref="K183" si="93">K184</f>
        <v>0</v>
      </c>
      <c r="L183" s="53">
        <f t="shared" ref="L183" si="94">L184</f>
        <v>0</v>
      </c>
      <c r="M183" s="30">
        <f t="shared" si="76"/>
        <v>0.19582487282236188</v>
      </c>
      <c r="N183" s="30">
        <f t="shared" si="77"/>
        <v>0.19582487282236188</v>
      </c>
      <c r="O183" s="30"/>
      <c r="P183" s="30"/>
    </row>
    <row r="184" spans="1:16" s="15" customFormat="1" ht="52.2" x14ac:dyDescent="0.3">
      <c r="A184" s="63" t="s">
        <v>89</v>
      </c>
      <c r="B184" s="63" t="s">
        <v>218</v>
      </c>
      <c r="C184" s="63" t="s">
        <v>218</v>
      </c>
      <c r="D184" s="64" t="s">
        <v>252</v>
      </c>
      <c r="E184" s="31">
        <f t="shared" si="74"/>
        <v>31716071</v>
      </c>
      <c r="F184" s="53">
        <f>SUM(F185:F193)</f>
        <v>31716071</v>
      </c>
      <c r="G184" s="53">
        <f t="shared" ref="G184:H184" si="95">SUM(G185:G193)</f>
        <v>0</v>
      </c>
      <c r="H184" s="53">
        <f t="shared" si="95"/>
        <v>0</v>
      </c>
      <c r="I184" s="31">
        <f t="shared" si="75"/>
        <v>6210795.5700000003</v>
      </c>
      <c r="J184" s="53">
        <f>SUM(J185:J193)</f>
        <v>6210795.5700000003</v>
      </c>
      <c r="K184" s="53">
        <f t="shared" ref="K184" si="96">SUM(K185:K193)</f>
        <v>0</v>
      </c>
      <c r="L184" s="53">
        <f t="shared" ref="L184" si="97">SUM(L185:L193)</f>
        <v>0</v>
      </c>
      <c r="M184" s="30">
        <f t="shared" si="76"/>
        <v>0.19582487282236188</v>
      </c>
      <c r="N184" s="30">
        <f t="shared" si="77"/>
        <v>0.19582487282236188</v>
      </c>
      <c r="O184" s="30"/>
      <c r="P184" s="30"/>
    </row>
    <row r="185" spans="1:16" s="15" customFormat="1" ht="54" x14ac:dyDescent="0.3">
      <c r="A185" s="65" t="s">
        <v>90</v>
      </c>
      <c r="B185" s="65" t="s">
        <v>53</v>
      </c>
      <c r="C185" s="65" t="s">
        <v>2</v>
      </c>
      <c r="D185" s="66" t="s">
        <v>235</v>
      </c>
      <c r="E185" s="32">
        <f t="shared" si="74"/>
        <v>5908000</v>
      </c>
      <c r="F185" s="27">
        <v>5908000</v>
      </c>
      <c r="G185" s="45">
        <v>0</v>
      </c>
      <c r="H185" s="45">
        <v>0</v>
      </c>
      <c r="I185" s="32">
        <f t="shared" si="75"/>
        <v>1308705.76</v>
      </c>
      <c r="J185" s="27">
        <v>1308705.76</v>
      </c>
      <c r="K185" s="45"/>
      <c r="L185" s="45"/>
      <c r="M185" s="33">
        <f t="shared" si="76"/>
        <v>0.22151417738659446</v>
      </c>
      <c r="N185" s="33">
        <f t="shared" si="77"/>
        <v>0.22151417738659446</v>
      </c>
      <c r="O185" s="33"/>
      <c r="P185" s="33"/>
    </row>
    <row r="186" spans="1:16" s="18" customFormat="1" ht="54" x14ac:dyDescent="0.3">
      <c r="A186" s="65">
        <v>3110170</v>
      </c>
      <c r="B186" s="65" t="s">
        <v>102</v>
      </c>
      <c r="C186" s="65" t="s">
        <v>103</v>
      </c>
      <c r="D186" s="66" t="s">
        <v>104</v>
      </c>
      <c r="E186" s="32">
        <f t="shared" si="74"/>
        <v>4500</v>
      </c>
      <c r="F186" s="27">
        <v>4500</v>
      </c>
      <c r="G186" s="36">
        <v>0</v>
      </c>
      <c r="H186" s="36">
        <v>0</v>
      </c>
      <c r="I186" s="32">
        <f t="shared" si="75"/>
        <v>0</v>
      </c>
      <c r="J186" s="27">
        <v>0</v>
      </c>
      <c r="K186" s="36"/>
      <c r="L186" s="36"/>
      <c r="M186" s="33">
        <f t="shared" si="76"/>
        <v>0</v>
      </c>
      <c r="N186" s="33">
        <f t="shared" si="77"/>
        <v>0</v>
      </c>
      <c r="O186" s="33"/>
      <c r="P186" s="33"/>
    </row>
    <row r="187" spans="1:16" s="16" customFormat="1" ht="18" x14ac:dyDescent="0.3">
      <c r="A187" s="65" t="s">
        <v>97</v>
      </c>
      <c r="B187" s="65" t="s">
        <v>9</v>
      </c>
      <c r="C187" s="65" t="s">
        <v>5</v>
      </c>
      <c r="D187" s="66" t="s">
        <v>98</v>
      </c>
      <c r="E187" s="32">
        <f t="shared" si="74"/>
        <v>65000</v>
      </c>
      <c r="F187" s="27">
        <v>65000</v>
      </c>
      <c r="G187" s="41">
        <v>0</v>
      </c>
      <c r="H187" s="41">
        <v>0</v>
      </c>
      <c r="I187" s="32">
        <f t="shared" si="75"/>
        <v>0</v>
      </c>
      <c r="J187" s="27">
        <v>0</v>
      </c>
      <c r="K187" s="41"/>
      <c r="L187" s="41"/>
      <c r="M187" s="33">
        <f t="shared" si="76"/>
        <v>0</v>
      </c>
      <c r="N187" s="33">
        <f t="shared" si="77"/>
        <v>0</v>
      </c>
      <c r="O187" s="33"/>
      <c r="P187" s="33"/>
    </row>
    <row r="188" spans="1:16" s="16" customFormat="1" ht="36" x14ac:dyDescent="0.3">
      <c r="A188" s="65" t="s">
        <v>173</v>
      </c>
      <c r="B188" s="65" t="s">
        <v>143</v>
      </c>
      <c r="C188" s="65" t="s">
        <v>8</v>
      </c>
      <c r="D188" s="66" t="s">
        <v>249</v>
      </c>
      <c r="E188" s="32">
        <f t="shared" si="74"/>
        <v>227200</v>
      </c>
      <c r="F188" s="27">
        <v>227200</v>
      </c>
      <c r="G188" s="37">
        <v>0</v>
      </c>
      <c r="H188" s="37">
        <v>0</v>
      </c>
      <c r="I188" s="32">
        <f t="shared" si="75"/>
        <v>86387.97</v>
      </c>
      <c r="J188" s="27">
        <v>86387.97</v>
      </c>
      <c r="K188" s="37"/>
      <c r="L188" s="37"/>
      <c r="M188" s="33">
        <f t="shared" si="76"/>
        <v>0.38022874119718308</v>
      </c>
      <c r="N188" s="33">
        <f t="shared" si="77"/>
        <v>0.38022874119718308</v>
      </c>
      <c r="O188" s="33"/>
      <c r="P188" s="33"/>
    </row>
    <row r="189" spans="1:16" s="16" customFormat="1" ht="36" x14ac:dyDescent="0.3">
      <c r="A189" s="69" t="s">
        <v>351</v>
      </c>
      <c r="B189" s="65">
        <v>6090</v>
      </c>
      <c r="C189" s="69" t="s">
        <v>341</v>
      </c>
      <c r="D189" s="66" t="s">
        <v>352</v>
      </c>
      <c r="E189" s="32">
        <f t="shared" si="74"/>
        <v>1150000</v>
      </c>
      <c r="F189" s="27">
        <v>1150000</v>
      </c>
      <c r="G189" s="37">
        <v>0</v>
      </c>
      <c r="H189" s="37">
        <v>0</v>
      </c>
      <c r="I189" s="32">
        <f t="shared" si="75"/>
        <v>191600</v>
      </c>
      <c r="J189" s="27">
        <v>191600</v>
      </c>
      <c r="K189" s="37"/>
      <c r="L189" s="37"/>
      <c r="M189" s="33">
        <f t="shared" si="76"/>
        <v>0.1666086956521739</v>
      </c>
      <c r="N189" s="33">
        <f t="shared" si="77"/>
        <v>0.1666086956521739</v>
      </c>
      <c r="O189" s="33"/>
      <c r="P189" s="33"/>
    </row>
    <row r="190" spans="1:16" s="16" customFormat="1" ht="18" x14ac:dyDescent="0.3">
      <c r="A190" s="65" t="s">
        <v>270</v>
      </c>
      <c r="B190" s="65" t="s">
        <v>271</v>
      </c>
      <c r="C190" s="65" t="s">
        <v>272</v>
      </c>
      <c r="D190" s="66" t="s">
        <v>273</v>
      </c>
      <c r="E190" s="32">
        <f t="shared" si="74"/>
        <v>1300000</v>
      </c>
      <c r="F190" s="27">
        <v>1300000</v>
      </c>
      <c r="G190" s="37">
        <v>0</v>
      </c>
      <c r="H190" s="37">
        <v>0</v>
      </c>
      <c r="I190" s="32">
        <f t="shared" si="75"/>
        <v>0</v>
      </c>
      <c r="J190" s="27">
        <v>0</v>
      </c>
      <c r="K190" s="37"/>
      <c r="L190" s="37"/>
      <c r="M190" s="33">
        <f t="shared" si="76"/>
        <v>0</v>
      </c>
      <c r="N190" s="33">
        <f t="shared" si="77"/>
        <v>0</v>
      </c>
      <c r="O190" s="33"/>
      <c r="P190" s="33"/>
    </row>
    <row r="191" spans="1:16" s="16" customFormat="1" ht="36" x14ac:dyDescent="0.3">
      <c r="A191" s="69" t="s">
        <v>353</v>
      </c>
      <c r="B191" s="69" t="s">
        <v>301</v>
      </c>
      <c r="C191" s="69" t="s">
        <v>302</v>
      </c>
      <c r="D191" s="66" t="s">
        <v>303</v>
      </c>
      <c r="E191" s="32">
        <f t="shared" si="74"/>
        <v>23100</v>
      </c>
      <c r="F191" s="27">
        <v>23100</v>
      </c>
      <c r="G191" s="37">
        <v>0</v>
      </c>
      <c r="H191" s="37"/>
      <c r="I191" s="32">
        <f t="shared" si="75"/>
        <v>0</v>
      </c>
      <c r="J191" s="27">
        <v>0</v>
      </c>
      <c r="K191" s="37"/>
      <c r="L191" s="37"/>
      <c r="M191" s="33">
        <f t="shared" si="76"/>
        <v>0</v>
      </c>
      <c r="N191" s="33">
        <f t="shared" si="77"/>
        <v>0</v>
      </c>
      <c r="O191" s="33"/>
      <c r="P191" s="33"/>
    </row>
    <row r="192" spans="1:16" s="16" customFormat="1" ht="36" x14ac:dyDescent="0.3">
      <c r="A192" s="65" t="s">
        <v>162</v>
      </c>
      <c r="B192" s="65" t="s">
        <v>126</v>
      </c>
      <c r="C192" s="65" t="s">
        <v>21</v>
      </c>
      <c r="D192" s="66" t="s">
        <v>250</v>
      </c>
      <c r="E192" s="32">
        <f t="shared" si="74"/>
        <v>22872271</v>
      </c>
      <c r="F192" s="27">
        <v>22872271</v>
      </c>
      <c r="G192" s="37">
        <v>0</v>
      </c>
      <c r="H192" s="37">
        <v>0</v>
      </c>
      <c r="I192" s="32">
        <f t="shared" si="75"/>
        <v>4573658</v>
      </c>
      <c r="J192" s="27">
        <f>800072.38+3773585.62</f>
        <v>4573658</v>
      </c>
      <c r="K192" s="37"/>
      <c r="L192" s="37"/>
      <c r="M192" s="33">
        <f t="shared" si="76"/>
        <v>0.19996518928968618</v>
      </c>
      <c r="N192" s="33">
        <f t="shared" si="77"/>
        <v>0.19996518928968618</v>
      </c>
      <c r="O192" s="33"/>
      <c r="P192" s="33"/>
    </row>
    <row r="193" spans="1:16" s="16" customFormat="1" ht="18" x14ac:dyDescent="0.3">
      <c r="A193" s="65" t="s">
        <v>258</v>
      </c>
      <c r="B193" s="65" t="s">
        <v>233</v>
      </c>
      <c r="C193" s="65" t="s">
        <v>148</v>
      </c>
      <c r="D193" s="66" t="s">
        <v>234</v>
      </c>
      <c r="E193" s="32">
        <f t="shared" si="74"/>
        <v>166000</v>
      </c>
      <c r="F193" s="27">
        <v>166000</v>
      </c>
      <c r="G193" s="37">
        <v>0</v>
      </c>
      <c r="H193" s="37">
        <v>0</v>
      </c>
      <c r="I193" s="32">
        <f t="shared" si="75"/>
        <v>50443.839999999997</v>
      </c>
      <c r="J193" s="27">
        <f>50443.84</f>
        <v>50443.839999999997</v>
      </c>
      <c r="K193" s="37"/>
      <c r="L193" s="37"/>
      <c r="M193" s="33">
        <f t="shared" si="76"/>
        <v>0.30387855421686744</v>
      </c>
      <c r="N193" s="33">
        <f t="shared" si="77"/>
        <v>0.30387855421686744</v>
      </c>
      <c r="O193" s="33"/>
      <c r="P193" s="33"/>
    </row>
    <row r="194" spans="1:16" s="16" customFormat="1" ht="52.2" x14ac:dyDescent="0.3">
      <c r="A194" s="63" t="s">
        <v>91</v>
      </c>
      <c r="B194" s="63" t="s">
        <v>218</v>
      </c>
      <c r="C194" s="63" t="s">
        <v>218</v>
      </c>
      <c r="D194" s="64" t="s">
        <v>253</v>
      </c>
      <c r="E194" s="31">
        <f t="shared" si="74"/>
        <v>172219712</v>
      </c>
      <c r="F194" s="53">
        <f>F195</f>
        <v>172219712</v>
      </c>
      <c r="G194" s="53">
        <f t="shared" ref="G194:H194" si="98">G195</f>
        <v>0</v>
      </c>
      <c r="H194" s="53">
        <f t="shared" si="98"/>
        <v>0</v>
      </c>
      <c r="I194" s="31">
        <f t="shared" si="75"/>
        <v>38322819.159999996</v>
      </c>
      <c r="J194" s="53">
        <f>J195</f>
        <v>38322819.159999996</v>
      </c>
      <c r="K194" s="53">
        <f t="shared" ref="K194" si="99">K195</f>
        <v>0</v>
      </c>
      <c r="L194" s="53">
        <f t="shared" ref="L194" si="100">L195</f>
        <v>0</v>
      </c>
      <c r="M194" s="30">
        <f t="shared" si="76"/>
        <v>0.22252283850062413</v>
      </c>
      <c r="N194" s="30">
        <f t="shared" si="77"/>
        <v>0.22252283850062413</v>
      </c>
      <c r="O194" s="30"/>
      <c r="P194" s="30"/>
    </row>
    <row r="195" spans="1:16" s="16" customFormat="1" ht="52.2" x14ac:dyDescent="0.3">
      <c r="A195" s="63" t="s">
        <v>92</v>
      </c>
      <c r="B195" s="63" t="s">
        <v>218</v>
      </c>
      <c r="C195" s="63" t="s">
        <v>218</v>
      </c>
      <c r="D195" s="64" t="s">
        <v>253</v>
      </c>
      <c r="E195" s="31">
        <f t="shared" si="74"/>
        <v>172219712</v>
      </c>
      <c r="F195" s="53">
        <f>SUM(F196:F201)</f>
        <v>172219712</v>
      </c>
      <c r="G195" s="53">
        <f t="shared" ref="G195:H195" si="101">SUM(G196:G201)</f>
        <v>0</v>
      </c>
      <c r="H195" s="53">
        <f t="shared" si="101"/>
        <v>0</v>
      </c>
      <c r="I195" s="31">
        <f t="shared" si="75"/>
        <v>38322819.159999996</v>
      </c>
      <c r="J195" s="53">
        <f>SUM(J196:J201)</f>
        <v>38322819.159999996</v>
      </c>
      <c r="K195" s="53">
        <f t="shared" ref="K195" si="102">SUM(K196:K201)</f>
        <v>0</v>
      </c>
      <c r="L195" s="53">
        <f t="shared" ref="L195" si="103">SUM(L196:L201)</f>
        <v>0</v>
      </c>
      <c r="M195" s="30">
        <f t="shared" si="76"/>
        <v>0.22252283850062413</v>
      </c>
      <c r="N195" s="30">
        <f t="shared" si="77"/>
        <v>0.22252283850062413</v>
      </c>
      <c r="O195" s="30"/>
      <c r="P195" s="30"/>
    </row>
    <row r="196" spans="1:16" s="16" customFormat="1" ht="54" x14ac:dyDescent="0.3">
      <c r="A196" s="65" t="s">
        <v>93</v>
      </c>
      <c r="B196" s="65" t="s">
        <v>53</v>
      </c>
      <c r="C196" s="65" t="s">
        <v>2</v>
      </c>
      <c r="D196" s="66" t="s">
        <v>235</v>
      </c>
      <c r="E196" s="32">
        <f t="shared" si="74"/>
        <v>8568200</v>
      </c>
      <c r="F196" s="27">
        <v>8568200</v>
      </c>
      <c r="G196" s="37">
        <v>0</v>
      </c>
      <c r="H196" s="37"/>
      <c r="I196" s="32">
        <f t="shared" si="75"/>
        <v>2085022.36</v>
      </c>
      <c r="J196" s="27">
        <v>2085022.36</v>
      </c>
      <c r="K196" s="37"/>
      <c r="L196" s="37"/>
      <c r="M196" s="33">
        <f t="shared" si="76"/>
        <v>0.24334426834107514</v>
      </c>
      <c r="N196" s="33">
        <f t="shared" si="77"/>
        <v>0.24334426834107514</v>
      </c>
      <c r="O196" s="33"/>
      <c r="P196" s="33"/>
    </row>
    <row r="197" spans="1:16" s="16" customFormat="1" ht="36" x14ac:dyDescent="0.3">
      <c r="A197" s="69" t="s">
        <v>354</v>
      </c>
      <c r="B197" s="69" t="s">
        <v>301</v>
      </c>
      <c r="C197" s="69" t="s">
        <v>302</v>
      </c>
      <c r="D197" s="66" t="s">
        <v>303</v>
      </c>
      <c r="E197" s="32">
        <f t="shared" si="74"/>
        <v>118600</v>
      </c>
      <c r="F197" s="27">
        <v>118600</v>
      </c>
      <c r="G197" s="37">
        <v>0</v>
      </c>
      <c r="H197" s="37">
        <v>0</v>
      </c>
      <c r="I197" s="32">
        <f t="shared" si="75"/>
        <v>41884.800000000003</v>
      </c>
      <c r="J197" s="27">
        <v>41884.800000000003</v>
      </c>
      <c r="K197" s="37"/>
      <c r="L197" s="37"/>
      <c r="M197" s="33">
        <f t="shared" si="76"/>
        <v>0.35316020236087692</v>
      </c>
      <c r="N197" s="33">
        <f t="shared" si="77"/>
        <v>0.35316020236087692</v>
      </c>
      <c r="O197" s="33"/>
      <c r="P197" s="33"/>
    </row>
    <row r="198" spans="1:16" s="18" customFormat="1" ht="18" x14ac:dyDescent="0.3">
      <c r="A198" s="65" t="s">
        <v>197</v>
      </c>
      <c r="B198" s="65" t="s">
        <v>198</v>
      </c>
      <c r="C198" s="65" t="s">
        <v>5</v>
      </c>
      <c r="D198" s="66" t="s">
        <v>254</v>
      </c>
      <c r="E198" s="32">
        <f t="shared" si="74"/>
        <v>10000000</v>
      </c>
      <c r="F198" s="27">
        <v>10000000</v>
      </c>
      <c r="G198" s="36">
        <v>0</v>
      </c>
      <c r="H198" s="36">
        <v>0</v>
      </c>
      <c r="I198" s="32">
        <f t="shared" si="75"/>
        <v>0</v>
      </c>
      <c r="J198" s="27">
        <v>0</v>
      </c>
      <c r="K198" s="36"/>
      <c r="L198" s="36"/>
      <c r="M198" s="33">
        <f t="shared" si="76"/>
        <v>0</v>
      </c>
      <c r="N198" s="33">
        <f t="shared" si="77"/>
        <v>0</v>
      </c>
      <c r="O198" s="33"/>
      <c r="P198" s="33"/>
    </row>
    <row r="199" spans="1:16" s="2" customFormat="1" ht="18" x14ac:dyDescent="0.35">
      <c r="A199" s="65">
        <v>3719110</v>
      </c>
      <c r="B199" s="65">
        <v>9110</v>
      </c>
      <c r="C199" s="69" t="s">
        <v>9</v>
      </c>
      <c r="D199" s="66" t="s">
        <v>355</v>
      </c>
      <c r="E199" s="32">
        <f t="shared" si="74"/>
        <v>79482900</v>
      </c>
      <c r="F199" s="27">
        <v>79482900</v>
      </c>
      <c r="G199" s="47">
        <v>0</v>
      </c>
      <c r="H199" s="47"/>
      <c r="I199" s="32">
        <f t="shared" si="75"/>
        <v>19870800</v>
      </c>
      <c r="J199" s="27">
        <v>19870800</v>
      </c>
      <c r="K199" s="47"/>
      <c r="L199" s="47"/>
      <c r="M199" s="33">
        <f t="shared" si="76"/>
        <v>0.25000094359918928</v>
      </c>
      <c r="N199" s="33">
        <f t="shared" si="77"/>
        <v>0.25000094359918928</v>
      </c>
      <c r="O199" s="33"/>
      <c r="P199" s="33"/>
    </row>
    <row r="200" spans="1:16" s="2" customFormat="1" ht="18" x14ac:dyDescent="0.35">
      <c r="A200" s="65" t="s">
        <v>356</v>
      </c>
      <c r="B200" s="65" t="s">
        <v>357</v>
      </c>
      <c r="C200" s="65" t="s">
        <v>9</v>
      </c>
      <c r="D200" s="66" t="s">
        <v>146</v>
      </c>
      <c r="E200" s="32">
        <f t="shared" si="74"/>
        <v>4424800</v>
      </c>
      <c r="F200" s="55">
        <v>4424800</v>
      </c>
      <c r="G200" s="48"/>
      <c r="H200" s="48"/>
      <c r="I200" s="32">
        <f t="shared" si="75"/>
        <v>2699900</v>
      </c>
      <c r="J200" s="55">
        <v>2699900</v>
      </c>
      <c r="K200" s="48"/>
      <c r="L200" s="48"/>
      <c r="M200" s="33">
        <f t="shared" si="76"/>
        <v>0.61017447116253842</v>
      </c>
      <c r="N200" s="33">
        <f t="shared" si="77"/>
        <v>0.61017447116253842</v>
      </c>
      <c r="O200" s="33"/>
      <c r="P200" s="33"/>
    </row>
    <row r="201" spans="1:16" ht="54" x14ac:dyDescent="0.35">
      <c r="A201" s="65">
        <v>3719800</v>
      </c>
      <c r="B201" s="65">
        <v>9800</v>
      </c>
      <c r="C201" s="69" t="s">
        <v>9</v>
      </c>
      <c r="D201" s="71" t="s">
        <v>217</v>
      </c>
      <c r="E201" s="32">
        <f t="shared" si="74"/>
        <v>69625212</v>
      </c>
      <c r="F201" s="55">
        <v>69625212</v>
      </c>
      <c r="G201" s="48"/>
      <c r="H201" s="48"/>
      <c r="I201" s="32">
        <f t="shared" si="75"/>
        <v>13625212</v>
      </c>
      <c r="J201" s="55">
        <v>13625212</v>
      </c>
      <c r="K201" s="48"/>
      <c r="L201" s="48"/>
      <c r="M201" s="33">
        <f t="shared" si="76"/>
        <v>0.19569365189150159</v>
      </c>
      <c r="N201" s="33">
        <f t="shared" si="77"/>
        <v>0.19569365189150159</v>
      </c>
      <c r="O201" s="33"/>
      <c r="P201" s="33"/>
    </row>
    <row r="202" spans="1:16" ht="17.399999999999999" x14ac:dyDescent="0.3">
      <c r="A202" s="63" t="s">
        <v>255</v>
      </c>
      <c r="B202" s="63" t="s">
        <v>255</v>
      </c>
      <c r="C202" s="63" t="s">
        <v>255</v>
      </c>
      <c r="D202" s="72" t="s">
        <v>256</v>
      </c>
      <c r="E202" s="31">
        <f t="shared" si="74"/>
        <v>1627405382.74</v>
      </c>
      <c r="F202" s="53">
        <f>F15+F62+F93+F121+F127+F141+F152+F170+F183+F194</f>
        <v>1454548827</v>
      </c>
      <c r="G202" s="53">
        <f t="shared" ref="G202:H202" si="104">G15+G62+G93+G121+G127+G141+G152+G170+G183+G194</f>
        <v>172856555.74000001</v>
      </c>
      <c r="H202" s="53">
        <f t="shared" si="104"/>
        <v>140807363.5</v>
      </c>
      <c r="I202" s="31">
        <f t="shared" si="75"/>
        <v>377866655.37</v>
      </c>
      <c r="J202" s="53">
        <f>J15+J62+J93+J121+J127+J141+J152+J170+J183+J194</f>
        <v>365439635.36000001</v>
      </c>
      <c r="K202" s="53">
        <f t="shared" ref="K202:L202" si="105">K15+K62+K93+K121+K127+K141+K152+K170+K183+K194</f>
        <v>12427020.01</v>
      </c>
      <c r="L202" s="53">
        <f t="shared" si="105"/>
        <v>8286301.0800000001</v>
      </c>
      <c r="M202" s="30">
        <f t="shared" si="76"/>
        <v>0.23218963103944046</v>
      </c>
      <c r="N202" s="30">
        <f t="shared" si="77"/>
        <v>0.25123916679628933</v>
      </c>
      <c r="O202" s="30">
        <f t="shared" si="78"/>
        <v>7.189209548229078E-2</v>
      </c>
      <c r="P202" s="30">
        <f t="shared" si="82"/>
        <v>5.8848492536400628E-2</v>
      </c>
    </row>
    <row r="203" spans="1:16" ht="18" x14ac:dyDescent="0.35">
      <c r="A203" s="73"/>
      <c r="B203" s="73"/>
      <c r="C203" s="73"/>
      <c r="D203" s="74"/>
      <c r="E203" s="50">
        <f t="shared" si="74"/>
        <v>0</v>
      </c>
      <c r="F203" s="56"/>
      <c r="G203" s="47"/>
      <c r="H203" s="47"/>
      <c r="I203" s="50">
        <f t="shared" si="75"/>
        <v>0</v>
      </c>
      <c r="J203" s="56"/>
      <c r="K203" s="47"/>
      <c r="L203" s="47"/>
      <c r="M203" s="51"/>
      <c r="N203" s="51"/>
      <c r="O203" s="51"/>
      <c r="P203" s="51"/>
    </row>
    <row r="204" spans="1:16" ht="18" x14ac:dyDescent="0.35">
      <c r="A204" s="75"/>
      <c r="B204" s="75"/>
      <c r="C204" s="76" t="s">
        <v>203</v>
      </c>
      <c r="D204" s="77" t="s">
        <v>204</v>
      </c>
      <c r="E204" s="32">
        <f t="shared" si="74"/>
        <v>183004976</v>
      </c>
      <c r="F204" s="57">
        <f t="shared" ref="F204:H204" si="106">F17+F22+F23+F64+F65+F95+F96+F97+F123+F124+F129+F130+F143+F144+F154+F155+F172+F173+F174+F175+F185+F186+F187+F196</f>
        <v>182884976</v>
      </c>
      <c r="G204" s="57">
        <f t="shared" si="106"/>
        <v>120000</v>
      </c>
      <c r="H204" s="57">
        <f t="shared" si="106"/>
        <v>0</v>
      </c>
      <c r="I204" s="32">
        <f t="shared" si="75"/>
        <v>38761565.509999998</v>
      </c>
      <c r="J204" s="57">
        <f t="shared" ref="J204:L204" si="107">J17+J22+J23+J64+J65+J95+J96+J97+J123+J124+J129+J130+J143+J144+J154+J155+J172+J173+J174+J175+J185+J186+J187+J196</f>
        <v>38730565.809999995</v>
      </c>
      <c r="K204" s="57">
        <f t="shared" si="107"/>
        <v>30999.699999999997</v>
      </c>
      <c r="L204" s="57">
        <f t="shared" si="107"/>
        <v>0</v>
      </c>
      <c r="M204" s="33">
        <f t="shared" si="76"/>
        <v>0.2118060741146186</v>
      </c>
      <c r="N204" s="33">
        <f t="shared" si="77"/>
        <v>0.21177554688800679</v>
      </c>
      <c r="O204" s="33">
        <f t="shared" si="78"/>
        <v>0.25833083333333329</v>
      </c>
      <c r="P204" s="33"/>
    </row>
    <row r="205" spans="1:16" ht="18" x14ac:dyDescent="0.35">
      <c r="A205" s="75"/>
      <c r="B205" s="75"/>
      <c r="C205" s="76" t="s">
        <v>205</v>
      </c>
      <c r="D205" s="77" t="s">
        <v>206</v>
      </c>
      <c r="E205" s="32">
        <f t="shared" si="74"/>
        <v>620536313.5</v>
      </c>
      <c r="F205" s="57">
        <f>F66+F67+F68+F69+F73+F74+F75+F76+F77+F78+F79+F80+F81+F82+F83+F84+F85+F86+F87+F131+F176</f>
        <v>520388423</v>
      </c>
      <c r="G205" s="57">
        <f t="shared" ref="G205:H205" si="108">G66+G67+G68+G69+G73+G74+G75+G76+G77+G78+G79+G80+G81+G82+G83+G84+G85+G86+G87+G131+G176</f>
        <v>100147890.5</v>
      </c>
      <c r="H205" s="57">
        <f t="shared" si="108"/>
        <v>81236460.5</v>
      </c>
      <c r="I205" s="32">
        <f t="shared" si="75"/>
        <v>158996362.36000001</v>
      </c>
      <c r="J205" s="57">
        <f>J66+J67+J68+J69+J73+J74+J75+J76+J77+J78+J79+J80+J81+J82+J83+J84+J85+J86+J87+J131+J176</f>
        <v>150201486.05000001</v>
      </c>
      <c r="K205" s="57">
        <f t="shared" ref="K205:L205" si="109">K66+K67+K68+K69+K73+K74+K75+K76+K77+K78+K79+K80+K81+K82+K83+K84+K85+K86+K87+K131+K176</f>
        <v>8794876.3100000005</v>
      </c>
      <c r="L205" s="57">
        <f t="shared" si="109"/>
        <v>6862746.3600000003</v>
      </c>
      <c r="M205" s="33">
        <f t="shared" si="76"/>
        <v>0.25622410631090331</v>
      </c>
      <c r="N205" s="33">
        <f t="shared" si="77"/>
        <v>0.28863341191200947</v>
      </c>
      <c r="O205" s="33">
        <f t="shared" si="78"/>
        <v>8.7818887308465085E-2</v>
      </c>
      <c r="P205" s="33">
        <f t="shared" si="82"/>
        <v>8.4478648106535867E-2</v>
      </c>
    </row>
    <row r="206" spans="1:16" ht="18" x14ac:dyDescent="0.35">
      <c r="A206" s="75"/>
      <c r="B206" s="75"/>
      <c r="C206" s="76" t="s">
        <v>207</v>
      </c>
      <c r="D206" s="77" t="s">
        <v>208</v>
      </c>
      <c r="E206" s="32">
        <f t="shared" si="74"/>
        <v>78819298</v>
      </c>
      <c r="F206" s="57">
        <f t="shared" ref="F206:H206" si="110">F24+F25+F26+F27+F31+F177</f>
        <v>71571650</v>
      </c>
      <c r="G206" s="57">
        <f t="shared" si="110"/>
        <v>7247648</v>
      </c>
      <c r="H206" s="57">
        <f t="shared" si="110"/>
        <v>7247648</v>
      </c>
      <c r="I206" s="32">
        <f t="shared" si="75"/>
        <v>12646461.57</v>
      </c>
      <c r="J206" s="57">
        <f t="shared" ref="J206:L206" si="111">J24+J25+J26+J27+J31+J177</f>
        <v>12646461.57</v>
      </c>
      <c r="K206" s="57">
        <f t="shared" si="111"/>
        <v>0</v>
      </c>
      <c r="L206" s="57">
        <f t="shared" si="111"/>
        <v>0</v>
      </c>
      <c r="M206" s="33">
        <f t="shared" si="76"/>
        <v>0.16044879732372141</v>
      </c>
      <c r="N206" s="33">
        <f t="shared" si="77"/>
        <v>0.17669652117842749</v>
      </c>
      <c r="O206" s="33">
        <f t="shared" si="78"/>
        <v>0</v>
      </c>
      <c r="P206" s="33">
        <f t="shared" si="82"/>
        <v>0</v>
      </c>
    </row>
    <row r="207" spans="1:16" ht="18" x14ac:dyDescent="0.35">
      <c r="A207" s="75"/>
      <c r="B207" s="75"/>
      <c r="C207" s="76" t="s">
        <v>209</v>
      </c>
      <c r="D207" s="77" t="s">
        <v>210</v>
      </c>
      <c r="E207" s="32">
        <f t="shared" si="74"/>
        <v>121070937</v>
      </c>
      <c r="F207" s="57">
        <f>F32+F88+F89+F98+F99+F100+F101+F102+F103+F104+F105+F106+F107+F108+F109+F110+F111+F112+F113+F114+F125+F132+F133+F145+F156</f>
        <v>120890937</v>
      </c>
      <c r="G207" s="57">
        <f t="shared" ref="G207:H207" si="112">G32+G88+G89+G98+G99+G100+G101+G102+G103+G104+G105+G106+G107+G108+G109+G110+G111+G112+G113+G114+G125+G132+G133+G145+G156</f>
        <v>180000</v>
      </c>
      <c r="H207" s="57">
        <f t="shared" si="112"/>
        <v>0</v>
      </c>
      <c r="I207" s="32">
        <f t="shared" si="75"/>
        <v>20640034.830000002</v>
      </c>
      <c r="J207" s="57">
        <f>J32+J88+J89+J98+J99+J100+J101+J102+J103+J104+J105+J106+J107+J108+J109+J110+J111+J112+J113+J114+J125+J132+J133+J145+J156</f>
        <v>20632248.030000001</v>
      </c>
      <c r="K207" s="57">
        <f t="shared" ref="K207:L207" si="113">K32+K88+K89+K98+K99+K100+K101+K102+K103+K104+K105+K106+K107+K108+K109+K110+K111+K112+K113+K114+K125+K132+K133+K145+K156</f>
        <v>7786.8</v>
      </c>
      <c r="L207" s="57">
        <f t="shared" si="113"/>
        <v>0</v>
      </c>
      <c r="M207" s="33">
        <f t="shared" si="76"/>
        <v>0.1704788559619391</v>
      </c>
      <c r="N207" s="33">
        <f t="shared" si="77"/>
        <v>0.17066827788753097</v>
      </c>
      <c r="O207" s="33">
        <f t="shared" si="78"/>
        <v>4.326E-2</v>
      </c>
      <c r="P207" s="33"/>
    </row>
    <row r="208" spans="1:16" ht="18" x14ac:dyDescent="0.35">
      <c r="A208" s="75"/>
      <c r="B208" s="75"/>
      <c r="C208" s="76" t="s">
        <v>211</v>
      </c>
      <c r="D208" s="77" t="s">
        <v>212</v>
      </c>
      <c r="E208" s="32">
        <f t="shared" si="74"/>
        <v>36327874</v>
      </c>
      <c r="F208" s="57">
        <f t="shared" ref="F208:H208" si="114">F134+F135+F136+F137+F138</f>
        <v>36017874</v>
      </c>
      <c r="G208" s="57">
        <f t="shared" si="114"/>
        <v>310000</v>
      </c>
      <c r="H208" s="57">
        <f t="shared" si="114"/>
        <v>0</v>
      </c>
      <c r="I208" s="32">
        <f t="shared" si="75"/>
        <v>8104017.3399999999</v>
      </c>
      <c r="J208" s="57">
        <f t="shared" ref="J208:L208" si="115">J134+J135+J136+J137+J138</f>
        <v>7574396.6299999999</v>
      </c>
      <c r="K208" s="57">
        <f t="shared" si="115"/>
        <v>529620.71</v>
      </c>
      <c r="L208" s="57">
        <f t="shared" si="115"/>
        <v>0</v>
      </c>
      <c r="M208" s="33">
        <f t="shared" si="76"/>
        <v>0.22307986809247357</v>
      </c>
      <c r="N208" s="33">
        <f t="shared" si="77"/>
        <v>0.21029549467578235</v>
      </c>
      <c r="O208" s="82" t="s">
        <v>414</v>
      </c>
      <c r="P208" s="33"/>
    </row>
    <row r="209" spans="1:16" ht="18" x14ac:dyDescent="0.35">
      <c r="A209" s="75"/>
      <c r="B209" s="75"/>
      <c r="C209" s="76" t="s">
        <v>213</v>
      </c>
      <c r="D209" s="77" t="s">
        <v>214</v>
      </c>
      <c r="E209" s="32">
        <f t="shared" ref="E209:E214" si="116">F209+G209</f>
        <v>29831550</v>
      </c>
      <c r="F209" s="57">
        <f>F90+F146+F147+F149+F148</f>
        <v>29831550</v>
      </c>
      <c r="G209" s="57">
        <f t="shared" ref="G209:H209" si="117">G90+G146+G147+G149+G148</f>
        <v>0</v>
      </c>
      <c r="H209" s="57">
        <f t="shared" si="117"/>
        <v>0</v>
      </c>
      <c r="I209" s="32">
        <f t="shared" ref="I209:I214" si="118">J209+K209</f>
        <v>4071364.0100000002</v>
      </c>
      <c r="J209" s="57">
        <f>J90+J146+J147+J149+J148</f>
        <v>4071364.0100000002</v>
      </c>
      <c r="K209" s="57">
        <f t="shared" ref="K209:L209" si="119">K90+K146+K147+K149+K148</f>
        <v>0</v>
      </c>
      <c r="L209" s="57">
        <f t="shared" si="119"/>
        <v>0</v>
      </c>
      <c r="M209" s="33">
        <f t="shared" ref="M209:M214" si="120">I209/E209</f>
        <v>0.13647846022080651</v>
      </c>
      <c r="N209" s="33">
        <f t="shared" ref="N209:N214" si="121">J209/F209</f>
        <v>0.13647846022080651</v>
      </c>
      <c r="O209" s="33"/>
      <c r="P209" s="33"/>
    </row>
    <row r="210" spans="1:16" ht="18" x14ac:dyDescent="0.35">
      <c r="A210" s="75"/>
      <c r="B210" s="75"/>
      <c r="C210" s="76" t="s">
        <v>215</v>
      </c>
      <c r="D210" s="77" t="s">
        <v>216</v>
      </c>
      <c r="E210" s="32">
        <f t="shared" si="116"/>
        <v>166208881</v>
      </c>
      <c r="F210" s="57">
        <f t="shared" ref="F210:H210" si="122">F33+F157+F158+F162+F159+F160+F161+F178+F188+F189</f>
        <v>128758071</v>
      </c>
      <c r="G210" s="57">
        <f t="shared" si="122"/>
        <v>37450810</v>
      </c>
      <c r="H210" s="57">
        <f t="shared" si="122"/>
        <v>37450810</v>
      </c>
      <c r="I210" s="32">
        <f t="shared" si="118"/>
        <v>21354632.689999998</v>
      </c>
      <c r="J210" s="57">
        <f t="shared" ref="J210:L210" si="123">J33+J157+J158+J162+J159+J160+J161+J178+J188+J189</f>
        <v>19931077.969999999</v>
      </c>
      <c r="K210" s="57">
        <f t="shared" si="123"/>
        <v>1423554.72</v>
      </c>
      <c r="L210" s="57">
        <f t="shared" si="123"/>
        <v>1423554.72</v>
      </c>
      <c r="M210" s="33">
        <f t="shared" si="120"/>
        <v>0.12848069586606506</v>
      </c>
      <c r="N210" s="33">
        <f t="shared" si="121"/>
        <v>0.15479478540805414</v>
      </c>
      <c r="O210" s="33">
        <f t="shared" ref="O210:O214" si="124">K210/G210</f>
        <v>3.8011319915376998E-2</v>
      </c>
      <c r="P210" s="33">
        <f t="shared" ref="P210:P214" si="125">L210/H210</f>
        <v>3.8011319915376998E-2</v>
      </c>
    </row>
    <row r="211" spans="1:16" ht="18" x14ac:dyDescent="0.35">
      <c r="A211" s="75"/>
      <c r="B211" s="75"/>
      <c r="C211" s="76" t="s">
        <v>274</v>
      </c>
      <c r="D211" s="77" t="s">
        <v>275</v>
      </c>
      <c r="E211" s="32">
        <f t="shared" si="116"/>
        <v>181631547.24000001</v>
      </c>
      <c r="F211" s="57">
        <f t="shared" ref="F211:H211" si="126">F37+F38+F45+F46+F47+F48+F91+F115+F126+F139+F150+F151+F163+F164+F165+F166+F167+F179+F180+F181+F190+F191+F192+F197</f>
        <v>155420524</v>
      </c>
      <c r="G211" s="57">
        <f t="shared" si="126"/>
        <v>26211023.240000002</v>
      </c>
      <c r="H211" s="57">
        <f t="shared" si="126"/>
        <v>14872445</v>
      </c>
      <c r="I211" s="32">
        <f t="shared" si="118"/>
        <v>66799238.369999997</v>
      </c>
      <c r="J211" s="57">
        <f t="shared" ref="J211:L211" si="127">J37+J38+J45+J46+J47+J48+J91+J115+J126+J139+J150+J151+J163+J164+J165+J166+J167+J179+J180+J181+J190+J191+J192+J197</f>
        <v>65159056.599999994</v>
      </c>
      <c r="K211" s="57">
        <f t="shared" si="127"/>
        <v>1640181.77</v>
      </c>
      <c r="L211" s="57">
        <f t="shared" si="127"/>
        <v>0</v>
      </c>
      <c r="M211" s="33">
        <f t="shared" si="120"/>
        <v>0.36777332674336799</v>
      </c>
      <c r="N211" s="33">
        <f t="shared" si="121"/>
        <v>0.41924357815187907</v>
      </c>
      <c r="O211" s="33">
        <f t="shared" si="124"/>
        <v>6.2576029748314388E-2</v>
      </c>
      <c r="P211" s="33">
        <f t="shared" si="125"/>
        <v>0</v>
      </c>
    </row>
    <row r="212" spans="1:16" ht="18" x14ac:dyDescent="0.35">
      <c r="A212" s="75"/>
      <c r="B212" s="75"/>
      <c r="C212" s="76" t="s">
        <v>277</v>
      </c>
      <c r="D212" s="77" t="s">
        <v>276</v>
      </c>
      <c r="E212" s="32">
        <f t="shared" si="116"/>
        <v>56441094</v>
      </c>
      <c r="F212" s="57">
        <f t="shared" ref="F212:H212" si="128">F49+F57+F58+F59+F60+F61+F92+F119+F140+F168+F169+F182+F193+F198</f>
        <v>55251910</v>
      </c>
      <c r="G212" s="57">
        <f t="shared" si="128"/>
        <v>1189184</v>
      </c>
      <c r="H212" s="57">
        <f t="shared" si="128"/>
        <v>0</v>
      </c>
      <c r="I212" s="32">
        <f t="shared" si="118"/>
        <v>10297066.689999999</v>
      </c>
      <c r="J212" s="57">
        <f t="shared" ref="J212:L212" si="129">J49+J57+J58+J59+J60+J61+J92+J119+J140+J168+J169+J182+J193+J198</f>
        <v>10297066.689999999</v>
      </c>
      <c r="K212" s="57">
        <f t="shared" si="129"/>
        <v>0</v>
      </c>
      <c r="L212" s="57">
        <f t="shared" si="129"/>
        <v>0</v>
      </c>
      <c r="M212" s="33">
        <f t="shared" si="120"/>
        <v>0.18243917614353825</v>
      </c>
      <c r="N212" s="33">
        <f t="shared" si="121"/>
        <v>0.18636580509162487</v>
      </c>
      <c r="O212" s="33">
        <f t="shared" si="124"/>
        <v>0</v>
      </c>
      <c r="P212" s="33"/>
    </row>
    <row r="213" spans="1:16" ht="18" x14ac:dyDescent="0.35">
      <c r="A213" s="75"/>
      <c r="B213" s="75"/>
      <c r="C213" s="76" t="s">
        <v>278</v>
      </c>
      <c r="D213" s="77" t="s">
        <v>279</v>
      </c>
      <c r="E213" s="32">
        <f t="shared" si="116"/>
        <v>153532912</v>
      </c>
      <c r="F213" s="57">
        <f t="shared" ref="F213:H213" si="130">F199+F200+F201</f>
        <v>153532912</v>
      </c>
      <c r="G213" s="57">
        <f t="shared" si="130"/>
        <v>0</v>
      </c>
      <c r="H213" s="57">
        <f t="shared" si="130"/>
        <v>0</v>
      </c>
      <c r="I213" s="32">
        <f t="shared" si="118"/>
        <v>36195912</v>
      </c>
      <c r="J213" s="57">
        <f t="shared" ref="J213:L213" si="131">J199+J200+J201</f>
        <v>36195912</v>
      </c>
      <c r="K213" s="57">
        <f t="shared" si="131"/>
        <v>0</v>
      </c>
      <c r="L213" s="57">
        <f t="shared" si="131"/>
        <v>0</v>
      </c>
      <c r="M213" s="33">
        <f t="shared" si="120"/>
        <v>0.23575343897600276</v>
      </c>
      <c r="N213" s="33">
        <f t="shared" si="121"/>
        <v>0.23575343897600276</v>
      </c>
      <c r="O213" s="33"/>
      <c r="P213" s="33"/>
    </row>
    <row r="214" spans="1:16" ht="17.399999999999999" x14ac:dyDescent="0.3">
      <c r="A214" s="78"/>
      <c r="B214" s="78"/>
      <c r="C214" s="78"/>
      <c r="D214" s="78" t="s">
        <v>1</v>
      </c>
      <c r="E214" s="31">
        <f t="shared" si="116"/>
        <v>1627405382.74</v>
      </c>
      <c r="F214" s="58">
        <f>SUM(F204:F213)</f>
        <v>1454548827</v>
      </c>
      <c r="G214" s="58">
        <f t="shared" ref="G214:H214" si="132">SUM(G204:G213)</f>
        <v>172856555.74000001</v>
      </c>
      <c r="H214" s="58">
        <f t="shared" si="132"/>
        <v>140807363.5</v>
      </c>
      <c r="I214" s="31">
        <f t="shared" si="118"/>
        <v>377866655.36999995</v>
      </c>
      <c r="J214" s="58">
        <f>SUM(J204:J213)</f>
        <v>365439635.35999995</v>
      </c>
      <c r="K214" s="58">
        <f t="shared" ref="K214" si="133">SUM(K204:K213)</f>
        <v>12427020.01</v>
      </c>
      <c r="L214" s="58">
        <f t="shared" ref="L214" si="134">SUM(L204:L213)</f>
        <v>8286301.0800000001</v>
      </c>
      <c r="M214" s="30">
        <f t="shared" si="120"/>
        <v>0.23218963103944043</v>
      </c>
      <c r="N214" s="30">
        <f t="shared" si="121"/>
        <v>0.25123916679628933</v>
      </c>
      <c r="O214" s="30">
        <f t="shared" si="124"/>
        <v>7.189209548229078E-2</v>
      </c>
      <c r="P214" s="30">
        <f t="shared" si="125"/>
        <v>5.8848492536400628E-2</v>
      </c>
    </row>
    <row r="215" spans="1:16" ht="18" x14ac:dyDescent="0.35">
      <c r="A215" s="79"/>
      <c r="B215" s="79"/>
      <c r="C215" s="79"/>
      <c r="D215" s="79"/>
      <c r="E215" s="52">
        <f>E202-E214</f>
        <v>0</v>
      </c>
      <c r="F215" s="52">
        <f t="shared" ref="F215:P215" si="135">F202-F214</f>
        <v>0</v>
      </c>
      <c r="G215" s="52">
        <f t="shared" si="135"/>
        <v>0</v>
      </c>
      <c r="H215" s="52">
        <f t="shared" si="135"/>
        <v>0</v>
      </c>
      <c r="I215" s="52">
        <f t="shared" si="135"/>
        <v>0</v>
      </c>
      <c r="J215" s="52">
        <f t="shared" si="135"/>
        <v>0</v>
      </c>
      <c r="K215" s="52">
        <f t="shared" si="135"/>
        <v>0</v>
      </c>
      <c r="L215" s="52">
        <f t="shared" si="135"/>
        <v>0</v>
      </c>
      <c r="M215" s="52">
        <f t="shared" si="135"/>
        <v>0</v>
      </c>
      <c r="N215" s="52">
        <f t="shared" si="135"/>
        <v>0</v>
      </c>
      <c r="O215" s="52">
        <f t="shared" si="135"/>
        <v>0</v>
      </c>
      <c r="P215" s="52">
        <f t="shared" si="135"/>
        <v>0</v>
      </c>
    </row>
    <row r="216" spans="1:16" s="2" customFormat="1" ht="18" x14ac:dyDescent="0.35">
      <c r="A216" s="80"/>
      <c r="B216" s="80"/>
      <c r="C216" s="80"/>
      <c r="D216" s="80" t="s">
        <v>358</v>
      </c>
      <c r="E216" s="83"/>
      <c r="F216" s="80"/>
      <c r="G216" s="83" t="s">
        <v>263</v>
      </c>
      <c r="H216" s="83"/>
      <c r="I216" s="83"/>
      <c r="J216" s="83"/>
      <c r="K216" s="83"/>
      <c r="L216" s="83"/>
      <c r="M216" s="84"/>
      <c r="N216" s="84"/>
      <c r="O216" s="84"/>
      <c r="P216" s="84"/>
    </row>
    <row r="217" spans="1:16" x14ac:dyDescent="0.3">
      <c r="A217" s="10"/>
      <c r="B217" s="10"/>
      <c r="C217" s="10"/>
      <c r="D217" s="9"/>
      <c r="K217" s="9"/>
      <c r="L217" s="9"/>
      <c r="M217" s="81"/>
      <c r="N217" s="81"/>
      <c r="O217" s="81"/>
      <c r="P217" s="81"/>
    </row>
  </sheetData>
  <customSheetViews>
    <customSheetView guid="{22648713-93C4-4BCC-9593-E6D578C36006}" scale="72" showPageBreaks="1" fitToPage="1" printArea="1" hiddenRows="1" view="pageBreakPreview">
      <pane xSplit="4" ySplit="12" topLeftCell="E91" activePane="bottomRight" state="frozen"/>
      <selection pane="bottomRight" activeCell="E99" sqref="E99"/>
      <rowBreaks count="2" manualBreakCount="2">
        <brk id="70" max="15" man="1"/>
        <brk id="98" max="15" man="1"/>
      </rowBreaks>
      <pageMargins left="0.39370078740157483" right="0.15748031496062992" top="0.15748031496062992" bottom="0.11811023622047245" header="0.15748031496062992" footer="0.11811023622047245"/>
      <pageSetup paperSize="9" scale="45" fitToHeight="15" orientation="landscape" r:id="rId1"/>
    </customSheetView>
  </customSheetViews>
  <mergeCells count="27">
    <mergeCell ref="M1:O1"/>
    <mergeCell ref="B9:B13"/>
    <mergeCell ref="C9:C13"/>
    <mergeCell ref="D9:D13"/>
    <mergeCell ref="F11:F13"/>
    <mergeCell ref="K11:L11"/>
    <mergeCell ref="J10:L10"/>
    <mergeCell ref="I9:L9"/>
    <mergeCell ref="I10:I13"/>
    <mergeCell ref="N11:N13"/>
    <mergeCell ref="O11:P11"/>
    <mergeCell ref="K12:K13"/>
    <mergeCell ref="A4:P4"/>
    <mergeCell ref="M2:P2"/>
    <mergeCell ref="M3:P3"/>
    <mergeCell ref="A5:P5"/>
    <mergeCell ref="G12:G13"/>
    <mergeCell ref="O12:O13"/>
    <mergeCell ref="G11:H11"/>
    <mergeCell ref="J11:J13"/>
    <mergeCell ref="A9:A13"/>
    <mergeCell ref="M9:P9"/>
    <mergeCell ref="M10:M13"/>
    <mergeCell ref="N10:P10"/>
    <mergeCell ref="F10:H10"/>
    <mergeCell ref="E10:E13"/>
    <mergeCell ref="E9:H9"/>
  </mergeCells>
  <pageMargins left="0.39370078740157483" right="0.19685039370078741" top="0.39370078740157483" bottom="0.19685039370078741" header="0.15748031496062992" footer="0.11811023622047245"/>
  <pageSetup paperSize="9" scale="43" fitToWidth="11" fitToHeight="11" orientation="landscape" r:id="rId2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2026-04-16T07:08:55Z</cp:lastPrinted>
  <dcterms:created xsi:type="dcterms:W3CDTF">2012-12-15T07:44:03Z</dcterms:created>
  <dcterms:modified xsi:type="dcterms:W3CDTF">2026-05-18T06:11:55Z</dcterms:modified>
</cp:coreProperties>
</file>