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F1328E1-0714-4325-8B41-EEEA320F1B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2" r:id="rId1"/>
  </sheets>
  <definedNames>
    <definedName name="_xlnm._FilterDatabase" localSheetId="0" hidden="1">'2026'!$A$6:$L$155</definedName>
    <definedName name="_xlnm.Print_Titles" localSheetId="0">'2026'!$12:$14</definedName>
    <definedName name="_xlnm.Print_Area" localSheetId="0">'2026'!$A$1:$L$157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12" l="1"/>
  <c r="J32" i="12"/>
  <c r="I146" i="12"/>
  <c r="J145" i="12"/>
  <c r="J40" i="12" l="1"/>
  <c r="J105" i="12"/>
  <c r="J80" i="12"/>
  <c r="J36" i="12"/>
  <c r="L77" i="12"/>
  <c r="K77" i="12"/>
  <c r="J73" i="12"/>
  <c r="L143" i="12" l="1"/>
  <c r="J141" i="12" l="1"/>
  <c r="J83" i="12" l="1"/>
  <c r="I114" i="12" l="1"/>
  <c r="I153" i="12" l="1"/>
  <c r="J152" i="12"/>
  <c r="I152" i="12" s="1"/>
  <c r="J91" i="12"/>
  <c r="K143" i="12"/>
  <c r="J29" i="12"/>
  <c r="J138" i="12"/>
  <c r="J24" i="12"/>
  <c r="L112" i="12"/>
  <c r="L103" i="12" s="1"/>
  <c r="K112" i="12"/>
  <c r="K103" i="12" s="1"/>
  <c r="J106" i="12"/>
  <c r="J104" i="12"/>
  <c r="J137" i="12" l="1"/>
  <c r="I151" i="12" l="1"/>
  <c r="J150" i="12"/>
  <c r="I150" i="12" s="1"/>
  <c r="J140" i="12" l="1"/>
  <c r="J136" i="12" s="1"/>
  <c r="I98" i="12"/>
  <c r="J71" i="12"/>
  <c r="J125" i="12"/>
  <c r="I111" i="12"/>
  <c r="J23" i="12"/>
  <c r="J97" i="12" l="1"/>
  <c r="J110" i="12"/>
  <c r="J109" i="12"/>
  <c r="J107" i="12"/>
  <c r="J126" i="12" l="1"/>
  <c r="K45" i="12" l="1"/>
  <c r="J90" i="12" l="1"/>
  <c r="K44" i="12" l="1"/>
  <c r="K89" i="12"/>
  <c r="J100" i="12" l="1"/>
  <c r="J113" i="12" l="1"/>
  <c r="J103" i="12" s="1"/>
  <c r="I112" i="12" l="1"/>
  <c r="K63" i="12"/>
  <c r="L63" i="12"/>
  <c r="I66" i="12"/>
  <c r="I68" i="12"/>
  <c r="K148" i="12"/>
  <c r="L148" i="12"/>
  <c r="J148" i="12"/>
  <c r="I149" i="12"/>
  <c r="I148" i="12" l="1"/>
  <c r="K136" i="12"/>
  <c r="I136" i="12" s="1"/>
  <c r="L136" i="12"/>
  <c r="I140" i="12" l="1"/>
  <c r="I138" i="12"/>
  <c r="I139" i="12"/>
  <c r="I141" i="12"/>
  <c r="I142" i="12"/>
  <c r="I143" i="12"/>
  <c r="I144" i="12"/>
  <c r="I145" i="12"/>
  <c r="I147" i="12"/>
  <c r="J131" i="12"/>
  <c r="I125" i="12"/>
  <c r="I137" i="12" l="1"/>
  <c r="J121" i="12"/>
  <c r="K60" i="12" l="1"/>
  <c r="L60" i="12"/>
  <c r="K121" i="12" l="1"/>
  <c r="L121" i="12"/>
  <c r="I122" i="12"/>
  <c r="I123" i="12"/>
  <c r="I124" i="12"/>
  <c r="I126" i="12"/>
  <c r="I127" i="12"/>
  <c r="I128" i="12"/>
  <c r="I129" i="12"/>
  <c r="I130" i="12"/>
  <c r="I131" i="12"/>
  <c r="I132" i="12"/>
  <c r="I133" i="12"/>
  <c r="I135" i="12"/>
  <c r="K134" i="12"/>
  <c r="L134" i="12"/>
  <c r="J134" i="12"/>
  <c r="I120" i="12"/>
  <c r="K119" i="12"/>
  <c r="L119" i="12"/>
  <c r="J119" i="12"/>
  <c r="K115" i="12"/>
  <c r="L115" i="12"/>
  <c r="J115" i="12"/>
  <c r="I117" i="12"/>
  <c r="I118" i="12"/>
  <c r="I116" i="12"/>
  <c r="I104" i="12"/>
  <c r="I105" i="12"/>
  <c r="I106" i="12"/>
  <c r="I107" i="12"/>
  <c r="I108" i="12"/>
  <c r="I109" i="12"/>
  <c r="I110" i="12"/>
  <c r="I113" i="12"/>
  <c r="K96" i="12"/>
  <c r="L96" i="12"/>
  <c r="J96" i="12"/>
  <c r="I99" i="12"/>
  <c r="I100" i="12"/>
  <c r="I101" i="12"/>
  <c r="I102" i="12"/>
  <c r="I97" i="12"/>
  <c r="I115" i="12" l="1"/>
  <c r="I134" i="12"/>
  <c r="I119" i="12"/>
  <c r="I121" i="12"/>
  <c r="I96" i="12"/>
  <c r="I103" i="12"/>
  <c r="I89" i="12" l="1"/>
  <c r="L88" i="12"/>
  <c r="J88" i="12"/>
  <c r="J87" i="12"/>
  <c r="I83" i="12"/>
  <c r="I81" i="12"/>
  <c r="J79" i="12"/>
  <c r="K88" i="12" l="1"/>
  <c r="K72" i="12"/>
  <c r="L72" i="12"/>
  <c r="I78" i="12"/>
  <c r="I77" i="12"/>
  <c r="J76" i="12"/>
  <c r="K69" i="12"/>
  <c r="L69" i="12"/>
  <c r="J60" i="12"/>
  <c r="I60" i="12" s="1"/>
  <c r="I62" i="12"/>
  <c r="I61" i="12"/>
  <c r="I56" i="12"/>
  <c r="I55" i="12"/>
  <c r="J54" i="12"/>
  <c r="K57" i="12"/>
  <c r="K54" i="12" s="1"/>
  <c r="L54" i="12"/>
  <c r="J69" i="12" l="1"/>
  <c r="I71" i="12"/>
  <c r="I57" i="12"/>
  <c r="I54" i="12"/>
  <c r="K35" i="12" l="1"/>
  <c r="I43" i="12"/>
  <c r="I42" i="12"/>
  <c r="I41" i="12"/>
  <c r="I38" i="12"/>
  <c r="J37" i="12"/>
  <c r="J27" i="12"/>
  <c r="J26" i="12"/>
  <c r="K21" i="12"/>
  <c r="J35" i="12" l="1"/>
  <c r="I45" i="12"/>
  <c r="I37" i="12"/>
  <c r="L35" i="12"/>
  <c r="I35" i="12" l="1"/>
  <c r="I18" i="12"/>
  <c r="K17" i="12"/>
  <c r="L17" i="12"/>
  <c r="J17" i="12"/>
  <c r="I17" i="12" l="1"/>
  <c r="J65" i="12" l="1"/>
  <c r="J64" i="12"/>
  <c r="J63" i="12" l="1"/>
  <c r="K79" i="12"/>
  <c r="L79" i="12"/>
  <c r="J22" i="12"/>
  <c r="K19" i="12"/>
  <c r="J15" i="12"/>
  <c r="J92" i="12"/>
  <c r="I92" i="12" s="1"/>
  <c r="L84" i="12"/>
  <c r="K84" i="12"/>
  <c r="J84" i="12"/>
  <c r="L86" i="12"/>
  <c r="K86" i="12"/>
  <c r="J86" i="12"/>
  <c r="L94" i="12"/>
  <c r="K94" i="12"/>
  <c r="J94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3" i="12"/>
  <c r="I87" i="12"/>
  <c r="I95" i="12"/>
  <c r="I32" i="12"/>
  <c r="I82" i="12"/>
  <c r="I91" i="12"/>
  <c r="I31" i="12"/>
  <c r="I49" i="12"/>
  <c r="I59" i="12"/>
  <c r="I30" i="12"/>
  <c r="I21" i="12"/>
  <c r="I90" i="12"/>
  <c r="L29" i="12"/>
  <c r="K29" i="12"/>
  <c r="I44" i="12"/>
  <c r="I40" i="12"/>
  <c r="I39" i="12"/>
  <c r="I53" i="12"/>
  <c r="I28" i="12"/>
  <c r="I67" i="12"/>
  <c r="I65" i="12"/>
  <c r="I27" i="12"/>
  <c r="I26" i="12"/>
  <c r="I34" i="12"/>
  <c r="I25" i="12"/>
  <c r="I24" i="12"/>
  <c r="I16" i="12"/>
  <c r="I70" i="12"/>
  <c r="I20" i="12"/>
  <c r="I80" i="12"/>
  <c r="I51" i="12"/>
  <c r="I85" i="12"/>
  <c r="I23" i="12"/>
  <c r="L46" i="12"/>
  <c r="K46" i="12"/>
  <c r="I36" i="12"/>
  <c r="I76" i="12"/>
  <c r="J75" i="12"/>
  <c r="I74" i="12"/>
  <c r="I73" i="12"/>
  <c r="L22" i="12" l="1"/>
  <c r="L155" i="12" s="1"/>
  <c r="J72" i="12"/>
  <c r="K22" i="12"/>
  <c r="I22" i="12" s="1"/>
  <c r="I19" i="12"/>
  <c r="I15" i="12"/>
  <c r="I69" i="12"/>
  <c r="I48" i="12"/>
  <c r="I84" i="12"/>
  <c r="I52" i="12"/>
  <c r="I75" i="12"/>
  <c r="I47" i="12"/>
  <c r="I58" i="12"/>
  <c r="I88" i="12"/>
  <c r="I29" i="12"/>
  <c r="I50" i="12"/>
  <c r="I86" i="12"/>
  <c r="I79" i="12"/>
  <c r="I94" i="12"/>
  <c r="I63" i="12"/>
  <c r="I46" i="12"/>
  <c r="I64" i="12"/>
  <c r="K155" i="12" l="1"/>
  <c r="I72" i="12"/>
  <c r="I155" i="12" s="1"/>
  <c r="J155" i="12"/>
</calcChain>
</file>

<file path=xl/sharedStrings.xml><?xml version="1.0" encoding="utf-8"?>
<sst xmlns="http://schemas.openxmlformats.org/spreadsheetml/2006/main" count="796" uniqueCount="337">
  <si>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</si>
  <si>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</si>
  <si>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</si>
  <si>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</si>
  <si>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</si>
  <si>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</si>
  <si>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</si>
  <si>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</si>
  <si>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</si>
  <si>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</si>
  <si>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</si>
  <si>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</si>
  <si>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</si>
  <si>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</si>
  <si>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</si>
  <si>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</si>
  <si>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</si>
  <si>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</si>
  <si>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</si>
  <si>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</si>
  <si>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</si>
  <si>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</si>
  <si>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</si>
  <si>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</si>
  <si>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</si>
  <si>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</si>
  <si>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</si>
  <si>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</si>
  <si>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</si>
  <si>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</si>
  <si>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</si>
  <si>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</si>
  <si>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</si>
  <si>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</si>
  <si>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</si>
  <si>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</si>
  <si>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</si>
  <si>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</si>
  <si>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</si>
  <si>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</si>
  <si>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</si>
  <si>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</si>
  <si>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</si>
  <si>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</si>
  <si>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</si>
  <si>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</si>
  <si>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</si>
  <si>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</si>
  <si>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</si>
  <si>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</si>
  <si>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</si>
  <si>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</si>
  <si>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</si>
  <si>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</si>
  <si>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</si>
  <si>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</si>
  <si>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</si>
  <si>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</si>
  <si>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</si>
  <si>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</si>
  <si>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</si>
  <si>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</si>
  <si>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</si>
  <si>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</si>
  <si>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</si>
  <si>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</si>
  <si>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</si>
  <si>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</si>
  <si>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</si>
  <si>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</si>
  <si>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</si>
  <si>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</si>
  <si>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</si>
  <si>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</si>
  <si>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</si>
  <si>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</si>
  <si>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</si>
  <si>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</si>
  <si>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</si>
  <si>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</si>
  <si>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</si>
  <si>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</si>
  <si>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</si>
  <si>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</si>
  <si>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</si>
  <si>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</si>
  <si>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</si>
  <si>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</si>
  <si>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</si>
  <si>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</si>
  <si>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</si>
  <si>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</si>
  <si>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</si>
  <si>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</si>
  <si>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</si>
  <si>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</si>
  <si>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</si>
  <si>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</si>
  <si>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</si>
  <si>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</si>
  <si>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</si>
  <si>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</si>
  <si>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</si>
  <si>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</si>
  <si>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</si>
  <si>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</si>
  <si>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</si>
  <si>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</si>
  <si>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</si>
  <si>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</si>
  <si>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</si>
  <si>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</si>
  <si>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</si>
  <si>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</si>
  <si>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</si>
  <si>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</si>
  <si>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</si>
  <si>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</si>
  <si>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</si>
  <si>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</si>
  <si>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</si>
  <si>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</si>
  <si>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</si>
  <si>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</si>
  <si>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</si>
  <si>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</si>
  <si>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</si>
  <si>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</si>
  <si>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</si>
  <si>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</si>
  <si>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</si>
  <si>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</si>
  <si>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</si>
  <si>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</si>
  <si>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</si>
  <si>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</si>
  <si>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1218340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</si>
  <si>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</si>
  <si>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</si>
  <si>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</si>
  <si>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</si>
  <si>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</si>
  <si>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</si>
  <si>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</si>
  <si>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</si>
  <si>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</si>
  <si>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</si>
  <si>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</si>
  <si>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</si>
  <si>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</si>
  <si>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</si>
  <si>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</si>
  <si>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</si>
  <si>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</si>
  <si>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</si>
  <si>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</si>
  <si>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</si>
  <si>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</si>
  <si>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</si>
  <si>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</si>
  <si>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</si>
  <si>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</si>
  <si>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</si>
  <si>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</si>
  <si>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</si>
  <si>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</si>
  <si>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</si>
  <si>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</si>
  <si>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</si>
  <si>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</si>
  <si>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</si>
  <si>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</si>
  <si>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</si>
  <si>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</si>
  <si>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</si>
  <si>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</si>
  <si>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</si>
  <si>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</si>
  <si>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</si>
  <si>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</si>
  <si>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</si>
  <si>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</si>
  <si>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</si>
  <si>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</si>
  <si>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</si>
  <si>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</si>
  <si>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</si>
  <si>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</si>
  <si>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</si>
  <si>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</si>
  <si>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</si>
  <si>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</si>
  <si>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</si>
  <si>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</si>
  <si>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</si>
  <si>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</si>
  <si>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</si>
  <si>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</si>
  <si>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</si>
  <si>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</si>
  <si>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</si>
  <si>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</si>
  <si>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</si>
  <si>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</si>
  <si>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</si>
  <si>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</si>
  <si>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</si>
  <si>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</si>
  <si>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</si>
  <si>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</si>
  <si>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</si>
  <si>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</si>
  <si>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</si>
  <si>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</si>
  <si>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</si>
  <si>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</si>
  <si>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</si>
  <si>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</si>
  <si>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</si>
  <si>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</si>
  <si>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</si>
  <si>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</si>
  <si>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</si>
  <si>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</si>
  <si>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</si>
  <si>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</si>
  <si>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</si>
  <si>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</si>
  <si>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</si>
  <si>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</si>
  <si>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</si>
  <si>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</si>
  <si>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</si>
  <si>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</si>
  <si>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</si>
  <si>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</si>
  <si>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</si>
  <si>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</si>
  <si>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</si>
  <si>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</si>
  <si>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</si>
  <si>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</si>
  <si>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</si>
  <si>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</si>
  <si>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</si>
  <si>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</si>
  <si>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</si>
  <si>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</si>
  <si>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</si>
  <si>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</si>
  <si>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</si>
  <si>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</si>
  <si>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</si>
  <si>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</si>
  <si>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</si>
  <si>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</si>
  <si>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</si>
  <si>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</si>
  <si>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</si>
  <si>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</si>
  <si>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</si>
  <si>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</si>
  <si>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</si>
  <si>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</si>
  <si>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</si>
  <si>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</si>
  <si>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</si>
  <si>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</si>
  <si>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</si>
  <si>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</si>
  <si>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</si>
  <si>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</si>
  <si>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</si>
  <si>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</si>
  <si>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</si>
  <si>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</si>
  <si>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</si>
  <si>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</si>
  <si>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</si>
  <si>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</si>
  <si>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</si>
  <si>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</si>
  <si>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</si>
  <si>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</si>
  <si>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</si>
  <si>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</si>
  <si>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</si>
  <si>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</si>
  <si>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</si>
  <si>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</si>
  <si>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</si>
  <si>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</si>
  <si>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</si>
  <si>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</si>
  <si>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</si>
  <si>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</si>
  <si>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</si>
  <si>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</si>
  <si>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</si>
  <si>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</si>
  <si>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</si>
  <si>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</si>
  <si>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</si>
  <si>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</si>
  <si>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</si>
  <si>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0611300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</si>
  <si>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</si>
  <si>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</si>
  <si>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</si>
  <si>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</si>
  <si>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</si>
  <si>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</si>
  <si>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</si>
  <si>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</si>
  <si>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</si>
  <si>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</si>
  <si>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95</t>
  </si>
  <si>
    <t>96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</si>
  <si>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</si>
  <si>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</si>
  <si>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"Додаток 7</t>
  </si>
  <si>
    <t>від 24.12.2025 №1014- VIII"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</si>
  <si>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</si>
  <si>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Сприяння розвитку малого та середнього підприємництва</t>
  </si>
  <si>
    <t>0217610</t>
  </si>
  <si>
    <t>0411</t>
  </si>
  <si>
    <t>13.03.2026
№ 1061-VIII</t>
  </si>
  <si>
    <t>Міська цільова програма підвищення ефективності виконання делегованих повноважень Чорноморською міською радою Одеського району Одеської області у взаємодії з органами виконавчої влади Одеського району Одеської області щодо реалізації державної регіональної  політики на 2026 рік</t>
  </si>
  <si>
    <t>Начальник фінансового управління</t>
  </si>
  <si>
    <t>Ольга ЯКОВЕНКО</t>
  </si>
  <si>
    <t>Субвенція з місцевого бюджету на підготовку та реалізацію публічних інвестиційних проектів/програм публічних інвестицій</t>
  </si>
  <si>
    <t>9720</t>
  </si>
  <si>
    <t>13.04.2026
№  1075 -VIII</t>
  </si>
  <si>
    <t>13.04.2026
№ 1075 -VIII</t>
  </si>
  <si>
    <t>3118110</t>
  </si>
  <si>
    <t>Додаток 6</t>
  </si>
  <si>
    <t>від  15.05.2026 № 1097-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</si>
</sst>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1"/>
  <sheetViews>
    <sheetView showZeros="0" tabSelected="1" view="pageBreakPreview" topLeftCell="E1" zoomScale="80" zoomScaleNormal="80" zoomScaleSheetLayoutView="80" workbookViewId="0">
      <pane ySplit="13" topLeftCell="A14" activePane="bottomLeft" state="frozen"/>
      <selection pane="bottomLeft" activeCell="J4" sqref="J4:L4"/>
    </sheetView>
  </sheetViews>
  <sheetFormatPr defaultColWidth="9.109375" defaultRowHeight="14.4" x14ac:dyDescent="0.3"/>
  <cols>
    <col min="1" max="1" width="10.5546875" style="9" customWidth="1"/>
    <col min="2" max="2" width="9.2187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20.109375" style="1" customWidth="1"/>
    <col min="13" max="13" width="17.88671875" style="2" customWidth="1"/>
    <col min="14" max="16384" width="9.109375" style="2"/>
  </cols>
  <sheetData>
    <row r="1" spans="1:12" ht="15.6" x14ac:dyDescent="0.3">
      <c r="J1" s="70" t="s">
        <v>335</v>
      </c>
      <c r="K1" s="70"/>
      <c r="L1" s="70"/>
    </row>
    <row r="2" spans="1:12" ht="15.6" x14ac:dyDescent="0.3">
      <c r="J2" s="70" t="s">
        <v>41</v>
      </c>
      <c r="K2" s="70"/>
      <c r="L2" s="70"/>
    </row>
    <row r="3" spans="1:12" ht="15.6" x14ac:dyDescent="0.3">
      <c r="J3" s="70" t="s">
        <v>42</v>
      </c>
      <c r="K3" s="70"/>
      <c r="L3" s="70"/>
    </row>
    <row r="4" spans="1:12" ht="15.6" x14ac:dyDescent="0.3">
      <c r="J4" s="71" t="s">
        <v>336</v>
      </c>
      <c r="K4" s="71"/>
      <c r="L4" s="71"/>
    </row>
    <row r="6" spans="1:12" ht="15.6" x14ac:dyDescent="0.3">
      <c r="J6" s="70" t="s">
        <v>320</v>
      </c>
      <c r="K6" s="70"/>
      <c r="L6" s="70"/>
    </row>
    <row r="7" spans="1:12" ht="15.6" x14ac:dyDescent="0.3">
      <c r="J7" s="70" t="s">
        <v>41</v>
      </c>
      <c r="K7" s="70"/>
      <c r="L7" s="70"/>
    </row>
    <row r="8" spans="1:12" ht="15.6" x14ac:dyDescent="0.3">
      <c r="J8" s="70" t="s">
        <v>42</v>
      </c>
      <c r="K8" s="70"/>
      <c r="L8" s="70"/>
    </row>
    <row r="9" spans="1:12" ht="15.6" x14ac:dyDescent="0.3">
      <c r="J9" s="71" t="s">
        <v>321</v>
      </c>
      <c r="K9" s="71"/>
      <c r="L9" s="71"/>
    </row>
    <row r="10" spans="1:12" ht="15.6" x14ac:dyDescent="0.3">
      <c r="A10" s="77" t="s">
        <v>137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3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" customHeight="1" x14ac:dyDescent="0.3">
      <c r="A12" s="79" t="s">
        <v>31</v>
      </c>
      <c r="B12" s="30"/>
      <c r="C12" s="79" t="s">
        <v>32</v>
      </c>
      <c r="D12" s="79" t="s">
        <v>7</v>
      </c>
      <c r="E12" s="80" t="s">
        <v>153</v>
      </c>
      <c r="F12" s="80" t="s">
        <v>152</v>
      </c>
      <c r="G12" s="79" t="s">
        <v>33</v>
      </c>
      <c r="H12" s="79" t="s">
        <v>34</v>
      </c>
      <c r="I12" s="82" t="s">
        <v>0</v>
      </c>
      <c r="J12" s="82" t="s">
        <v>1</v>
      </c>
      <c r="K12" s="82" t="s">
        <v>2</v>
      </c>
      <c r="L12" s="82"/>
    </row>
    <row r="13" spans="1:12" ht="54" customHeight="1" x14ac:dyDescent="0.3">
      <c r="A13" s="79"/>
      <c r="B13" s="30"/>
      <c r="C13" s="79"/>
      <c r="D13" s="79"/>
      <c r="E13" s="81"/>
      <c r="F13" s="81"/>
      <c r="G13" s="79"/>
      <c r="H13" s="79"/>
      <c r="I13" s="82"/>
      <c r="J13" s="82"/>
      <c r="K13" s="38" t="s">
        <v>3</v>
      </c>
      <c r="L13" s="38" t="s">
        <v>4</v>
      </c>
    </row>
    <row r="14" spans="1:12" s="1" customFormat="1" x14ac:dyDescent="0.25">
      <c r="A14" s="39">
        <v>1</v>
      </c>
      <c r="B14" s="30"/>
      <c r="C14" s="37">
        <v>2</v>
      </c>
      <c r="D14" s="39">
        <v>3</v>
      </c>
      <c r="E14" s="48" t="s">
        <v>150</v>
      </c>
      <c r="F14" s="37" t="s">
        <v>151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6.8" x14ac:dyDescent="0.3">
      <c r="A15" s="21">
        <v>1</v>
      </c>
      <c r="B15" s="64">
        <v>1</v>
      </c>
      <c r="C15" s="72" t="s">
        <v>16</v>
      </c>
      <c r="D15" s="73"/>
      <c r="E15" s="73"/>
      <c r="F15" s="73"/>
      <c r="G15" s="74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6.8" x14ac:dyDescent="0.3">
      <c r="A16" s="16" t="s">
        <v>13</v>
      </c>
      <c r="B16" s="66">
        <v>1</v>
      </c>
      <c r="C16" s="13">
        <v>3242</v>
      </c>
      <c r="D16" s="13">
        <v>1090</v>
      </c>
      <c r="E16" s="12" t="s">
        <v>8</v>
      </c>
      <c r="F16" s="12" t="s">
        <v>154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6.8" x14ac:dyDescent="0.3">
      <c r="A17" s="21">
        <v>2</v>
      </c>
      <c r="B17" s="41">
        <v>20</v>
      </c>
      <c r="C17" s="75" t="s">
        <v>174</v>
      </c>
      <c r="D17" s="75"/>
      <c r="E17" s="75"/>
      <c r="F17" s="75"/>
      <c r="G17" s="75"/>
      <c r="H17" s="21" t="s">
        <v>175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3">
      <c r="A18" s="16" t="s">
        <v>176</v>
      </c>
      <c r="B18" s="66">
        <v>20</v>
      </c>
      <c r="C18" s="13">
        <v>7330</v>
      </c>
      <c r="D18" s="16" t="s">
        <v>12</v>
      </c>
      <c r="E18" s="12" t="s">
        <v>177</v>
      </c>
      <c r="F18" s="12" t="s">
        <v>157</v>
      </c>
      <c r="G18" s="12" t="s">
        <v>174</v>
      </c>
      <c r="H18" s="13" t="s">
        <v>175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6.8" x14ac:dyDescent="0.3">
      <c r="A19" s="21">
        <v>3</v>
      </c>
      <c r="B19" s="41">
        <v>56</v>
      </c>
      <c r="C19" s="75" t="s">
        <v>98</v>
      </c>
      <c r="D19" s="75"/>
      <c r="E19" s="75"/>
      <c r="F19" s="75"/>
      <c r="G19" s="75"/>
      <c r="H19" s="21" t="s">
        <v>124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" x14ac:dyDescent="0.3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268</v>
      </c>
      <c r="G20" s="12" t="s">
        <v>98</v>
      </c>
      <c r="H20" s="13" t="s">
        <v>124</v>
      </c>
      <c r="I20" s="20">
        <f>J20+K20</f>
        <v>100000</v>
      </c>
      <c r="J20" s="20"/>
      <c r="K20" s="20">
        <v>100000</v>
      </c>
      <c r="L20" s="20"/>
    </row>
    <row r="21" spans="1:12" s="18" customFormat="1" ht="78" x14ac:dyDescent="0.3">
      <c r="A21" s="11" t="s">
        <v>136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155</v>
      </c>
      <c r="G21" s="12" t="s">
        <v>98</v>
      </c>
      <c r="H21" s="13" t="s">
        <v>124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6.8" x14ac:dyDescent="0.3">
      <c r="A22" s="21">
        <v>4</v>
      </c>
      <c r="B22" s="41">
        <v>61</v>
      </c>
      <c r="C22" s="72" t="s">
        <v>117</v>
      </c>
      <c r="D22" s="73"/>
      <c r="E22" s="73"/>
      <c r="F22" s="73"/>
      <c r="G22" s="74"/>
      <c r="H22" s="21" t="s">
        <v>123</v>
      </c>
      <c r="I22" s="19">
        <f t="shared" ref="I22:I94" si="1">J22+K22</f>
        <v>5840200</v>
      </c>
      <c r="J22" s="19">
        <f>J23+J24+J25+J26+J27+J28+J29+J30+J31+J32</f>
        <v>5840200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6.8" x14ac:dyDescent="0.3">
      <c r="A23" s="15" t="s">
        <v>111</v>
      </c>
      <c r="B23" s="65">
        <v>61</v>
      </c>
      <c r="C23" s="11" t="s">
        <v>100</v>
      </c>
      <c r="D23" s="11" t="s">
        <v>101</v>
      </c>
      <c r="E23" s="23" t="s">
        <v>118</v>
      </c>
      <c r="F23" s="45" t="s">
        <v>268</v>
      </c>
      <c r="G23" s="12" t="s">
        <v>117</v>
      </c>
      <c r="H23" s="13" t="s">
        <v>123</v>
      </c>
      <c r="I23" s="20">
        <f t="shared" ref="I23:I29" si="2">J23+K23</f>
        <v>1662400</v>
      </c>
      <c r="J23" s="20">
        <f>1479900+182500</f>
        <v>1662400</v>
      </c>
      <c r="K23" s="20"/>
      <c r="L23" s="20"/>
    </row>
    <row r="24" spans="1:12" s="18" customFormat="1" ht="46.8" x14ac:dyDescent="0.3">
      <c r="A24" s="15" t="s">
        <v>112</v>
      </c>
      <c r="B24" s="65">
        <v>61</v>
      </c>
      <c r="C24" s="11" t="s">
        <v>100</v>
      </c>
      <c r="D24" s="11" t="s">
        <v>101</v>
      </c>
      <c r="E24" s="23" t="s">
        <v>118</v>
      </c>
      <c r="F24" s="12" t="s">
        <v>154</v>
      </c>
      <c r="G24" s="12" t="s">
        <v>117</v>
      </c>
      <c r="H24" s="13" t="s">
        <v>123</v>
      </c>
      <c r="I24" s="20">
        <f t="shared" si="2"/>
        <v>2429900</v>
      </c>
      <c r="J24" s="20">
        <f>1929900+500000</f>
        <v>2429900</v>
      </c>
      <c r="K24" s="20"/>
      <c r="L24" s="20"/>
    </row>
    <row r="25" spans="1:12" s="18" customFormat="1" ht="46.8" x14ac:dyDescent="0.3">
      <c r="A25" s="11" t="s">
        <v>113</v>
      </c>
      <c r="B25" s="65">
        <v>61</v>
      </c>
      <c r="C25" s="11" t="s">
        <v>100</v>
      </c>
      <c r="D25" s="11" t="s">
        <v>101</v>
      </c>
      <c r="E25" s="23" t="s">
        <v>118</v>
      </c>
      <c r="F25" s="23" t="s">
        <v>81</v>
      </c>
      <c r="G25" s="12" t="s">
        <v>117</v>
      </c>
      <c r="H25" s="13" t="s">
        <v>123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6.8" x14ac:dyDescent="0.3">
      <c r="A26" s="11" t="s">
        <v>109</v>
      </c>
      <c r="B26" s="65">
        <v>61</v>
      </c>
      <c r="C26" s="11" t="s">
        <v>100</v>
      </c>
      <c r="D26" s="11" t="s">
        <v>101</v>
      </c>
      <c r="E26" s="23" t="s">
        <v>118</v>
      </c>
      <c r="F26" s="23" t="s">
        <v>156</v>
      </c>
      <c r="G26" s="12" t="s">
        <v>117</v>
      </c>
      <c r="H26" s="13" t="s">
        <v>123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6.8" x14ac:dyDescent="0.3">
      <c r="A27" s="11" t="s">
        <v>108</v>
      </c>
      <c r="B27" s="65">
        <v>61</v>
      </c>
      <c r="C27" s="11" t="s">
        <v>100</v>
      </c>
      <c r="D27" s="11" t="s">
        <v>101</v>
      </c>
      <c r="E27" s="23" t="s">
        <v>118</v>
      </c>
      <c r="F27" s="23" t="s">
        <v>82</v>
      </c>
      <c r="G27" s="12" t="s">
        <v>117</v>
      </c>
      <c r="H27" s="13" t="s">
        <v>123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6.8" x14ac:dyDescent="0.3">
      <c r="A28" s="11" t="s">
        <v>107</v>
      </c>
      <c r="B28" s="65">
        <v>61</v>
      </c>
      <c r="C28" s="11" t="s">
        <v>100</v>
      </c>
      <c r="D28" s="11" t="s">
        <v>101</v>
      </c>
      <c r="E28" s="23" t="s">
        <v>118</v>
      </c>
      <c r="F28" s="23" t="s">
        <v>86</v>
      </c>
      <c r="G28" s="12" t="s">
        <v>117</v>
      </c>
      <c r="H28" s="13" t="s">
        <v>123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2.4" x14ac:dyDescent="0.3">
      <c r="A29" s="11" t="s">
        <v>103</v>
      </c>
      <c r="B29" s="65">
        <v>61</v>
      </c>
      <c r="C29" s="11" t="s">
        <v>100</v>
      </c>
      <c r="D29" s="11" t="s">
        <v>101</v>
      </c>
      <c r="E29" s="23" t="s">
        <v>118</v>
      </c>
      <c r="F29" s="45" t="s">
        <v>155</v>
      </c>
      <c r="G29" s="12" t="s">
        <v>117</v>
      </c>
      <c r="H29" s="13" t="s">
        <v>123</v>
      </c>
      <c r="I29" s="20">
        <f t="shared" si="2"/>
        <v>151800</v>
      </c>
      <c r="J29" s="20">
        <f>551800-400000</f>
        <v>151800</v>
      </c>
      <c r="K29" s="20">
        <f>36000-36000</f>
        <v>0</v>
      </c>
      <c r="L29" s="20">
        <f>36000-36000</f>
        <v>0</v>
      </c>
    </row>
    <row r="30" spans="1:12" s="18" customFormat="1" ht="46.8" x14ac:dyDescent="0.3">
      <c r="A30" s="13">
        <v>1517520</v>
      </c>
      <c r="B30" s="65">
        <v>61</v>
      </c>
      <c r="C30" s="13">
        <v>7520</v>
      </c>
      <c r="D30" s="13">
        <v>460</v>
      </c>
      <c r="E30" s="23" t="s">
        <v>118</v>
      </c>
      <c r="F30" s="23" t="s">
        <v>157</v>
      </c>
      <c r="G30" s="12" t="s">
        <v>117</v>
      </c>
      <c r="H30" s="13" t="s">
        <v>123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3">
      <c r="A31" s="13">
        <v>3117520</v>
      </c>
      <c r="B31" s="65">
        <v>61</v>
      </c>
      <c r="C31" s="13">
        <v>7520</v>
      </c>
      <c r="D31" s="13">
        <v>460</v>
      </c>
      <c r="E31" s="23" t="s">
        <v>118</v>
      </c>
      <c r="F31" s="23" t="s">
        <v>158</v>
      </c>
      <c r="G31" s="12" t="s">
        <v>117</v>
      </c>
      <c r="H31" s="13" t="s">
        <v>123</v>
      </c>
      <c r="I31" s="20">
        <f>J31+K31</f>
        <v>23100</v>
      </c>
      <c r="J31" s="20">
        <v>23100</v>
      </c>
      <c r="K31" s="19"/>
      <c r="L31" s="19"/>
    </row>
    <row r="32" spans="1:12" s="18" customFormat="1" ht="46.8" x14ac:dyDescent="0.3">
      <c r="A32" s="13">
        <v>3717520</v>
      </c>
      <c r="B32" s="65">
        <v>61</v>
      </c>
      <c r="C32" s="13">
        <v>7520</v>
      </c>
      <c r="D32" s="13">
        <v>460</v>
      </c>
      <c r="E32" s="23" t="s">
        <v>118</v>
      </c>
      <c r="F32" s="23" t="s">
        <v>93</v>
      </c>
      <c r="G32" s="12" t="s">
        <v>117</v>
      </c>
      <c r="H32" s="13" t="s">
        <v>102</v>
      </c>
      <c r="I32" s="20">
        <f>J32+K32</f>
        <v>169100</v>
      </c>
      <c r="J32" s="20">
        <f>118600+50500</f>
        <v>169100</v>
      </c>
      <c r="K32" s="20"/>
      <c r="L32" s="20"/>
    </row>
    <row r="33" spans="1:12" s="49" customFormat="1" ht="31.2" x14ac:dyDescent="0.3">
      <c r="A33" s="21">
        <v>5</v>
      </c>
      <c r="B33" s="41">
        <v>65</v>
      </c>
      <c r="C33" s="72" t="s">
        <v>115</v>
      </c>
      <c r="D33" s="73"/>
      <c r="E33" s="73"/>
      <c r="F33" s="73"/>
      <c r="G33" s="74"/>
      <c r="H33" s="21" t="s">
        <v>119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" x14ac:dyDescent="0.3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156</v>
      </c>
      <c r="G34" s="12" t="s">
        <v>110</v>
      </c>
      <c r="H34" s="13" t="s">
        <v>119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6.8" x14ac:dyDescent="0.3">
      <c r="A35" s="21">
        <v>6</v>
      </c>
      <c r="B35" s="41">
        <v>68</v>
      </c>
      <c r="C35" s="72" t="s">
        <v>116</v>
      </c>
      <c r="D35" s="73"/>
      <c r="E35" s="73"/>
      <c r="F35" s="73"/>
      <c r="G35" s="74"/>
      <c r="H35" s="21" t="s">
        <v>122</v>
      </c>
      <c r="I35" s="19">
        <f t="shared" ref="I35:I45" si="5">J35+K35</f>
        <v>196815749.92000002</v>
      </c>
      <c r="J35" s="19">
        <f>SUM(J36:J45)</f>
        <v>157110136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6.8" x14ac:dyDescent="0.3">
      <c r="A36" s="11" t="s">
        <v>114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268</v>
      </c>
      <c r="G36" s="12" t="s">
        <v>116</v>
      </c>
      <c r="H36" s="13" t="s">
        <v>122</v>
      </c>
      <c r="I36" s="20">
        <f t="shared" si="5"/>
        <v>16238700</v>
      </c>
      <c r="J36" s="20">
        <f>16710200-101500-370000</f>
        <v>16238700</v>
      </c>
      <c r="K36" s="20"/>
      <c r="L36" s="20"/>
    </row>
    <row r="37" spans="1:12" s="18" customFormat="1" ht="62.4" x14ac:dyDescent="0.3">
      <c r="A37" s="11" t="s">
        <v>178</v>
      </c>
      <c r="B37" s="33">
        <v>68</v>
      </c>
      <c r="C37" s="11" t="s">
        <v>179</v>
      </c>
      <c r="D37" s="11" t="s">
        <v>183</v>
      </c>
      <c r="E37" s="45" t="s">
        <v>180</v>
      </c>
      <c r="F37" s="45" t="s">
        <v>155</v>
      </c>
      <c r="G37" s="12" t="s">
        <v>116</v>
      </c>
      <c r="H37" s="13" t="s">
        <v>122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2.4" x14ac:dyDescent="0.3">
      <c r="A38" s="11" t="s">
        <v>181</v>
      </c>
      <c r="B38" s="33">
        <v>68</v>
      </c>
      <c r="C38" s="11" t="s">
        <v>182</v>
      </c>
      <c r="D38" s="11" t="s">
        <v>11</v>
      </c>
      <c r="E38" s="45" t="s">
        <v>184</v>
      </c>
      <c r="F38" s="45" t="s">
        <v>155</v>
      </c>
      <c r="G38" s="12" t="s">
        <v>116</v>
      </c>
      <c r="H38" s="13" t="s">
        <v>122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2.4" x14ac:dyDescent="0.3">
      <c r="A39" s="11" t="s">
        <v>19</v>
      </c>
      <c r="B39" s="65">
        <v>68</v>
      </c>
      <c r="C39" s="11" t="s">
        <v>38</v>
      </c>
      <c r="D39" s="11" t="s">
        <v>11</v>
      </c>
      <c r="E39" s="23" t="s">
        <v>39</v>
      </c>
      <c r="F39" s="45" t="s">
        <v>155</v>
      </c>
      <c r="G39" s="12" t="s">
        <v>116</v>
      </c>
      <c r="H39" s="13" t="s">
        <v>122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2.4" x14ac:dyDescent="0.3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155</v>
      </c>
      <c r="G40" s="12" t="s">
        <v>116</v>
      </c>
      <c r="H40" s="13" t="s">
        <v>122</v>
      </c>
      <c r="I40" s="20">
        <f t="shared" si="5"/>
        <v>101307332</v>
      </c>
      <c r="J40" s="20">
        <f>95601000+600000+1500000+1000000+387732+329500+1765600+123500</f>
        <v>101307332</v>
      </c>
      <c r="K40" s="20"/>
      <c r="L40" s="20"/>
    </row>
    <row r="41" spans="1:12" s="18" customFormat="1" ht="99.75" customHeight="1" x14ac:dyDescent="0.3">
      <c r="A41" s="11" t="s">
        <v>185</v>
      </c>
      <c r="B41" s="33">
        <v>68</v>
      </c>
      <c r="C41" s="11" t="s">
        <v>186</v>
      </c>
      <c r="D41" s="11" t="s">
        <v>105</v>
      </c>
      <c r="E41" s="45" t="s">
        <v>187</v>
      </c>
      <c r="F41" s="45" t="s">
        <v>155</v>
      </c>
      <c r="G41" s="12" t="s">
        <v>116</v>
      </c>
      <c r="H41" s="13" t="s">
        <v>122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2.4" x14ac:dyDescent="0.3">
      <c r="A42" s="11" t="s">
        <v>121</v>
      </c>
      <c r="B42" s="65">
        <v>68</v>
      </c>
      <c r="C42" s="11" t="s">
        <v>40</v>
      </c>
      <c r="D42" s="11" t="s">
        <v>20</v>
      </c>
      <c r="E42" s="23" t="s">
        <v>21</v>
      </c>
      <c r="F42" s="45" t="s">
        <v>155</v>
      </c>
      <c r="G42" s="12" t="s">
        <v>116</v>
      </c>
      <c r="H42" s="13" t="s">
        <v>122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2.4" x14ac:dyDescent="0.3">
      <c r="A43" s="11" t="s">
        <v>188</v>
      </c>
      <c r="B43" s="65">
        <v>68</v>
      </c>
      <c r="C43" s="11" t="s">
        <v>189</v>
      </c>
      <c r="D43" s="11" t="s">
        <v>190</v>
      </c>
      <c r="E43" s="23" t="s">
        <v>191</v>
      </c>
      <c r="F43" s="45" t="s">
        <v>155</v>
      </c>
      <c r="G43" s="12" t="s">
        <v>116</v>
      </c>
      <c r="H43" s="13" t="s">
        <v>122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77" customHeight="1" x14ac:dyDescent="0.3">
      <c r="A44" s="11" t="s">
        <v>192</v>
      </c>
      <c r="B44" s="65">
        <v>68</v>
      </c>
      <c r="C44" s="11" t="s">
        <v>193</v>
      </c>
      <c r="D44" s="11" t="s">
        <v>12</v>
      </c>
      <c r="E44" s="23" t="s">
        <v>194</v>
      </c>
      <c r="F44" s="45" t="s">
        <v>155</v>
      </c>
      <c r="G44" s="12" t="s">
        <v>116</v>
      </c>
      <c r="H44" s="13" t="s">
        <v>122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3">
      <c r="A45" s="11" t="s">
        <v>195</v>
      </c>
      <c r="B45" s="65">
        <v>68</v>
      </c>
      <c r="C45" s="56" t="s">
        <v>186</v>
      </c>
      <c r="D45" s="11" t="s">
        <v>105</v>
      </c>
      <c r="E45" s="45" t="s">
        <v>187</v>
      </c>
      <c r="F45" s="45" t="s">
        <v>157</v>
      </c>
      <c r="G45" s="12" t="s">
        <v>116</v>
      </c>
      <c r="H45" s="13" t="s">
        <v>122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2" x14ac:dyDescent="0.3">
      <c r="A46" s="21">
        <v>7</v>
      </c>
      <c r="B46" s="42">
        <v>73</v>
      </c>
      <c r="C46" s="72" t="s">
        <v>125</v>
      </c>
      <c r="D46" s="73"/>
      <c r="E46" s="73"/>
      <c r="F46" s="73"/>
      <c r="G46" s="74"/>
      <c r="H46" s="21" t="s">
        <v>126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46.8" x14ac:dyDescent="0.3">
      <c r="A47" s="16" t="s">
        <v>128</v>
      </c>
      <c r="B47" s="31">
        <v>73</v>
      </c>
      <c r="C47" s="16" t="s">
        <v>129</v>
      </c>
      <c r="D47" s="16" t="s">
        <v>127</v>
      </c>
      <c r="E47" s="46" t="s">
        <v>130</v>
      </c>
      <c r="F47" s="45" t="s">
        <v>268</v>
      </c>
      <c r="G47" s="12" t="s">
        <v>125</v>
      </c>
      <c r="H47" s="13" t="s">
        <v>126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6.8" x14ac:dyDescent="0.3">
      <c r="A48" s="21">
        <v>8</v>
      </c>
      <c r="B48" s="42">
        <v>76</v>
      </c>
      <c r="C48" s="72" t="s">
        <v>131</v>
      </c>
      <c r="D48" s="73"/>
      <c r="E48" s="73"/>
      <c r="F48" s="73"/>
      <c r="G48" s="74"/>
      <c r="H48" s="21" t="s">
        <v>212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2.4" x14ac:dyDescent="0.3">
      <c r="A49" s="13" t="s">
        <v>132</v>
      </c>
      <c r="B49" s="31">
        <v>76</v>
      </c>
      <c r="C49" s="13" t="s">
        <v>133</v>
      </c>
      <c r="D49" s="13" t="s">
        <v>134</v>
      </c>
      <c r="E49" s="46" t="s">
        <v>135</v>
      </c>
      <c r="F49" s="23" t="s">
        <v>158</v>
      </c>
      <c r="G49" s="12" t="s">
        <v>131</v>
      </c>
      <c r="H49" s="13" t="s">
        <v>212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3">
      <c r="A50" s="21">
        <v>9</v>
      </c>
      <c r="B50" s="41">
        <v>78</v>
      </c>
      <c r="C50" s="72" t="s">
        <v>138</v>
      </c>
      <c r="D50" s="73"/>
      <c r="E50" s="73"/>
      <c r="F50" s="73"/>
      <c r="G50" s="74"/>
      <c r="H50" s="21" t="s">
        <v>140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3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268</v>
      </c>
      <c r="G51" s="12" t="s">
        <v>138</v>
      </c>
      <c r="H51" s="13" t="s">
        <v>146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3">
      <c r="A52" s="21">
        <v>10</v>
      </c>
      <c r="B52" s="41">
        <v>80</v>
      </c>
      <c r="C52" s="72" t="s">
        <v>139</v>
      </c>
      <c r="D52" s="73"/>
      <c r="E52" s="73"/>
      <c r="F52" s="73"/>
      <c r="G52" s="74"/>
      <c r="H52" s="21" t="s">
        <v>141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3.6" x14ac:dyDescent="0.3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155</v>
      </c>
      <c r="G53" s="12" t="s">
        <v>139</v>
      </c>
      <c r="H53" s="13" t="s">
        <v>141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3">
      <c r="A54" s="21">
        <v>11</v>
      </c>
      <c r="B54" s="41">
        <v>81</v>
      </c>
      <c r="C54" s="76" t="s">
        <v>196</v>
      </c>
      <c r="D54" s="76"/>
      <c r="E54" s="76"/>
      <c r="F54" s="76"/>
      <c r="G54" s="76"/>
      <c r="H54" s="21" t="s">
        <v>198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3.6" x14ac:dyDescent="0.3">
      <c r="A55" s="11" t="s">
        <v>178</v>
      </c>
      <c r="B55" s="36">
        <v>81</v>
      </c>
      <c r="C55" s="11" t="s">
        <v>179</v>
      </c>
      <c r="D55" s="11" t="s">
        <v>183</v>
      </c>
      <c r="E55" s="45" t="s">
        <v>180</v>
      </c>
      <c r="F55" s="45" t="s">
        <v>155</v>
      </c>
      <c r="G55" s="12" t="s">
        <v>196</v>
      </c>
      <c r="H55" s="13" t="s">
        <v>198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3.6" x14ac:dyDescent="0.3">
      <c r="A56" s="11" t="s">
        <v>188</v>
      </c>
      <c r="B56" s="36">
        <v>81</v>
      </c>
      <c r="C56" s="11" t="s">
        <v>189</v>
      </c>
      <c r="D56" s="11" t="s">
        <v>190</v>
      </c>
      <c r="E56" s="45" t="s">
        <v>197</v>
      </c>
      <c r="F56" s="45" t="s">
        <v>155</v>
      </c>
      <c r="G56" s="12" t="s">
        <v>196</v>
      </c>
      <c r="H56" s="13" t="s">
        <v>198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168.75" customHeight="1" x14ac:dyDescent="0.3">
      <c r="A57" s="11" t="s">
        <v>192</v>
      </c>
      <c r="B57" s="36">
        <v>81</v>
      </c>
      <c r="C57" s="11" t="s">
        <v>193</v>
      </c>
      <c r="D57" s="11" t="s">
        <v>12</v>
      </c>
      <c r="E57" s="45" t="s">
        <v>194</v>
      </c>
      <c r="F57" s="45" t="s">
        <v>155</v>
      </c>
      <c r="G57" s="12" t="s">
        <v>196</v>
      </c>
      <c r="H57" s="13" t="s">
        <v>198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3">
      <c r="A58" s="21">
        <v>12</v>
      </c>
      <c r="B58" s="41">
        <v>82</v>
      </c>
      <c r="C58" s="76" t="s">
        <v>142</v>
      </c>
      <c r="D58" s="76"/>
      <c r="E58" s="76"/>
      <c r="F58" s="76"/>
      <c r="G58" s="76"/>
      <c r="H58" s="21" t="s">
        <v>143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3">
      <c r="A59" s="16" t="s">
        <v>104</v>
      </c>
      <c r="B59" s="36">
        <v>82</v>
      </c>
      <c r="C59" s="13">
        <v>6090</v>
      </c>
      <c r="D59" s="16" t="s">
        <v>105</v>
      </c>
      <c r="E59" s="46" t="s">
        <v>106</v>
      </c>
      <c r="F59" s="23" t="s">
        <v>158</v>
      </c>
      <c r="G59" s="46" t="s">
        <v>142</v>
      </c>
      <c r="H59" s="13" t="s">
        <v>143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3">
      <c r="A60" s="21">
        <v>13</v>
      </c>
      <c r="B60" s="40">
        <v>98</v>
      </c>
      <c r="C60" s="72" t="s">
        <v>164</v>
      </c>
      <c r="D60" s="73"/>
      <c r="E60" s="73"/>
      <c r="F60" s="73"/>
      <c r="G60" s="74"/>
      <c r="H60" s="54" t="s">
        <v>199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6.8" x14ac:dyDescent="0.3">
      <c r="A61" s="11" t="s">
        <v>14</v>
      </c>
      <c r="B61" s="65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164</v>
      </c>
      <c r="H61" s="55" t="s">
        <v>172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6.8" x14ac:dyDescent="0.3">
      <c r="A62" s="11" t="s">
        <v>27</v>
      </c>
      <c r="B62" s="65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164</v>
      </c>
      <c r="H62" s="55" t="s">
        <v>172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3">
      <c r="A63" s="21">
        <v>14</v>
      </c>
      <c r="B63" s="40">
        <v>99</v>
      </c>
      <c r="C63" s="72" t="s">
        <v>165</v>
      </c>
      <c r="D63" s="73"/>
      <c r="E63" s="73"/>
      <c r="F63" s="73"/>
      <c r="G63" s="74"/>
      <c r="H63" s="54" t="s">
        <v>173</v>
      </c>
      <c r="I63" s="19">
        <f>J63+K63</f>
        <v>19757545.859999999</v>
      </c>
      <c r="J63" s="19">
        <f>SUM(J64:J68)</f>
        <v>15416550</v>
      </c>
      <c r="K63" s="19">
        <f>SUM(K64:K68)</f>
        <v>4340995.8600000003</v>
      </c>
      <c r="L63" s="19">
        <f>SUM(L64:L68)</f>
        <v>0</v>
      </c>
    </row>
    <row r="64" spans="1:12" s="18" customFormat="1" ht="57" customHeight="1" x14ac:dyDescent="0.3">
      <c r="A64" s="11" t="s">
        <v>71</v>
      </c>
      <c r="B64" s="65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165</v>
      </c>
      <c r="H64" s="55" t="s">
        <v>173</v>
      </c>
      <c r="I64" s="20">
        <f t="shared" ref="I64:I68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3">
      <c r="A65" s="11" t="s">
        <v>75</v>
      </c>
      <c r="B65" s="65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165</v>
      </c>
      <c r="H65" s="55" t="s">
        <v>173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3">
      <c r="A66" s="13">
        <v>1115048</v>
      </c>
      <c r="B66" s="13">
        <v>99</v>
      </c>
      <c r="C66" s="18">
        <v>5048</v>
      </c>
      <c r="D66" s="16" t="s">
        <v>25</v>
      </c>
      <c r="E66" s="57" t="s">
        <v>306</v>
      </c>
      <c r="F66" s="23" t="s">
        <v>86</v>
      </c>
      <c r="G66" s="12" t="s">
        <v>165</v>
      </c>
      <c r="H66" s="55" t="s">
        <v>173</v>
      </c>
      <c r="I66" s="20">
        <f>J66+K66</f>
        <v>8435850</v>
      </c>
      <c r="J66" s="20">
        <v>8435850</v>
      </c>
      <c r="K66" s="20"/>
      <c r="L66" s="20"/>
    </row>
    <row r="67" spans="1:12" s="18" customFormat="1" ht="92.25" customHeight="1" x14ac:dyDescent="0.3">
      <c r="A67" s="11" t="s">
        <v>23</v>
      </c>
      <c r="B67" s="65">
        <v>99</v>
      </c>
      <c r="C67" s="11" t="s">
        <v>24</v>
      </c>
      <c r="D67" s="11" t="s">
        <v>25</v>
      </c>
      <c r="E67" s="45" t="s">
        <v>44</v>
      </c>
      <c r="F67" s="23" t="s">
        <v>86</v>
      </c>
      <c r="G67" s="12" t="s">
        <v>165</v>
      </c>
      <c r="H67" s="55" t="s">
        <v>173</v>
      </c>
      <c r="I67" s="20">
        <f t="shared" si="12"/>
        <v>4296800</v>
      </c>
      <c r="J67" s="20">
        <v>4296800</v>
      </c>
      <c r="K67" s="20"/>
      <c r="L67" s="20"/>
    </row>
    <row r="68" spans="1:12" s="18" customFormat="1" ht="164.25" customHeight="1" x14ac:dyDescent="0.3">
      <c r="A68" s="11" t="s">
        <v>304</v>
      </c>
      <c r="B68" s="65">
        <v>99</v>
      </c>
      <c r="C68" s="11" t="s">
        <v>193</v>
      </c>
      <c r="D68" s="11" t="s">
        <v>12</v>
      </c>
      <c r="E68" s="45" t="s">
        <v>194</v>
      </c>
      <c r="F68" s="23" t="s">
        <v>86</v>
      </c>
      <c r="G68" s="12" t="s">
        <v>165</v>
      </c>
      <c r="H68" s="55" t="s">
        <v>173</v>
      </c>
      <c r="I68" s="20">
        <f t="shared" si="12"/>
        <v>4340995.8600000003</v>
      </c>
      <c r="J68" s="20"/>
      <c r="K68" s="20">
        <v>4340995.8600000003</v>
      </c>
      <c r="L68" s="20"/>
    </row>
    <row r="69" spans="1:12" s="49" customFormat="1" ht="41.4" customHeight="1" x14ac:dyDescent="0.3">
      <c r="A69" s="21">
        <v>15</v>
      </c>
      <c r="B69" s="40">
        <v>93</v>
      </c>
      <c r="C69" s="75" t="s">
        <v>163</v>
      </c>
      <c r="D69" s="75"/>
      <c r="E69" s="75"/>
      <c r="F69" s="75"/>
      <c r="G69" s="75"/>
      <c r="H69" s="54" t="s">
        <v>171</v>
      </c>
      <c r="I69" s="19">
        <f>J69+K69</f>
        <v>23713400</v>
      </c>
      <c r="J69" s="19">
        <f>SUM(J70:J71)</f>
        <v>23713400</v>
      </c>
      <c r="K69" s="19">
        <f t="shared" ref="K69:L69" si="13">SUM(K70:K71)</f>
        <v>0</v>
      </c>
      <c r="L69" s="19">
        <f t="shared" si="13"/>
        <v>0</v>
      </c>
    </row>
    <row r="70" spans="1:12" s="18" customFormat="1" ht="93.6" x14ac:dyDescent="0.3">
      <c r="A70" s="11" t="s">
        <v>5</v>
      </c>
      <c r="B70" s="65">
        <v>93</v>
      </c>
      <c r="C70" s="11" t="s">
        <v>17</v>
      </c>
      <c r="D70" s="11" t="s">
        <v>9</v>
      </c>
      <c r="E70" s="23" t="s">
        <v>6</v>
      </c>
      <c r="F70" s="12" t="s">
        <v>154</v>
      </c>
      <c r="G70" s="12" t="s">
        <v>163</v>
      </c>
      <c r="H70" s="55" t="s">
        <v>171</v>
      </c>
      <c r="I70" s="20">
        <f>J70+K70</f>
        <v>1000000</v>
      </c>
      <c r="J70" s="20">
        <v>1000000</v>
      </c>
      <c r="K70" s="20"/>
      <c r="L70" s="20"/>
    </row>
    <row r="71" spans="1:12" s="18" customFormat="1" ht="93.6" x14ac:dyDescent="0.3">
      <c r="A71" s="11" t="s">
        <v>200</v>
      </c>
      <c r="B71" s="65">
        <v>93</v>
      </c>
      <c r="C71" s="11" t="s">
        <v>201</v>
      </c>
      <c r="D71" s="11" t="s">
        <v>69</v>
      </c>
      <c r="E71" s="23" t="s">
        <v>202</v>
      </c>
      <c r="F71" s="23" t="s">
        <v>81</v>
      </c>
      <c r="G71" s="12" t="s">
        <v>163</v>
      </c>
      <c r="H71" s="55" t="s">
        <v>171</v>
      </c>
      <c r="I71" s="20">
        <f>J71+K71</f>
        <v>22713400</v>
      </c>
      <c r="J71" s="20">
        <f>3153000+19713400-153000</f>
        <v>22713400</v>
      </c>
      <c r="K71" s="20"/>
      <c r="L71" s="20"/>
    </row>
    <row r="72" spans="1:12" s="49" customFormat="1" ht="50.25" customHeight="1" x14ac:dyDescent="0.3">
      <c r="A72" s="21">
        <v>16</v>
      </c>
      <c r="B72" s="40">
        <v>83</v>
      </c>
      <c r="C72" s="72" t="s">
        <v>159</v>
      </c>
      <c r="D72" s="73"/>
      <c r="E72" s="73"/>
      <c r="F72" s="73"/>
      <c r="G72" s="74"/>
      <c r="H72" s="54" t="s">
        <v>211</v>
      </c>
      <c r="I72" s="19">
        <f t="shared" si="1"/>
        <v>74792537</v>
      </c>
      <c r="J72" s="19">
        <f>SUM(J73:J78)</f>
        <v>72262565</v>
      </c>
      <c r="K72" s="19">
        <f t="shared" ref="K72:L72" si="14">SUM(K73:K78)</f>
        <v>2529972</v>
      </c>
      <c r="L72" s="19">
        <f t="shared" si="14"/>
        <v>2529972</v>
      </c>
    </row>
    <row r="73" spans="1:12" s="18" customFormat="1" ht="60" customHeight="1" x14ac:dyDescent="0.3">
      <c r="A73" s="11" t="s">
        <v>45</v>
      </c>
      <c r="B73" s="65">
        <v>83</v>
      </c>
      <c r="C73" s="11" t="s">
        <v>46</v>
      </c>
      <c r="D73" s="11" t="s">
        <v>47</v>
      </c>
      <c r="E73" s="23" t="s">
        <v>48</v>
      </c>
      <c r="F73" s="45" t="s">
        <v>268</v>
      </c>
      <c r="G73" s="12" t="s">
        <v>160</v>
      </c>
      <c r="H73" s="55" t="s">
        <v>211</v>
      </c>
      <c r="I73" s="20">
        <f t="shared" ref="I73:I87" si="15">J73+K73</f>
        <v>47390864</v>
      </c>
      <c r="J73" s="20">
        <f>41453700+2000000+3020446+91718+825000</f>
        <v>47390864</v>
      </c>
      <c r="K73" s="20"/>
      <c r="L73" s="20"/>
    </row>
    <row r="74" spans="1:12" s="18" customFormat="1" ht="66" customHeight="1" x14ac:dyDescent="0.3">
      <c r="A74" s="11" t="s">
        <v>49</v>
      </c>
      <c r="B74" s="65">
        <v>83</v>
      </c>
      <c r="C74" s="11" t="s">
        <v>50</v>
      </c>
      <c r="D74" s="11" t="s">
        <v>51</v>
      </c>
      <c r="E74" s="23" t="s">
        <v>52</v>
      </c>
      <c r="F74" s="45" t="s">
        <v>268</v>
      </c>
      <c r="G74" s="12" t="s">
        <v>160</v>
      </c>
      <c r="H74" s="55" t="s">
        <v>211</v>
      </c>
      <c r="I74" s="20">
        <f t="shared" si="15"/>
        <v>9215600</v>
      </c>
      <c r="J74" s="20">
        <v>9215600</v>
      </c>
      <c r="K74" s="20"/>
      <c r="L74" s="20"/>
    </row>
    <row r="75" spans="1:12" s="18" customFormat="1" ht="81.75" customHeight="1" x14ac:dyDescent="0.3">
      <c r="A75" s="13" t="s">
        <v>83</v>
      </c>
      <c r="B75" s="31">
        <v>83</v>
      </c>
      <c r="C75" s="13">
        <v>2111</v>
      </c>
      <c r="D75" s="13" t="s">
        <v>84</v>
      </c>
      <c r="E75" s="46" t="s">
        <v>85</v>
      </c>
      <c r="F75" s="45" t="s">
        <v>268</v>
      </c>
      <c r="G75" s="12" t="s">
        <v>160</v>
      </c>
      <c r="H75" s="55" t="s">
        <v>211</v>
      </c>
      <c r="I75" s="20">
        <f t="shared" si="15"/>
        <v>4832200</v>
      </c>
      <c r="J75" s="20">
        <f>3792200+1040000</f>
        <v>4832200</v>
      </c>
      <c r="K75" s="20"/>
      <c r="L75" s="20"/>
    </row>
    <row r="76" spans="1:12" s="18" customFormat="1" ht="46.8" x14ac:dyDescent="0.3">
      <c r="A76" s="11" t="s">
        <v>53</v>
      </c>
      <c r="B76" s="32">
        <v>83</v>
      </c>
      <c r="C76" s="11" t="s">
        <v>54</v>
      </c>
      <c r="D76" s="11" t="s">
        <v>55</v>
      </c>
      <c r="E76" s="53" t="s">
        <v>56</v>
      </c>
      <c r="F76" s="45" t="s">
        <v>268</v>
      </c>
      <c r="G76" s="12" t="s">
        <v>160</v>
      </c>
      <c r="H76" s="55" t="s">
        <v>211</v>
      </c>
      <c r="I76" s="20">
        <f t="shared" si="15"/>
        <v>10449704</v>
      </c>
      <c r="J76" s="20">
        <f>9719200+730504</f>
        <v>10449704</v>
      </c>
      <c r="K76" s="20"/>
      <c r="L76" s="20"/>
    </row>
    <row r="77" spans="1:12" s="18" customFormat="1" ht="78" x14ac:dyDescent="0.3">
      <c r="A77" s="11" t="s">
        <v>203</v>
      </c>
      <c r="B77" s="32">
        <v>83</v>
      </c>
      <c r="C77" s="11" t="s">
        <v>204</v>
      </c>
      <c r="D77" s="11" t="s">
        <v>55</v>
      </c>
      <c r="E77" s="53" t="s">
        <v>205</v>
      </c>
      <c r="F77" s="45" t="s">
        <v>268</v>
      </c>
      <c r="G77" s="12" t="s">
        <v>160</v>
      </c>
      <c r="H77" s="55" t="s">
        <v>211</v>
      </c>
      <c r="I77" s="20">
        <f t="shared" si="15"/>
        <v>2529972</v>
      </c>
      <c r="J77" s="20"/>
      <c r="K77" s="20">
        <f>196918+1068895+1264159</f>
        <v>2529972</v>
      </c>
      <c r="L77" s="20">
        <f>196918+1068895+1264159</f>
        <v>2529972</v>
      </c>
    </row>
    <row r="78" spans="1:12" s="18" customFormat="1" ht="46.8" x14ac:dyDescent="0.3">
      <c r="A78" s="11" t="s">
        <v>206</v>
      </c>
      <c r="B78" s="32">
        <v>83</v>
      </c>
      <c r="C78" s="11" t="s">
        <v>189</v>
      </c>
      <c r="D78" s="11" t="s">
        <v>190</v>
      </c>
      <c r="E78" s="53" t="s">
        <v>191</v>
      </c>
      <c r="F78" s="45" t="s">
        <v>268</v>
      </c>
      <c r="G78" s="12" t="s">
        <v>160</v>
      </c>
      <c r="H78" s="55" t="s">
        <v>211</v>
      </c>
      <c r="I78" s="20">
        <f t="shared" si="15"/>
        <v>374197</v>
      </c>
      <c r="J78" s="20">
        <v>374197</v>
      </c>
      <c r="K78" s="20"/>
      <c r="L78" s="20"/>
    </row>
    <row r="79" spans="1:12" s="49" customFormat="1" ht="46.8" x14ac:dyDescent="0.3">
      <c r="A79" s="21">
        <v>17</v>
      </c>
      <c r="B79" s="41">
        <v>90</v>
      </c>
      <c r="C79" s="72" t="s">
        <v>161</v>
      </c>
      <c r="D79" s="73"/>
      <c r="E79" s="73"/>
      <c r="F79" s="73"/>
      <c r="G79" s="74"/>
      <c r="H79" s="54" t="s">
        <v>213</v>
      </c>
      <c r="I79" s="19">
        <f t="shared" si="15"/>
        <v>61645385</v>
      </c>
      <c r="J79" s="19">
        <f>SUM(J80:J83)</f>
        <v>61645385</v>
      </c>
      <c r="K79" s="19">
        <f>K80+K82</f>
        <v>0</v>
      </c>
      <c r="L79" s="19">
        <f>L80+L82</f>
        <v>0</v>
      </c>
    </row>
    <row r="80" spans="1:12" s="18" customFormat="1" ht="78" x14ac:dyDescent="0.3">
      <c r="A80" s="11" t="s">
        <v>61</v>
      </c>
      <c r="B80" s="33">
        <v>90</v>
      </c>
      <c r="C80" s="11" t="s">
        <v>62</v>
      </c>
      <c r="D80" s="11" t="s">
        <v>63</v>
      </c>
      <c r="E80" s="45" t="s">
        <v>64</v>
      </c>
      <c r="F80" s="45" t="s">
        <v>268</v>
      </c>
      <c r="G80" s="12" t="s">
        <v>161</v>
      </c>
      <c r="H80" s="55" t="s">
        <v>213</v>
      </c>
      <c r="I80" s="20">
        <f t="shared" si="15"/>
        <v>1193905</v>
      </c>
      <c r="J80" s="20">
        <f>433600+405280+355025</f>
        <v>1193905</v>
      </c>
      <c r="K80" s="20"/>
      <c r="L80" s="20"/>
    </row>
    <row r="81" spans="1:13" s="18" customFormat="1" ht="78" x14ac:dyDescent="0.3">
      <c r="A81" s="11" t="s">
        <v>207</v>
      </c>
      <c r="B81" s="33">
        <v>90</v>
      </c>
      <c r="C81" s="11" t="s">
        <v>87</v>
      </c>
      <c r="D81" s="11" t="s">
        <v>63</v>
      </c>
      <c r="E81" s="45" t="s">
        <v>88</v>
      </c>
      <c r="F81" s="45" t="s">
        <v>268</v>
      </c>
      <c r="G81" s="12" t="s">
        <v>161</v>
      </c>
      <c r="H81" s="55" t="s">
        <v>213</v>
      </c>
      <c r="I81" s="20">
        <f t="shared" si="15"/>
        <v>285480</v>
      </c>
      <c r="J81" s="20">
        <v>285480</v>
      </c>
      <c r="K81" s="20"/>
      <c r="L81" s="20"/>
    </row>
    <row r="82" spans="1:13" s="18" customFormat="1" ht="78" x14ac:dyDescent="0.3">
      <c r="A82" s="11" t="s">
        <v>92</v>
      </c>
      <c r="B82" s="33">
        <v>90</v>
      </c>
      <c r="C82" s="11" t="s">
        <v>87</v>
      </c>
      <c r="D82" s="11" t="s">
        <v>63</v>
      </c>
      <c r="E82" s="45" t="s">
        <v>88</v>
      </c>
      <c r="F82" s="23" t="s">
        <v>158</v>
      </c>
      <c r="G82" s="12" t="s">
        <v>161</v>
      </c>
      <c r="H82" s="55" t="s">
        <v>213</v>
      </c>
      <c r="I82" s="20">
        <f t="shared" si="15"/>
        <v>166000</v>
      </c>
      <c r="J82" s="20">
        <v>166000</v>
      </c>
      <c r="K82" s="20"/>
      <c r="L82" s="20"/>
    </row>
    <row r="83" spans="1:13" s="18" customFormat="1" ht="93.6" x14ac:dyDescent="0.3">
      <c r="A83" s="11" t="s">
        <v>208</v>
      </c>
      <c r="B83" s="32">
        <v>90</v>
      </c>
      <c r="C83" s="11" t="s">
        <v>209</v>
      </c>
      <c r="D83" s="11" t="s">
        <v>80</v>
      </c>
      <c r="E83" s="53" t="s">
        <v>210</v>
      </c>
      <c r="F83" s="45" t="s">
        <v>93</v>
      </c>
      <c r="G83" s="12" t="s">
        <v>161</v>
      </c>
      <c r="H83" s="55" t="s">
        <v>213</v>
      </c>
      <c r="I83" s="20">
        <f t="shared" si="15"/>
        <v>60000000</v>
      </c>
      <c r="J83" s="20">
        <f>60000000</f>
        <v>60000000</v>
      </c>
      <c r="K83" s="20"/>
      <c r="L83" s="20"/>
    </row>
    <row r="84" spans="1:13" s="49" customFormat="1" ht="62.4" customHeight="1" x14ac:dyDescent="0.3">
      <c r="A84" s="21">
        <v>18</v>
      </c>
      <c r="B84" s="40">
        <v>91</v>
      </c>
      <c r="C84" s="72" t="s">
        <v>162</v>
      </c>
      <c r="D84" s="73"/>
      <c r="E84" s="73"/>
      <c r="F84" s="73"/>
      <c r="G84" s="74"/>
      <c r="H84" s="54" t="s">
        <v>169</v>
      </c>
      <c r="I84" s="19">
        <f t="shared" si="15"/>
        <v>873900</v>
      </c>
      <c r="J84" s="19">
        <f>J85</f>
        <v>873900</v>
      </c>
      <c r="K84" s="19">
        <f>K85</f>
        <v>0</v>
      </c>
      <c r="L84" s="19">
        <f>L85</f>
        <v>0</v>
      </c>
    </row>
    <row r="85" spans="1:13" s="18" customFormat="1" ht="62.4" x14ac:dyDescent="0.3">
      <c r="A85" s="16" t="s">
        <v>95</v>
      </c>
      <c r="B85" s="31">
        <v>91</v>
      </c>
      <c r="C85" s="13">
        <v>8220</v>
      </c>
      <c r="D85" s="16" t="s">
        <v>63</v>
      </c>
      <c r="E85" s="46" t="s">
        <v>96</v>
      </c>
      <c r="F85" s="45" t="s">
        <v>268</v>
      </c>
      <c r="G85" s="12" t="s">
        <v>162</v>
      </c>
      <c r="H85" s="55" t="s">
        <v>169</v>
      </c>
      <c r="I85" s="20">
        <f t="shared" si="15"/>
        <v>873900</v>
      </c>
      <c r="J85" s="20">
        <v>873900</v>
      </c>
      <c r="K85" s="20"/>
      <c r="L85" s="20"/>
    </row>
    <row r="86" spans="1:13" s="49" customFormat="1" ht="35.4" customHeight="1" x14ac:dyDescent="0.3">
      <c r="A86" s="21">
        <v>19</v>
      </c>
      <c r="B86" s="40">
        <v>89</v>
      </c>
      <c r="C86" s="72" t="s">
        <v>149</v>
      </c>
      <c r="D86" s="73"/>
      <c r="E86" s="73"/>
      <c r="F86" s="73"/>
      <c r="G86" s="74"/>
      <c r="H86" s="54" t="s">
        <v>168</v>
      </c>
      <c r="I86" s="19">
        <f t="shared" si="15"/>
        <v>6000000</v>
      </c>
      <c r="J86" s="19">
        <f>J87</f>
        <v>6000000</v>
      </c>
      <c r="K86" s="19">
        <f>K87</f>
        <v>0</v>
      </c>
      <c r="L86" s="19">
        <f>L87</f>
        <v>0</v>
      </c>
    </row>
    <row r="87" spans="1:13" s="18" customFormat="1" ht="74.25" customHeight="1" x14ac:dyDescent="0.3">
      <c r="A87" s="13">
        <v>3719800</v>
      </c>
      <c r="B87" s="31">
        <v>89</v>
      </c>
      <c r="C87" s="22">
        <v>9800</v>
      </c>
      <c r="D87" s="16" t="s">
        <v>80</v>
      </c>
      <c r="E87" s="46" t="s">
        <v>120</v>
      </c>
      <c r="F87" s="23" t="s">
        <v>93</v>
      </c>
      <c r="G87" s="12" t="s">
        <v>149</v>
      </c>
      <c r="H87" s="55" t="s">
        <v>168</v>
      </c>
      <c r="I87" s="20">
        <f t="shared" si="15"/>
        <v>6000000</v>
      </c>
      <c r="J87" s="20">
        <f>5000000+1000000</f>
        <v>6000000</v>
      </c>
      <c r="K87" s="20"/>
      <c r="L87" s="20"/>
    </row>
    <row r="88" spans="1:13" s="49" customFormat="1" ht="53.25" customHeight="1" x14ac:dyDescent="0.3">
      <c r="A88" s="21">
        <v>20</v>
      </c>
      <c r="B88" s="40">
        <v>85</v>
      </c>
      <c r="C88" s="75" t="s">
        <v>145</v>
      </c>
      <c r="D88" s="75"/>
      <c r="E88" s="75"/>
      <c r="F88" s="75"/>
      <c r="G88" s="75"/>
      <c r="H88" s="54" t="s">
        <v>166</v>
      </c>
      <c r="I88" s="19">
        <f t="shared" si="1"/>
        <v>111739724.36</v>
      </c>
      <c r="J88" s="19">
        <f>SUM(J89:J91)</f>
        <v>108752052</v>
      </c>
      <c r="K88" s="19">
        <f>SUM(K89:K91)</f>
        <v>2987672.36</v>
      </c>
      <c r="L88" s="19">
        <f>SUM(L89:L91)</f>
        <v>0</v>
      </c>
      <c r="M88" s="62"/>
    </row>
    <row r="89" spans="1:13" s="18" customFormat="1" ht="166.5" customHeight="1" x14ac:dyDescent="0.3">
      <c r="A89" s="13">
        <v>1217691</v>
      </c>
      <c r="B89" s="34">
        <v>85</v>
      </c>
      <c r="C89" s="13">
        <v>7691</v>
      </c>
      <c r="D89" s="11" t="s">
        <v>12</v>
      </c>
      <c r="E89" s="12" t="s">
        <v>194</v>
      </c>
      <c r="F89" s="45" t="s">
        <v>155</v>
      </c>
      <c r="G89" s="12" t="s">
        <v>147</v>
      </c>
      <c r="H89" s="55" t="s">
        <v>166</v>
      </c>
      <c r="I89" s="20">
        <f t="shared" ref="I89:I93" si="16">J89+K89</f>
        <v>2987672.36</v>
      </c>
      <c r="J89" s="20"/>
      <c r="K89" s="20">
        <f>2807672.36+180000</f>
        <v>2987672.36</v>
      </c>
      <c r="L89" s="20"/>
    </row>
    <row r="90" spans="1:13" s="18" customFormat="1" ht="62.4" x14ac:dyDescent="0.3">
      <c r="A90" s="11" t="s">
        <v>91</v>
      </c>
      <c r="B90" s="33">
        <v>85</v>
      </c>
      <c r="C90" s="11" t="s">
        <v>22</v>
      </c>
      <c r="D90" s="11" t="s">
        <v>12</v>
      </c>
      <c r="E90" s="45" t="s">
        <v>35</v>
      </c>
      <c r="F90" s="45" t="s">
        <v>155</v>
      </c>
      <c r="G90" s="12" t="s">
        <v>147</v>
      </c>
      <c r="H90" s="55" t="s">
        <v>166</v>
      </c>
      <c r="I90" s="20">
        <f t="shared" si="16"/>
        <v>85466781</v>
      </c>
      <c r="J90" s="20">
        <f>53600000+12000000+19266781+600000</f>
        <v>85466781</v>
      </c>
      <c r="K90" s="20"/>
      <c r="L90" s="20"/>
    </row>
    <row r="91" spans="1:13" s="49" customFormat="1" ht="62.4" x14ac:dyDescent="0.3">
      <c r="A91" s="11" t="s">
        <v>26</v>
      </c>
      <c r="B91" s="33">
        <v>85</v>
      </c>
      <c r="C91" s="11" t="s">
        <v>22</v>
      </c>
      <c r="D91" s="11" t="s">
        <v>12</v>
      </c>
      <c r="E91" s="45" t="s">
        <v>35</v>
      </c>
      <c r="F91" s="23" t="s">
        <v>158</v>
      </c>
      <c r="G91" s="12" t="s">
        <v>147</v>
      </c>
      <c r="H91" s="55" t="s">
        <v>166</v>
      </c>
      <c r="I91" s="20">
        <f t="shared" si="16"/>
        <v>23285271</v>
      </c>
      <c r="J91" s="20">
        <f>22049300+791571+31400+413000</f>
        <v>23285271</v>
      </c>
      <c r="K91" s="20"/>
      <c r="L91" s="20"/>
    </row>
    <row r="92" spans="1:13" s="49" customFormat="1" ht="44.25" customHeight="1" x14ac:dyDescent="0.3">
      <c r="A92" s="21">
        <v>21</v>
      </c>
      <c r="B92" s="40">
        <v>92</v>
      </c>
      <c r="C92" s="72" t="s">
        <v>148</v>
      </c>
      <c r="D92" s="73"/>
      <c r="E92" s="73"/>
      <c r="F92" s="73"/>
      <c r="G92" s="74"/>
      <c r="H92" s="54" t="s">
        <v>170</v>
      </c>
      <c r="I92" s="19">
        <f t="shared" si="16"/>
        <v>1625212</v>
      </c>
      <c r="J92" s="19">
        <f>J93</f>
        <v>1625212</v>
      </c>
      <c r="K92" s="19"/>
      <c r="L92" s="19"/>
    </row>
    <row r="93" spans="1:13" s="18" customFormat="1" ht="62.4" x14ac:dyDescent="0.3">
      <c r="A93" s="13">
        <v>3719800</v>
      </c>
      <c r="B93" s="34">
        <v>92</v>
      </c>
      <c r="C93" s="22">
        <v>9800</v>
      </c>
      <c r="D93" s="16" t="s">
        <v>80</v>
      </c>
      <c r="E93" s="46" t="s">
        <v>120</v>
      </c>
      <c r="F93" s="23" t="s">
        <v>93</v>
      </c>
      <c r="G93" s="12" t="s">
        <v>148</v>
      </c>
      <c r="H93" s="55" t="s">
        <v>170</v>
      </c>
      <c r="I93" s="20">
        <f t="shared" si="16"/>
        <v>1625212</v>
      </c>
      <c r="J93" s="20">
        <v>1625212</v>
      </c>
      <c r="K93" s="20"/>
      <c r="L93" s="20"/>
    </row>
    <row r="94" spans="1:13" s="49" customFormat="1" ht="59.25" customHeight="1" x14ac:dyDescent="0.3">
      <c r="A94" s="21">
        <v>22</v>
      </c>
      <c r="B94" s="41">
        <v>86</v>
      </c>
      <c r="C94" s="72" t="s">
        <v>144</v>
      </c>
      <c r="D94" s="73"/>
      <c r="E94" s="73"/>
      <c r="F94" s="73"/>
      <c r="G94" s="74"/>
      <c r="H94" s="54" t="s">
        <v>167</v>
      </c>
      <c r="I94" s="19">
        <f t="shared" si="1"/>
        <v>2103000</v>
      </c>
      <c r="J94" s="19">
        <f>J95</f>
        <v>2103000</v>
      </c>
      <c r="K94" s="19">
        <f>K95</f>
        <v>0</v>
      </c>
      <c r="L94" s="19">
        <f>L95</f>
        <v>0</v>
      </c>
    </row>
    <row r="95" spans="1:13" s="18" customFormat="1" ht="109.5" customHeight="1" x14ac:dyDescent="0.3">
      <c r="A95" s="13">
        <v>3719770</v>
      </c>
      <c r="B95" s="35">
        <v>86</v>
      </c>
      <c r="C95" s="22">
        <v>9770</v>
      </c>
      <c r="D95" s="16" t="s">
        <v>80</v>
      </c>
      <c r="E95" s="24" t="s">
        <v>94</v>
      </c>
      <c r="F95" s="23" t="s">
        <v>93</v>
      </c>
      <c r="G95" s="12" t="s">
        <v>144</v>
      </c>
      <c r="H95" s="55" t="s">
        <v>167</v>
      </c>
      <c r="I95" s="20">
        <f>J95+K95</f>
        <v>2103000</v>
      </c>
      <c r="J95" s="20">
        <v>2103000</v>
      </c>
      <c r="K95" s="20"/>
      <c r="L95" s="20"/>
    </row>
    <row r="96" spans="1:13" s="49" customFormat="1" ht="37.950000000000003" customHeight="1" x14ac:dyDescent="0.3">
      <c r="A96" s="21">
        <v>23</v>
      </c>
      <c r="B96" s="41">
        <v>84</v>
      </c>
      <c r="C96" s="72" t="s">
        <v>214</v>
      </c>
      <c r="D96" s="73"/>
      <c r="E96" s="73"/>
      <c r="F96" s="73"/>
      <c r="G96" s="74"/>
      <c r="H96" s="54" t="s">
        <v>308</v>
      </c>
      <c r="I96" s="19">
        <f>SUM(J96:K96)</f>
        <v>5862974</v>
      </c>
      <c r="J96" s="19">
        <f>SUM(J97:J102)</f>
        <v>5387974</v>
      </c>
      <c r="K96" s="19">
        <f t="shared" ref="K96:L96" si="17">SUM(K97:K102)</f>
        <v>475000</v>
      </c>
      <c r="L96" s="19">
        <f t="shared" si="17"/>
        <v>0</v>
      </c>
    </row>
    <row r="97" spans="1:12" s="18" customFormat="1" ht="46.8" x14ac:dyDescent="0.3">
      <c r="A97" s="13">
        <v>1011080</v>
      </c>
      <c r="B97" s="34">
        <v>84</v>
      </c>
      <c r="C97" s="22">
        <v>1080</v>
      </c>
      <c r="D97" s="16" t="s">
        <v>226</v>
      </c>
      <c r="E97" s="46" t="s">
        <v>227</v>
      </c>
      <c r="F97" s="23" t="s">
        <v>82</v>
      </c>
      <c r="G97" s="12" t="s">
        <v>214</v>
      </c>
      <c r="H97" s="55" t="s">
        <v>308</v>
      </c>
      <c r="I97" s="20">
        <f>SUM(J97:K97)</f>
        <v>1475000</v>
      </c>
      <c r="J97" s="20">
        <f>260000+740000</f>
        <v>1000000</v>
      </c>
      <c r="K97" s="20">
        <v>475000</v>
      </c>
      <c r="L97" s="20"/>
    </row>
    <row r="98" spans="1:12" s="18" customFormat="1" ht="46.8" x14ac:dyDescent="0.3">
      <c r="A98" s="13">
        <v>1013242</v>
      </c>
      <c r="B98" s="69">
        <v>84</v>
      </c>
      <c r="C98" s="22">
        <v>3242</v>
      </c>
      <c r="D98" s="16" t="s">
        <v>60</v>
      </c>
      <c r="E98" s="46" t="s">
        <v>273</v>
      </c>
      <c r="F98" s="23" t="s">
        <v>82</v>
      </c>
      <c r="G98" s="12" t="s">
        <v>214</v>
      </c>
      <c r="H98" s="55" t="s">
        <v>308</v>
      </c>
      <c r="I98" s="20">
        <f>SUM(J98:K98)</f>
        <v>48000</v>
      </c>
      <c r="J98" s="20">
        <v>48000</v>
      </c>
      <c r="K98" s="20"/>
      <c r="L98" s="20"/>
    </row>
    <row r="99" spans="1:12" s="18" customFormat="1" ht="46.8" x14ac:dyDescent="0.3">
      <c r="A99" s="11" t="s">
        <v>222</v>
      </c>
      <c r="B99" s="34">
        <v>84</v>
      </c>
      <c r="C99" s="22">
        <v>4030</v>
      </c>
      <c r="D99" s="16" t="s">
        <v>229</v>
      </c>
      <c r="E99" s="46" t="s">
        <v>228</v>
      </c>
      <c r="F99" s="23" t="s">
        <v>82</v>
      </c>
      <c r="G99" s="12" t="s">
        <v>214</v>
      </c>
      <c r="H99" s="55" t="s">
        <v>308</v>
      </c>
      <c r="I99" s="20">
        <f t="shared" ref="I99:I102" si="18">SUM(J99:K99)</f>
        <v>1243675</v>
      </c>
      <c r="J99" s="20">
        <v>1243675</v>
      </c>
      <c r="K99" s="20"/>
      <c r="L99" s="20"/>
    </row>
    <row r="100" spans="1:12" s="18" customFormat="1" ht="46.8" x14ac:dyDescent="0.3">
      <c r="A100" s="11" t="s">
        <v>223</v>
      </c>
      <c r="B100" s="34">
        <v>84</v>
      </c>
      <c r="C100" s="22">
        <v>4040</v>
      </c>
      <c r="D100" s="16" t="s">
        <v>229</v>
      </c>
      <c r="E100" s="46" t="s">
        <v>230</v>
      </c>
      <c r="F100" s="23" t="s">
        <v>82</v>
      </c>
      <c r="G100" s="12" t="s">
        <v>214</v>
      </c>
      <c r="H100" s="55" t="s">
        <v>308</v>
      </c>
      <c r="I100" s="20">
        <f t="shared" si="18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3">
      <c r="A101" s="11" t="s">
        <v>224</v>
      </c>
      <c r="B101" s="34">
        <v>84</v>
      </c>
      <c r="C101" s="22">
        <v>4060</v>
      </c>
      <c r="D101" s="16" t="s">
        <v>232</v>
      </c>
      <c r="E101" s="46" t="s">
        <v>231</v>
      </c>
      <c r="F101" s="23" t="s">
        <v>82</v>
      </c>
      <c r="G101" s="12" t="s">
        <v>214</v>
      </c>
      <c r="H101" s="55" t="s">
        <v>308</v>
      </c>
      <c r="I101" s="20">
        <f t="shared" si="18"/>
        <v>1762299</v>
      </c>
      <c r="J101" s="20">
        <v>1762299</v>
      </c>
      <c r="K101" s="20"/>
      <c r="L101" s="20"/>
    </row>
    <row r="102" spans="1:12" s="18" customFormat="1" ht="46.8" x14ac:dyDescent="0.3">
      <c r="A102" s="11" t="s">
        <v>225</v>
      </c>
      <c r="B102" s="34">
        <v>84</v>
      </c>
      <c r="C102" s="22">
        <v>4082</v>
      </c>
      <c r="D102" s="16" t="s">
        <v>234</v>
      </c>
      <c r="E102" s="46" t="s">
        <v>233</v>
      </c>
      <c r="F102" s="23" t="s">
        <v>82</v>
      </c>
      <c r="G102" s="12" t="s">
        <v>214</v>
      </c>
      <c r="H102" s="55" t="s">
        <v>308</v>
      </c>
      <c r="I102" s="20">
        <f t="shared" si="18"/>
        <v>879000</v>
      </c>
      <c r="J102" s="20">
        <v>879000</v>
      </c>
      <c r="K102" s="20"/>
      <c r="L102" s="20"/>
    </row>
    <row r="103" spans="1:12" s="49" customFormat="1" ht="39.6" customHeight="1" x14ac:dyDescent="0.3">
      <c r="A103" s="21">
        <v>24</v>
      </c>
      <c r="B103" s="41">
        <v>87</v>
      </c>
      <c r="C103" s="72" t="s">
        <v>215</v>
      </c>
      <c r="D103" s="73"/>
      <c r="E103" s="73"/>
      <c r="F103" s="73"/>
      <c r="G103" s="74"/>
      <c r="H103" s="54" t="s">
        <v>309</v>
      </c>
      <c r="I103" s="19">
        <f>SUM(J103:K103)</f>
        <v>83067797</v>
      </c>
      <c r="J103" s="19">
        <f>SUM(J104:J114)</f>
        <v>69887669</v>
      </c>
      <c r="K103" s="19">
        <f t="shared" ref="K103:L103" si="19">SUM(K104:K114)</f>
        <v>13180128</v>
      </c>
      <c r="L103" s="19">
        <f t="shared" si="19"/>
        <v>13180128</v>
      </c>
    </row>
    <row r="104" spans="1:12" s="18" customFormat="1" ht="53.25" customHeight="1" x14ac:dyDescent="0.3">
      <c r="A104" s="13" t="s">
        <v>5</v>
      </c>
      <c r="B104" s="66">
        <v>87</v>
      </c>
      <c r="C104" s="13" t="s">
        <v>17</v>
      </c>
      <c r="D104" s="13" t="s">
        <v>9</v>
      </c>
      <c r="E104" s="57" t="s">
        <v>6</v>
      </c>
      <c r="F104" s="23" t="s">
        <v>154</v>
      </c>
      <c r="G104" s="12" t="s">
        <v>215</v>
      </c>
      <c r="H104" s="55" t="s">
        <v>309</v>
      </c>
      <c r="I104" s="20">
        <f t="shared" ref="I104:I114" si="20">SUM(J104:K104)</f>
        <v>8081736</v>
      </c>
      <c r="J104" s="20">
        <f>4599000+4000000+202128+385008+1000000+195600-1300000-1000000</f>
        <v>8081736</v>
      </c>
      <c r="K104" s="20"/>
      <c r="L104" s="20"/>
    </row>
    <row r="105" spans="1:12" s="18" customFormat="1" ht="68.25" customHeight="1" x14ac:dyDescent="0.3">
      <c r="A105" s="13" t="s">
        <v>235</v>
      </c>
      <c r="B105" s="66">
        <v>87</v>
      </c>
      <c r="C105" s="13" t="s">
        <v>250</v>
      </c>
      <c r="D105" s="13" t="s">
        <v>251</v>
      </c>
      <c r="E105" s="57" t="s">
        <v>254</v>
      </c>
      <c r="F105" s="23" t="s">
        <v>154</v>
      </c>
      <c r="G105" s="12" t="s">
        <v>215</v>
      </c>
      <c r="H105" s="55" t="s">
        <v>309</v>
      </c>
      <c r="I105" s="20">
        <f t="shared" si="20"/>
        <v>55563697</v>
      </c>
      <c r="J105" s="20">
        <f>39189700+936000+8691000+571200+1000000+ 3998640+322440+ 2500000+73000+257400+110400-5747800+2438000+1550000-973745.05-326283+973745.05</f>
        <v>55563697</v>
      </c>
      <c r="K105" s="20"/>
      <c r="L105" s="20"/>
    </row>
    <row r="106" spans="1:12" s="18" customFormat="1" ht="93.6" x14ac:dyDescent="0.3">
      <c r="A106" s="13" t="s">
        <v>236</v>
      </c>
      <c r="B106" s="66">
        <v>87</v>
      </c>
      <c r="C106" s="13" t="s">
        <v>252</v>
      </c>
      <c r="D106" s="13" t="s">
        <v>253</v>
      </c>
      <c r="E106" s="57" t="s">
        <v>255</v>
      </c>
      <c r="F106" s="23" t="s">
        <v>154</v>
      </c>
      <c r="G106" s="12" t="s">
        <v>215</v>
      </c>
      <c r="H106" s="55" t="s">
        <v>309</v>
      </c>
      <c r="I106" s="20">
        <f t="shared" si="20"/>
        <v>3199816</v>
      </c>
      <c r="J106" s="20">
        <f>2200000+1218000+548500+10900+395292+39924-712800-500000</f>
        <v>3199816</v>
      </c>
      <c r="K106" s="20"/>
      <c r="L106" s="20"/>
    </row>
    <row r="107" spans="1:12" s="18" customFormat="1" ht="73.5" customHeight="1" x14ac:dyDescent="0.3">
      <c r="A107" s="16" t="s">
        <v>237</v>
      </c>
      <c r="B107" s="34">
        <v>87</v>
      </c>
      <c r="C107" s="22">
        <v>1070</v>
      </c>
      <c r="D107" s="13" t="s">
        <v>226</v>
      </c>
      <c r="E107" s="46" t="s">
        <v>238</v>
      </c>
      <c r="F107" s="23" t="s">
        <v>154</v>
      </c>
      <c r="G107" s="12" t="s">
        <v>215</v>
      </c>
      <c r="H107" s="55" t="s">
        <v>309</v>
      </c>
      <c r="I107" s="20">
        <f t="shared" si="20"/>
        <v>2225920</v>
      </c>
      <c r="J107" s="20">
        <f>989000+64168+40752+500000+10200+621800</f>
        <v>2225920</v>
      </c>
      <c r="K107" s="20"/>
      <c r="L107" s="20"/>
    </row>
    <row r="108" spans="1:12" s="18" customFormat="1" ht="62.25" customHeight="1" x14ac:dyDescent="0.3">
      <c r="A108" s="13" t="s">
        <v>239</v>
      </c>
      <c r="B108" s="66">
        <v>87</v>
      </c>
      <c r="C108" s="13" t="s">
        <v>240</v>
      </c>
      <c r="D108" s="13" t="s">
        <v>241</v>
      </c>
      <c r="E108" s="57" t="s">
        <v>247</v>
      </c>
      <c r="F108" s="23" t="s">
        <v>154</v>
      </c>
      <c r="G108" s="12" t="s">
        <v>215</v>
      </c>
      <c r="H108" s="55" t="s">
        <v>309</v>
      </c>
      <c r="I108" s="20">
        <f t="shared" si="20"/>
        <v>16500</v>
      </c>
      <c r="J108" s="20">
        <v>16500</v>
      </c>
      <c r="K108" s="20"/>
      <c r="L108" s="20"/>
    </row>
    <row r="109" spans="1:12" s="18" customFormat="1" ht="46.8" x14ac:dyDescent="0.3">
      <c r="A109" s="13" t="s">
        <v>243</v>
      </c>
      <c r="B109" s="66">
        <v>87</v>
      </c>
      <c r="C109" s="13" t="s">
        <v>244</v>
      </c>
      <c r="D109" s="13" t="s">
        <v>242</v>
      </c>
      <c r="E109" s="57" t="s">
        <v>248</v>
      </c>
      <c r="F109" s="23" t="s">
        <v>154</v>
      </c>
      <c r="G109" s="12" t="s">
        <v>215</v>
      </c>
      <c r="H109" s="55" t="s">
        <v>309</v>
      </c>
      <c r="I109" s="20">
        <f t="shared" si="20"/>
        <v>168500</v>
      </c>
      <c r="J109" s="20">
        <f>114000+51700+2800</f>
        <v>168500</v>
      </c>
      <c r="K109" s="20"/>
      <c r="L109" s="20"/>
    </row>
    <row r="110" spans="1:12" s="18" customFormat="1" ht="60.6" customHeight="1" x14ac:dyDescent="0.3">
      <c r="A110" s="13" t="s">
        <v>245</v>
      </c>
      <c r="B110" s="66">
        <v>87</v>
      </c>
      <c r="C110" s="13" t="s">
        <v>246</v>
      </c>
      <c r="D110" s="13" t="s">
        <v>242</v>
      </c>
      <c r="E110" s="57" t="s">
        <v>249</v>
      </c>
      <c r="F110" s="23" t="s">
        <v>154</v>
      </c>
      <c r="G110" s="12" t="s">
        <v>215</v>
      </c>
      <c r="H110" s="55" t="s">
        <v>309</v>
      </c>
      <c r="I110" s="20">
        <f t="shared" si="20"/>
        <v>217500</v>
      </c>
      <c r="J110" s="20">
        <f>212000+5500</f>
        <v>217500</v>
      </c>
      <c r="K110" s="20"/>
      <c r="L110" s="20"/>
    </row>
    <row r="111" spans="1:12" s="18" customFormat="1" ht="124.8" x14ac:dyDescent="0.3">
      <c r="A111" s="16" t="s">
        <v>318</v>
      </c>
      <c r="B111" s="13">
        <v>87</v>
      </c>
      <c r="C111" s="13">
        <v>1183</v>
      </c>
      <c r="D111" s="16" t="s">
        <v>242</v>
      </c>
      <c r="E111" s="57" t="s">
        <v>319</v>
      </c>
      <c r="F111" s="23" t="s">
        <v>154</v>
      </c>
      <c r="G111" s="12" t="s">
        <v>215</v>
      </c>
      <c r="H111" s="55" t="s">
        <v>309</v>
      </c>
      <c r="I111" s="20">
        <f t="shared" si="20"/>
        <v>606500</v>
      </c>
      <c r="J111" s="20"/>
      <c r="K111" s="20">
        <v>606500</v>
      </c>
      <c r="L111" s="20">
        <v>606500</v>
      </c>
    </row>
    <row r="112" spans="1:12" s="18" customFormat="1" ht="94.5" customHeight="1" x14ac:dyDescent="0.3">
      <c r="A112" s="16" t="s">
        <v>305</v>
      </c>
      <c r="B112" s="66">
        <v>87</v>
      </c>
      <c r="C112" s="13">
        <v>1300</v>
      </c>
      <c r="D112" s="16" t="s">
        <v>242</v>
      </c>
      <c r="E112" s="57" t="s">
        <v>301</v>
      </c>
      <c r="F112" s="23" t="s">
        <v>154</v>
      </c>
      <c r="G112" s="12" t="s">
        <v>215</v>
      </c>
      <c r="H112" s="55" t="s">
        <v>309</v>
      </c>
      <c r="I112" s="20">
        <f t="shared" si="20"/>
        <v>10893628</v>
      </c>
      <c r="J112" s="20"/>
      <c r="K112" s="20">
        <f>11843628-950000</f>
        <v>10893628</v>
      </c>
      <c r="L112" s="20">
        <f>11843628-950000</f>
        <v>10893628</v>
      </c>
    </row>
    <row r="113" spans="1:12" s="18" customFormat="1" ht="72.599999999999994" customHeight="1" x14ac:dyDescent="0.3">
      <c r="A113" s="13" t="s">
        <v>259</v>
      </c>
      <c r="B113" s="66">
        <v>87</v>
      </c>
      <c r="C113" s="13" t="s">
        <v>260</v>
      </c>
      <c r="D113" s="13" t="s">
        <v>25</v>
      </c>
      <c r="E113" s="57" t="s">
        <v>261</v>
      </c>
      <c r="F113" s="23" t="s">
        <v>154</v>
      </c>
      <c r="G113" s="12" t="s">
        <v>215</v>
      </c>
      <c r="H113" s="55" t="s">
        <v>309</v>
      </c>
      <c r="I113" s="20">
        <f t="shared" si="20"/>
        <v>414000</v>
      </c>
      <c r="J113" s="20">
        <f>414000</f>
        <v>414000</v>
      </c>
      <c r="K113" s="20"/>
      <c r="L113" s="20"/>
    </row>
    <row r="114" spans="1:12" s="18" customFormat="1" ht="72.599999999999994" customHeight="1" x14ac:dyDescent="0.3">
      <c r="A114" s="13">
        <v>3719720</v>
      </c>
      <c r="B114" s="13">
        <v>9720</v>
      </c>
      <c r="C114" s="16" t="s">
        <v>331</v>
      </c>
      <c r="D114" s="16" t="s">
        <v>80</v>
      </c>
      <c r="E114" s="57" t="s">
        <v>330</v>
      </c>
      <c r="F114" s="23" t="s">
        <v>93</v>
      </c>
      <c r="G114" s="12" t="s">
        <v>215</v>
      </c>
      <c r="H114" s="55" t="s">
        <v>309</v>
      </c>
      <c r="I114" s="20">
        <f t="shared" si="20"/>
        <v>1680000</v>
      </c>
      <c r="J114" s="20"/>
      <c r="K114" s="20">
        <v>1680000</v>
      </c>
      <c r="L114" s="20">
        <v>1680000</v>
      </c>
    </row>
    <row r="115" spans="1:12" s="49" customFormat="1" ht="35.4" customHeight="1" x14ac:dyDescent="0.3">
      <c r="A115" s="21">
        <v>25</v>
      </c>
      <c r="B115" s="41">
        <v>88</v>
      </c>
      <c r="C115" s="72" t="s">
        <v>216</v>
      </c>
      <c r="D115" s="73"/>
      <c r="E115" s="73"/>
      <c r="F115" s="73"/>
      <c r="G115" s="74"/>
      <c r="H115" s="54" t="s">
        <v>310</v>
      </c>
      <c r="I115" s="19">
        <f>SUM(J115:K115)</f>
        <v>4690000</v>
      </c>
      <c r="J115" s="19">
        <f>SUM(J116:J118)</f>
        <v>4690000</v>
      </c>
      <c r="K115" s="19">
        <f t="shared" ref="K115:L115" si="21">SUM(K116:K118)</f>
        <v>0</v>
      </c>
      <c r="L115" s="19">
        <f t="shared" si="21"/>
        <v>0</v>
      </c>
    </row>
    <row r="116" spans="1:12" s="18" customFormat="1" ht="115.5" customHeight="1" x14ac:dyDescent="0.3">
      <c r="A116" s="13" t="s">
        <v>256</v>
      </c>
      <c r="B116" s="66">
        <v>88</v>
      </c>
      <c r="C116" s="13" t="s">
        <v>257</v>
      </c>
      <c r="D116" s="13" t="s">
        <v>15</v>
      </c>
      <c r="E116" s="57" t="s">
        <v>258</v>
      </c>
      <c r="F116" s="23" t="s">
        <v>154</v>
      </c>
      <c r="G116" s="12" t="s">
        <v>216</v>
      </c>
      <c r="H116" s="55" t="s">
        <v>310</v>
      </c>
      <c r="I116" s="20">
        <f>SUM(J116:K116)</f>
        <v>3220000</v>
      </c>
      <c r="J116" s="20">
        <v>3220000</v>
      </c>
      <c r="K116" s="20"/>
      <c r="L116" s="20"/>
    </row>
    <row r="117" spans="1:12" s="18" customFormat="1" ht="113.25" customHeight="1" x14ac:dyDescent="0.3">
      <c r="A117" s="16" t="s">
        <v>262</v>
      </c>
      <c r="B117" s="66">
        <v>88</v>
      </c>
      <c r="C117" s="13" t="s">
        <v>257</v>
      </c>
      <c r="D117" s="13" t="s">
        <v>15</v>
      </c>
      <c r="E117" s="57" t="s">
        <v>258</v>
      </c>
      <c r="F117" s="23" t="s">
        <v>81</v>
      </c>
      <c r="G117" s="12" t="s">
        <v>216</v>
      </c>
      <c r="H117" s="55" t="s">
        <v>310</v>
      </c>
      <c r="I117" s="20">
        <f t="shared" ref="I117:I133" si="22">SUM(J117:K117)</f>
        <v>1300000</v>
      </c>
      <c r="J117" s="20">
        <v>1300000</v>
      </c>
      <c r="K117" s="20"/>
      <c r="L117" s="20"/>
    </row>
    <row r="118" spans="1:12" s="18" customFormat="1" ht="93.6" x14ac:dyDescent="0.3">
      <c r="A118" s="13" t="s">
        <v>263</v>
      </c>
      <c r="B118" s="66">
        <v>88</v>
      </c>
      <c r="C118" s="13" t="s">
        <v>257</v>
      </c>
      <c r="D118" s="13" t="s">
        <v>15</v>
      </c>
      <c r="E118" s="57" t="s">
        <v>258</v>
      </c>
      <c r="F118" s="23" t="s">
        <v>82</v>
      </c>
      <c r="G118" s="12" t="s">
        <v>216</v>
      </c>
      <c r="H118" s="55" t="s">
        <v>310</v>
      </c>
      <c r="I118" s="20">
        <f t="shared" si="22"/>
        <v>170000</v>
      </c>
      <c r="J118" s="20">
        <v>170000</v>
      </c>
      <c r="K118" s="20"/>
      <c r="L118" s="20"/>
    </row>
    <row r="119" spans="1:12" s="49" customFormat="1" ht="34.950000000000003" customHeight="1" x14ac:dyDescent="0.3">
      <c r="A119" s="21">
        <v>26</v>
      </c>
      <c r="B119" s="41">
        <v>94</v>
      </c>
      <c r="C119" s="72" t="s">
        <v>217</v>
      </c>
      <c r="D119" s="73"/>
      <c r="E119" s="73"/>
      <c r="F119" s="73"/>
      <c r="G119" s="74"/>
      <c r="H119" s="54" t="s">
        <v>311</v>
      </c>
      <c r="I119" s="19">
        <f t="shared" si="22"/>
        <v>1097600</v>
      </c>
      <c r="J119" s="19">
        <f>SUM(J120)</f>
        <v>1097600</v>
      </c>
      <c r="K119" s="19">
        <f t="shared" ref="K119:L119" si="23">SUM(K120)</f>
        <v>0</v>
      </c>
      <c r="L119" s="19">
        <f t="shared" si="23"/>
        <v>0</v>
      </c>
    </row>
    <row r="120" spans="1:12" s="18" customFormat="1" ht="78" customHeight="1" x14ac:dyDescent="0.3">
      <c r="A120" s="13" t="s">
        <v>264</v>
      </c>
      <c r="B120" s="66">
        <v>94</v>
      </c>
      <c r="C120" s="13" t="s">
        <v>265</v>
      </c>
      <c r="D120" s="13" t="s">
        <v>266</v>
      </c>
      <c r="E120" s="57" t="s">
        <v>267</v>
      </c>
      <c r="F120" s="23" t="s">
        <v>81</v>
      </c>
      <c r="G120" s="12" t="s">
        <v>217</v>
      </c>
      <c r="H120" s="55" t="s">
        <v>311</v>
      </c>
      <c r="I120" s="20">
        <f t="shared" si="22"/>
        <v>1097600</v>
      </c>
      <c r="J120" s="20">
        <v>1097600</v>
      </c>
      <c r="K120" s="20"/>
      <c r="L120" s="20"/>
    </row>
    <row r="121" spans="1:12" s="49" customFormat="1" ht="54" customHeight="1" x14ac:dyDescent="0.3">
      <c r="A121" s="21">
        <v>27</v>
      </c>
      <c r="B121" s="41">
        <v>95</v>
      </c>
      <c r="C121" s="72" t="s">
        <v>218</v>
      </c>
      <c r="D121" s="73"/>
      <c r="E121" s="73"/>
      <c r="F121" s="73"/>
      <c r="G121" s="74"/>
      <c r="H121" s="54" t="s">
        <v>312</v>
      </c>
      <c r="I121" s="19">
        <f t="shared" si="22"/>
        <v>52116100</v>
      </c>
      <c r="J121" s="19">
        <f>SUM(J122:J133)</f>
        <v>52116100</v>
      </c>
      <c r="K121" s="19">
        <f>SUM(K122:K133)</f>
        <v>0</v>
      </c>
      <c r="L121" s="19">
        <f>SUM(L122:L133)</f>
        <v>0</v>
      </c>
    </row>
    <row r="122" spans="1:12" s="18" customFormat="1" ht="62.4" x14ac:dyDescent="0.3">
      <c r="A122" s="15" t="s">
        <v>272</v>
      </c>
      <c r="B122" s="67">
        <v>95</v>
      </c>
      <c r="C122" s="11" t="s">
        <v>59</v>
      </c>
      <c r="D122" s="11" t="s">
        <v>60</v>
      </c>
      <c r="E122" s="60" t="s">
        <v>273</v>
      </c>
      <c r="F122" s="45" t="s">
        <v>268</v>
      </c>
      <c r="G122" s="12" t="s">
        <v>218</v>
      </c>
      <c r="H122" s="55" t="s">
        <v>312</v>
      </c>
      <c r="I122" s="20">
        <f t="shared" si="22"/>
        <v>3500000</v>
      </c>
      <c r="J122" s="20">
        <v>3500000</v>
      </c>
      <c r="K122" s="20"/>
      <c r="L122" s="20"/>
    </row>
    <row r="123" spans="1:12" s="18" customFormat="1" ht="62.4" x14ac:dyDescent="0.3">
      <c r="A123" s="15" t="s">
        <v>13</v>
      </c>
      <c r="B123" s="67">
        <v>95</v>
      </c>
      <c r="C123" s="11" t="s">
        <v>59</v>
      </c>
      <c r="D123" s="11" t="s">
        <v>60</v>
      </c>
      <c r="E123" s="60" t="s">
        <v>273</v>
      </c>
      <c r="F123" s="23" t="s">
        <v>154</v>
      </c>
      <c r="G123" s="12" t="s">
        <v>218</v>
      </c>
      <c r="H123" s="55" t="s">
        <v>312</v>
      </c>
      <c r="I123" s="20">
        <f t="shared" si="22"/>
        <v>356400</v>
      </c>
      <c r="J123" s="20">
        <v>356400</v>
      </c>
      <c r="K123" s="20"/>
      <c r="L123" s="20"/>
    </row>
    <row r="124" spans="1:12" s="18" customFormat="1" ht="62.4" x14ac:dyDescent="0.3">
      <c r="A124" s="11" t="s">
        <v>269</v>
      </c>
      <c r="B124" s="68" t="s">
        <v>316</v>
      </c>
      <c r="C124" s="11" t="s">
        <v>270</v>
      </c>
      <c r="D124" s="11" t="s">
        <v>69</v>
      </c>
      <c r="E124" s="59" t="s">
        <v>271</v>
      </c>
      <c r="F124" s="23" t="s">
        <v>81</v>
      </c>
      <c r="G124" s="12" t="s">
        <v>218</v>
      </c>
      <c r="H124" s="55" t="s">
        <v>312</v>
      </c>
      <c r="I124" s="20">
        <f t="shared" si="22"/>
        <v>3400</v>
      </c>
      <c r="J124" s="20">
        <v>3400</v>
      </c>
      <c r="K124" s="20"/>
      <c r="L124" s="20"/>
    </row>
    <row r="125" spans="1:12" s="18" customFormat="1" ht="62.4" x14ac:dyDescent="0.3">
      <c r="A125" s="11" t="s">
        <v>287</v>
      </c>
      <c r="B125" s="68" t="s">
        <v>316</v>
      </c>
      <c r="C125" s="11" t="s">
        <v>288</v>
      </c>
      <c r="D125" s="11" t="s">
        <v>266</v>
      </c>
      <c r="E125" s="59" t="s">
        <v>289</v>
      </c>
      <c r="F125" s="23" t="s">
        <v>81</v>
      </c>
      <c r="G125" s="12" t="s">
        <v>218</v>
      </c>
      <c r="H125" s="55" t="s">
        <v>312</v>
      </c>
      <c r="I125" s="20">
        <f t="shared" si="22"/>
        <v>161000</v>
      </c>
      <c r="J125" s="20">
        <f>8000+153000</f>
        <v>161000</v>
      </c>
      <c r="K125" s="20"/>
      <c r="L125" s="20"/>
    </row>
    <row r="126" spans="1:12" s="18" customFormat="1" ht="62.4" x14ac:dyDescent="0.3">
      <c r="A126" s="11" t="s">
        <v>14</v>
      </c>
      <c r="B126" s="68" t="s">
        <v>316</v>
      </c>
      <c r="C126" s="11" t="s">
        <v>36</v>
      </c>
      <c r="D126" s="11" t="s">
        <v>15</v>
      </c>
      <c r="E126" s="61" t="s">
        <v>43</v>
      </c>
      <c r="F126" s="23" t="s">
        <v>81</v>
      </c>
      <c r="G126" s="12" t="s">
        <v>218</v>
      </c>
      <c r="H126" s="55" t="s">
        <v>312</v>
      </c>
      <c r="I126" s="20">
        <f t="shared" si="22"/>
        <v>493800</v>
      </c>
      <c r="J126" s="20">
        <f>945800-452000</f>
        <v>493800</v>
      </c>
      <c r="K126" s="20"/>
      <c r="L126" s="20"/>
    </row>
    <row r="127" spans="1:12" s="18" customFormat="1" ht="62.4" x14ac:dyDescent="0.3">
      <c r="A127" s="11" t="s">
        <v>274</v>
      </c>
      <c r="B127" s="68" t="s">
        <v>316</v>
      </c>
      <c r="C127" s="11" t="s">
        <v>275</v>
      </c>
      <c r="D127" s="11" t="s">
        <v>15</v>
      </c>
      <c r="E127" s="45" t="s">
        <v>276</v>
      </c>
      <c r="F127" s="23" t="s">
        <v>81</v>
      </c>
      <c r="G127" s="12" t="s">
        <v>218</v>
      </c>
      <c r="H127" s="55" t="s">
        <v>312</v>
      </c>
      <c r="I127" s="20">
        <f t="shared" si="22"/>
        <v>507500</v>
      </c>
      <c r="J127" s="20">
        <v>507500</v>
      </c>
      <c r="K127" s="20"/>
      <c r="L127" s="20"/>
    </row>
    <row r="128" spans="1:12" s="18" customFormat="1" ht="127.5" customHeight="1" x14ac:dyDescent="0.3">
      <c r="A128" s="11" t="s">
        <v>277</v>
      </c>
      <c r="B128" s="68" t="s">
        <v>316</v>
      </c>
      <c r="C128" s="11" t="s">
        <v>278</v>
      </c>
      <c r="D128" s="11" t="s">
        <v>17</v>
      </c>
      <c r="E128" s="61" t="s">
        <v>279</v>
      </c>
      <c r="F128" s="23" t="s">
        <v>81</v>
      </c>
      <c r="G128" s="12" t="s">
        <v>218</v>
      </c>
      <c r="H128" s="55" t="s">
        <v>312</v>
      </c>
      <c r="I128" s="20">
        <f t="shared" si="22"/>
        <v>2900000</v>
      </c>
      <c r="J128" s="20">
        <v>2900000</v>
      </c>
      <c r="K128" s="20"/>
      <c r="L128" s="20"/>
    </row>
    <row r="129" spans="1:13" s="18" customFormat="1" ht="93.6" x14ac:dyDescent="0.3">
      <c r="A129" s="11" t="s">
        <v>280</v>
      </c>
      <c r="B129" s="68" t="s">
        <v>316</v>
      </c>
      <c r="C129" s="11" t="s">
        <v>281</v>
      </c>
      <c r="D129" s="11" t="s">
        <v>282</v>
      </c>
      <c r="E129" s="61" t="s">
        <v>283</v>
      </c>
      <c r="F129" s="23" t="s">
        <v>81</v>
      </c>
      <c r="G129" s="12" t="s">
        <v>218</v>
      </c>
      <c r="H129" s="55" t="s">
        <v>312</v>
      </c>
      <c r="I129" s="20">
        <f t="shared" si="22"/>
        <v>1120000</v>
      </c>
      <c r="J129" s="20">
        <v>1120000</v>
      </c>
      <c r="K129" s="20"/>
      <c r="L129" s="20"/>
    </row>
    <row r="130" spans="1:13" s="18" customFormat="1" ht="87.75" customHeight="1" x14ac:dyDescent="0.3">
      <c r="A130" s="11" t="s">
        <v>284</v>
      </c>
      <c r="B130" s="68" t="s">
        <v>316</v>
      </c>
      <c r="C130" s="11" t="s">
        <v>285</v>
      </c>
      <c r="D130" s="11" t="s">
        <v>69</v>
      </c>
      <c r="E130" s="61" t="s">
        <v>286</v>
      </c>
      <c r="F130" s="23" t="s">
        <v>81</v>
      </c>
      <c r="G130" s="12" t="s">
        <v>218</v>
      </c>
      <c r="H130" s="55" t="s">
        <v>312</v>
      </c>
      <c r="I130" s="20">
        <f t="shared" si="22"/>
        <v>71000</v>
      </c>
      <c r="J130" s="20">
        <v>71000</v>
      </c>
      <c r="K130" s="20"/>
      <c r="L130" s="20"/>
    </row>
    <row r="131" spans="1:13" s="18" customFormat="1" ht="62.4" x14ac:dyDescent="0.3">
      <c r="A131" s="11" t="s">
        <v>70</v>
      </c>
      <c r="B131" s="68" t="s">
        <v>316</v>
      </c>
      <c r="C131" s="11" t="s">
        <v>59</v>
      </c>
      <c r="D131" s="11" t="s">
        <v>60</v>
      </c>
      <c r="E131" s="60" t="s">
        <v>273</v>
      </c>
      <c r="F131" s="23" t="s">
        <v>81</v>
      </c>
      <c r="G131" s="12" t="s">
        <v>218</v>
      </c>
      <c r="H131" s="55" t="s">
        <v>312</v>
      </c>
      <c r="I131" s="20">
        <f t="shared" si="22"/>
        <v>39789600</v>
      </c>
      <c r="J131" s="20">
        <f>59503000-19713400</f>
        <v>39789600</v>
      </c>
      <c r="K131" s="20"/>
      <c r="L131" s="20"/>
    </row>
    <row r="132" spans="1:13" s="18" customFormat="1" ht="62.4" x14ac:dyDescent="0.3">
      <c r="A132" s="16" t="s">
        <v>97</v>
      </c>
      <c r="B132" s="66">
        <v>95</v>
      </c>
      <c r="C132" s="13" t="s">
        <v>57</v>
      </c>
      <c r="D132" s="13" t="s">
        <v>15</v>
      </c>
      <c r="E132" s="57" t="s">
        <v>58</v>
      </c>
      <c r="F132" s="23" t="s">
        <v>156</v>
      </c>
      <c r="G132" s="12" t="s">
        <v>218</v>
      </c>
      <c r="H132" s="55" t="s">
        <v>312</v>
      </c>
      <c r="I132" s="20">
        <f t="shared" si="22"/>
        <v>313600</v>
      </c>
      <c r="J132" s="20">
        <v>313600</v>
      </c>
      <c r="K132" s="20"/>
      <c r="L132" s="20"/>
    </row>
    <row r="133" spans="1:13" s="18" customFormat="1" ht="62.4" x14ac:dyDescent="0.3">
      <c r="A133" s="13">
        <v>3719770</v>
      </c>
      <c r="B133" s="65">
        <v>95</v>
      </c>
      <c r="C133" s="22">
        <v>9770</v>
      </c>
      <c r="D133" s="16" t="s">
        <v>80</v>
      </c>
      <c r="E133" s="24" t="s">
        <v>94</v>
      </c>
      <c r="F133" s="23" t="s">
        <v>93</v>
      </c>
      <c r="G133" s="12" t="s">
        <v>218</v>
      </c>
      <c r="H133" s="55" t="s">
        <v>312</v>
      </c>
      <c r="I133" s="20">
        <f t="shared" si="22"/>
        <v>2899800</v>
      </c>
      <c r="J133" s="20">
        <f>2300000+21800+578000</f>
        <v>2899800</v>
      </c>
      <c r="K133" s="20"/>
      <c r="L133" s="20"/>
    </row>
    <row r="134" spans="1:13" s="49" customFormat="1" ht="44.4" customHeight="1" x14ac:dyDescent="0.3">
      <c r="A134" s="21">
        <v>28</v>
      </c>
      <c r="B134" s="41">
        <v>96</v>
      </c>
      <c r="C134" s="72" t="s">
        <v>219</v>
      </c>
      <c r="D134" s="73"/>
      <c r="E134" s="73"/>
      <c r="F134" s="73"/>
      <c r="G134" s="74"/>
      <c r="H134" s="54" t="s">
        <v>313</v>
      </c>
      <c r="I134" s="19">
        <f>SUM(J134:K134)</f>
        <v>600000</v>
      </c>
      <c r="J134" s="19">
        <f>SUM(J135)</f>
        <v>600000</v>
      </c>
      <c r="K134" s="19">
        <f t="shared" ref="K134:L134" si="24">SUM(K135)</f>
        <v>0</v>
      </c>
      <c r="L134" s="19">
        <f t="shared" si="24"/>
        <v>0</v>
      </c>
    </row>
    <row r="135" spans="1:13" s="18" customFormat="1" ht="46.8" x14ac:dyDescent="0.3">
      <c r="A135" s="11" t="s">
        <v>53</v>
      </c>
      <c r="B135" s="68" t="s">
        <v>317</v>
      </c>
      <c r="C135" s="11" t="s">
        <v>54</v>
      </c>
      <c r="D135" s="11" t="s">
        <v>55</v>
      </c>
      <c r="E135" s="58" t="s">
        <v>56</v>
      </c>
      <c r="F135" s="23" t="s">
        <v>268</v>
      </c>
      <c r="G135" s="12" t="s">
        <v>219</v>
      </c>
      <c r="H135" s="55" t="s">
        <v>313</v>
      </c>
      <c r="I135" s="20">
        <f>SUM(J135:K135)</f>
        <v>600000</v>
      </c>
      <c r="J135" s="20">
        <v>600000</v>
      </c>
      <c r="K135" s="20"/>
      <c r="L135" s="20"/>
    </row>
    <row r="136" spans="1:13" s="49" customFormat="1" ht="59.25" customHeight="1" x14ac:dyDescent="0.3">
      <c r="A136" s="21">
        <v>29</v>
      </c>
      <c r="B136" s="41">
        <v>97</v>
      </c>
      <c r="C136" s="72" t="s">
        <v>307</v>
      </c>
      <c r="D136" s="73"/>
      <c r="E136" s="73"/>
      <c r="F136" s="73"/>
      <c r="G136" s="74"/>
      <c r="H136" s="54" t="s">
        <v>314</v>
      </c>
      <c r="I136" s="19">
        <f>SUM(J136:K136)</f>
        <v>90188503.209999993</v>
      </c>
      <c r="J136" s="19">
        <f>SUM(J137:J147)</f>
        <v>16182980</v>
      </c>
      <c r="K136" s="19">
        <f t="shared" ref="K136:L136" si="25">SUM(K137:K147)</f>
        <v>74005523.209999993</v>
      </c>
      <c r="L136" s="19">
        <f t="shared" si="25"/>
        <v>72371232.5</v>
      </c>
      <c r="M136" s="62"/>
    </row>
    <row r="137" spans="1:13" s="18" customFormat="1" ht="93.6" x14ac:dyDescent="0.3">
      <c r="A137" s="16" t="s">
        <v>290</v>
      </c>
      <c r="B137" s="34">
        <v>97</v>
      </c>
      <c r="C137" s="22">
        <v>8110</v>
      </c>
      <c r="D137" s="16" t="s">
        <v>300</v>
      </c>
      <c r="E137" s="46" t="s">
        <v>299</v>
      </c>
      <c r="F137" s="23" t="s">
        <v>268</v>
      </c>
      <c r="G137" s="12" t="s">
        <v>220</v>
      </c>
      <c r="H137" s="55" t="s">
        <v>314</v>
      </c>
      <c r="I137" s="20">
        <f t="shared" ref="I137:I147" si="26">SUM(J137:K137)</f>
        <v>1811450</v>
      </c>
      <c r="J137" s="20">
        <f>1658000+206500-64050+11000</f>
        <v>1811450</v>
      </c>
      <c r="K137" s="20"/>
      <c r="L137" s="20"/>
    </row>
    <row r="138" spans="1:13" s="18" customFormat="1" ht="93.6" x14ac:dyDescent="0.3">
      <c r="A138" s="16" t="s">
        <v>291</v>
      </c>
      <c r="B138" s="34">
        <v>97</v>
      </c>
      <c r="C138" s="22">
        <v>8110</v>
      </c>
      <c r="D138" s="16" t="s">
        <v>300</v>
      </c>
      <c r="E138" s="46" t="s">
        <v>299</v>
      </c>
      <c r="F138" s="23" t="s">
        <v>154</v>
      </c>
      <c r="G138" s="12" t="s">
        <v>220</v>
      </c>
      <c r="H138" s="55" t="s">
        <v>314</v>
      </c>
      <c r="I138" s="20">
        <f t="shared" si="26"/>
        <v>6275800</v>
      </c>
      <c r="J138" s="20">
        <f>667550+6694750+1300000-606500-1780000</f>
        <v>6275800</v>
      </c>
      <c r="K138" s="20"/>
      <c r="L138" s="20"/>
    </row>
    <row r="139" spans="1:13" s="18" customFormat="1" ht="93.6" x14ac:dyDescent="0.3">
      <c r="A139" s="16" t="s">
        <v>292</v>
      </c>
      <c r="B139" s="34">
        <v>97</v>
      </c>
      <c r="C139" s="22">
        <v>8110</v>
      </c>
      <c r="D139" s="16" t="s">
        <v>300</v>
      </c>
      <c r="E139" s="46" t="s">
        <v>299</v>
      </c>
      <c r="F139" s="23" t="s">
        <v>81</v>
      </c>
      <c r="G139" s="12" t="s">
        <v>220</v>
      </c>
      <c r="H139" s="55" t="s">
        <v>314</v>
      </c>
      <c r="I139" s="20">
        <f t="shared" si="26"/>
        <v>60000</v>
      </c>
      <c r="J139" s="20">
        <v>60000</v>
      </c>
      <c r="K139" s="20"/>
      <c r="L139" s="20"/>
    </row>
    <row r="140" spans="1:13" s="18" customFormat="1" ht="93.6" x14ac:dyDescent="0.3">
      <c r="A140" s="16" t="s">
        <v>293</v>
      </c>
      <c r="B140" s="34">
        <v>97</v>
      </c>
      <c r="C140" s="22">
        <v>8110</v>
      </c>
      <c r="D140" s="16" t="s">
        <v>300</v>
      </c>
      <c r="E140" s="46" t="s">
        <v>299</v>
      </c>
      <c r="F140" s="23" t="s">
        <v>82</v>
      </c>
      <c r="G140" s="12" t="s">
        <v>220</v>
      </c>
      <c r="H140" s="55" t="s">
        <v>314</v>
      </c>
      <c r="I140" s="20">
        <f t="shared" si="26"/>
        <v>65000</v>
      </c>
      <c r="J140" s="20">
        <f>65000+550000-550000</f>
        <v>65000</v>
      </c>
      <c r="K140" s="20"/>
      <c r="L140" s="20"/>
    </row>
    <row r="141" spans="1:13" s="18" customFormat="1" ht="93.6" x14ac:dyDescent="0.3">
      <c r="A141" s="16" t="s">
        <v>294</v>
      </c>
      <c r="B141" s="34">
        <v>97</v>
      </c>
      <c r="C141" s="22">
        <v>8110</v>
      </c>
      <c r="D141" s="16" t="s">
        <v>300</v>
      </c>
      <c r="E141" s="46" t="s">
        <v>299</v>
      </c>
      <c r="F141" s="23" t="s">
        <v>155</v>
      </c>
      <c r="G141" s="12" t="s">
        <v>220</v>
      </c>
      <c r="H141" s="55" t="s">
        <v>314</v>
      </c>
      <c r="I141" s="20">
        <f t="shared" si="26"/>
        <v>2950000</v>
      </c>
      <c r="J141" s="20">
        <f>2300000+650000</f>
        <v>2950000</v>
      </c>
      <c r="K141" s="20"/>
      <c r="L141" s="20"/>
    </row>
    <row r="142" spans="1:13" s="18" customFormat="1" ht="93.6" x14ac:dyDescent="0.3">
      <c r="A142" s="16" t="s">
        <v>295</v>
      </c>
      <c r="B142" s="34">
        <v>97</v>
      </c>
      <c r="C142" s="22">
        <v>1300</v>
      </c>
      <c r="D142" s="16" t="s">
        <v>242</v>
      </c>
      <c r="E142" s="46" t="s">
        <v>301</v>
      </c>
      <c r="F142" s="23" t="s">
        <v>157</v>
      </c>
      <c r="G142" s="12" t="s">
        <v>220</v>
      </c>
      <c r="H142" s="55" t="s">
        <v>314</v>
      </c>
      <c r="I142" s="20">
        <f t="shared" si="26"/>
        <v>67371232.5</v>
      </c>
      <c r="J142" s="20"/>
      <c r="K142" s="20">
        <v>67371232.5</v>
      </c>
      <c r="L142" s="20">
        <v>67371232.5</v>
      </c>
    </row>
    <row r="143" spans="1:13" s="18" customFormat="1" ht="93.6" x14ac:dyDescent="0.3">
      <c r="A143" s="16" t="s">
        <v>296</v>
      </c>
      <c r="B143" s="34">
        <v>97</v>
      </c>
      <c r="C143" s="22">
        <v>2171</v>
      </c>
      <c r="D143" s="16" t="s">
        <v>55</v>
      </c>
      <c r="E143" s="46" t="s">
        <v>302</v>
      </c>
      <c r="F143" s="23" t="s">
        <v>157</v>
      </c>
      <c r="G143" s="12" t="s">
        <v>220</v>
      </c>
      <c r="H143" s="55" t="s">
        <v>314</v>
      </c>
      <c r="I143" s="20">
        <f t="shared" si="26"/>
        <v>7050730</v>
      </c>
      <c r="J143" s="20">
        <v>2050730</v>
      </c>
      <c r="K143" s="20">
        <f>7050730-2050730</f>
        <v>5000000</v>
      </c>
      <c r="L143" s="20">
        <f>7050730-2050730</f>
        <v>5000000</v>
      </c>
    </row>
    <row r="144" spans="1:13" s="18" customFormat="1" ht="140.4" x14ac:dyDescent="0.3">
      <c r="A144" s="16" t="s">
        <v>297</v>
      </c>
      <c r="B144" s="34">
        <v>97</v>
      </c>
      <c r="C144" s="22">
        <v>7691</v>
      </c>
      <c r="D144" s="16" t="s">
        <v>12</v>
      </c>
      <c r="E144" s="46" t="s">
        <v>194</v>
      </c>
      <c r="F144" s="23" t="s">
        <v>157</v>
      </c>
      <c r="G144" s="12" t="s">
        <v>220</v>
      </c>
      <c r="H144" s="55" t="s">
        <v>314</v>
      </c>
      <c r="I144" s="20">
        <f t="shared" si="26"/>
        <v>1634290.71</v>
      </c>
      <c r="J144" s="20"/>
      <c r="K144" s="20">
        <v>1634290.71</v>
      </c>
      <c r="L144" s="20"/>
    </row>
    <row r="145" spans="1:13" s="18" customFormat="1" ht="93.6" x14ac:dyDescent="0.3">
      <c r="A145" s="16" t="s">
        <v>298</v>
      </c>
      <c r="B145" s="34">
        <v>97</v>
      </c>
      <c r="C145" s="22">
        <v>8110</v>
      </c>
      <c r="D145" s="16" t="s">
        <v>300</v>
      </c>
      <c r="E145" s="46" t="s">
        <v>299</v>
      </c>
      <c r="F145" s="23" t="s">
        <v>157</v>
      </c>
      <c r="G145" s="12" t="s">
        <v>220</v>
      </c>
      <c r="H145" s="55" t="s">
        <v>314</v>
      </c>
      <c r="I145" s="20">
        <f t="shared" si="26"/>
        <v>670000</v>
      </c>
      <c r="J145" s="20">
        <f>270000+400000</f>
        <v>670000</v>
      </c>
      <c r="K145" s="20"/>
      <c r="L145" s="20"/>
    </row>
    <row r="146" spans="1:13" s="18" customFormat="1" ht="93.6" x14ac:dyDescent="0.3">
      <c r="A146" s="16" t="s">
        <v>334</v>
      </c>
      <c r="B146" s="69"/>
      <c r="C146" s="22">
        <v>8110</v>
      </c>
      <c r="D146" s="16" t="s">
        <v>300</v>
      </c>
      <c r="E146" s="46" t="s">
        <v>299</v>
      </c>
      <c r="F146" s="23" t="s">
        <v>158</v>
      </c>
      <c r="G146" s="12" t="s">
        <v>220</v>
      </c>
      <c r="H146" s="55" t="s">
        <v>314</v>
      </c>
      <c r="I146" s="20">
        <f t="shared" si="26"/>
        <v>300000</v>
      </c>
      <c r="J146" s="20">
        <v>300000</v>
      </c>
      <c r="K146" s="20"/>
      <c r="L146" s="20"/>
    </row>
    <row r="147" spans="1:13" s="18" customFormat="1" ht="93.6" x14ac:dyDescent="0.3">
      <c r="A147" s="16" t="s">
        <v>208</v>
      </c>
      <c r="B147" s="34">
        <v>97</v>
      </c>
      <c r="C147" s="22">
        <v>9800</v>
      </c>
      <c r="D147" s="16" t="s">
        <v>80</v>
      </c>
      <c r="E147" s="46" t="s">
        <v>120</v>
      </c>
      <c r="F147" s="23" t="s">
        <v>93</v>
      </c>
      <c r="G147" s="12" t="s">
        <v>220</v>
      </c>
      <c r="H147" s="55" t="s">
        <v>314</v>
      </c>
      <c r="I147" s="20">
        <f t="shared" si="26"/>
        <v>2000000</v>
      </c>
      <c r="J147" s="20">
        <v>2000000</v>
      </c>
      <c r="K147" s="20"/>
      <c r="L147" s="20"/>
    </row>
    <row r="148" spans="1:13" s="49" customFormat="1" ht="31.2" x14ac:dyDescent="0.3">
      <c r="A148" s="21">
        <v>30</v>
      </c>
      <c r="B148" s="41">
        <v>100</v>
      </c>
      <c r="C148" s="72" t="s">
        <v>221</v>
      </c>
      <c r="D148" s="73"/>
      <c r="E148" s="73"/>
      <c r="F148" s="73"/>
      <c r="G148" s="74"/>
      <c r="H148" s="54" t="s">
        <v>315</v>
      </c>
      <c r="I148" s="19">
        <f>SUM(J148:K148)</f>
        <v>500000</v>
      </c>
      <c r="J148" s="19">
        <f>SUM(J149)</f>
        <v>500000</v>
      </c>
      <c r="K148" s="19">
        <f t="shared" ref="K148:L148" si="27">SUM(K149)</f>
        <v>0</v>
      </c>
      <c r="L148" s="19">
        <f t="shared" si="27"/>
        <v>0</v>
      </c>
    </row>
    <row r="149" spans="1:13" s="18" customFormat="1" ht="93.6" x14ac:dyDescent="0.3">
      <c r="A149" s="13">
        <v>1216017</v>
      </c>
      <c r="B149" s="34">
        <v>100</v>
      </c>
      <c r="C149" s="22">
        <v>6017</v>
      </c>
      <c r="D149" s="16" t="s">
        <v>11</v>
      </c>
      <c r="E149" s="46" t="s">
        <v>303</v>
      </c>
      <c r="F149" s="23" t="s">
        <v>155</v>
      </c>
      <c r="G149" s="12" t="s">
        <v>221</v>
      </c>
      <c r="H149" s="55" t="s">
        <v>315</v>
      </c>
      <c r="I149" s="20">
        <f>SUM(J149:K149)</f>
        <v>500000</v>
      </c>
      <c r="J149" s="20">
        <v>500000</v>
      </c>
      <c r="K149" s="20"/>
      <c r="L149" s="20"/>
    </row>
    <row r="150" spans="1:13" s="49" customFormat="1" ht="31.2" x14ac:dyDescent="0.3">
      <c r="A150" s="21">
        <v>31</v>
      </c>
      <c r="B150" s="41"/>
      <c r="C150" s="72" t="s">
        <v>322</v>
      </c>
      <c r="D150" s="73"/>
      <c r="E150" s="73"/>
      <c r="F150" s="73"/>
      <c r="G150" s="74"/>
      <c r="H150" s="54" t="s">
        <v>326</v>
      </c>
      <c r="I150" s="19">
        <f>J150+K150</f>
        <v>500000</v>
      </c>
      <c r="J150" s="19">
        <f>J151</f>
        <v>500000</v>
      </c>
      <c r="K150" s="19"/>
      <c r="L150" s="19"/>
    </row>
    <row r="151" spans="1:13" s="18" customFormat="1" ht="70.2" customHeight="1" x14ac:dyDescent="0.3">
      <c r="A151" s="16" t="s">
        <v>324</v>
      </c>
      <c r="B151" s="34"/>
      <c r="C151" s="22">
        <v>7610</v>
      </c>
      <c r="D151" s="16" t="s">
        <v>325</v>
      </c>
      <c r="E151" s="46" t="s">
        <v>323</v>
      </c>
      <c r="F151" s="23" t="s">
        <v>268</v>
      </c>
      <c r="G151" s="12" t="s">
        <v>322</v>
      </c>
      <c r="H151" s="55" t="s">
        <v>326</v>
      </c>
      <c r="I151" s="20">
        <f>J151+K151</f>
        <v>500000</v>
      </c>
      <c r="J151" s="20">
        <v>500000</v>
      </c>
      <c r="K151" s="20"/>
      <c r="L151" s="20"/>
    </row>
    <row r="152" spans="1:13" s="49" customFormat="1" ht="31.2" x14ac:dyDescent="0.3">
      <c r="A152" s="21">
        <v>32</v>
      </c>
      <c r="B152" s="41"/>
      <c r="C152" s="72" t="s">
        <v>327</v>
      </c>
      <c r="D152" s="73"/>
      <c r="E152" s="73"/>
      <c r="F152" s="73"/>
      <c r="G152" s="74"/>
      <c r="H152" s="54" t="s">
        <v>332</v>
      </c>
      <c r="I152" s="19">
        <f>J152+K152</f>
        <v>500000</v>
      </c>
      <c r="J152" s="19">
        <f>J153</f>
        <v>500000</v>
      </c>
      <c r="K152" s="19"/>
      <c r="L152" s="19"/>
    </row>
    <row r="153" spans="1:13" s="18" customFormat="1" ht="109.2" x14ac:dyDescent="0.3">
      <c r="A153" s="11" t="s">
        <v>208</v>
      </c>
      <c r="B153" s="33">
        <v>90</v>
      </c>
      <c r="C153" s="11" t="s">
        <v>209</v>
      </c>
      <c r="D153" s="11" t="s">
        <v>80</v>
      </c>
      <c r="E153" s="53" t="s">
        <v>120</v>
      </c>
      <c r="F153" s="45" t="s">
        <v>93</v>
      </c>
      <c r="G153" s="12" t="s">
        <v>327</v>
      </c>
      <c r="H153" s="55" t="s">
        <v>333</v>
      </c>
      <c r="I153" s="20">
        <f t="shared" ref="I153" si="28">J153+K153</f>
        <v>500000</v>
      </c>
      <c r="J153" s="20">
        <v>500000</v>
      </c>
      <c r="K153" s="20"/>
      <c r="L153" s="20"/>
    </row>
    <row r="154" spans="1:13" s="18" customFormat="1" ht="15.6" x14ac:dyDescent="0.3">
      <c r="A154" s="13"/>
      <c r="B154" s="34"/>
      <c r="C154" s="22"/>
      <c r="D154" s="16"/>
      <c r="E154" s="46"/>
      <c r="F154" s="23"/>
      <c r="G154" s="12"/>
      <c r="H154" s="55"/>
      <c r="I154" s="20"/>
      <c r="J154" s="20"/>
      <c r="K154" s="20"/>
      <c r="L154" s="20"/>
    </row>
    <row r="155" spans="1:13" s="43" customFormat="1" ht="17.399999999999999" x14ac:dyDescent="0.3">
      <c r="A155" s="78" t="s">
        <v>99</v>
      </c>
      <c r="B155" s="78"/>
      <c r="C155" s="78"/>
      <c r="D155" s="78"/>
      <c r="E155" s="78"/>
      <c r="F155" s="78"/>
      <c r="G155" s="78"/>
      <c r="H155" s="78"/>
      <c r="I155" s="25">
        <f>I15+I17+I19+I22+I33+I35+I46+I48+I50+I52+I54+I58+I60+I63+I69+I72+I79+I84+I86+I88+I92+I94+I96+I103+I115+I119+I121+I134+I136+I148+I150+I152</f>
        <v>769047312.74000001</v>
      </c>
      <c r="J155" s="25">
        <f t="shared" ref="J155:L155" si="29">J15+J17+J19+J22+J33+J35+J46+J48+J50+J52+J54+J58+J60+J63+J69+J72+J79+J84+J86+J88+J92+J94+J96+J103+J115+J119+J121+J134+J136+J148+J150+J152</f>
        <v>615639963</v>
      </c>
      <c r="K155" s="25">
        <f t="shared" si="29"/>
        <v>153407349.74000001</v>
      </c>
      <c r="L155" s="25">
        <f t="shared" si="29"/>
        <v>140404587.5</v>
      </c>
    </row>
    <row r="156" spans="1:13" s="50" customFormat="1" ht="18" x14ac:dyDescent="0.3">
      <c r="A156" s="43"/>
      <c r="B156" s="47"/>
      <c r="C156" s="43"/>
      <c r="D156" s="43"/>
      <c r="E156" s="51"/>
      <c r="F156" s="51"/>
      <c r="G156" s="51"/>
      <c r="H156" s="43"/>
      <c r="I156" s="44"/>
      <c r="J156" s="44"/>
      <c r="K156" s="44"/>
      <c r="L156" s="44"/>
    </row>
    <row r="157" spans="1:13" s="14" customFormat="1" ht="15.6" x14ac:dyDescent="0.3">
      <c r="A157" s="17"/>
      <c r="B157" s="67"/>
      <c r="C157" s="18"/>
      <c r="D157" s="17"/>
      <c r="E157" s="83" t="s">
        <v>328</v>
      </c>
      <c r="F157" s="83"/>
      <c r="G157" s="52"/>
      <c r="H157" s="18" t="s">
        <v>329</v>
      </c>
      <c r="I157" s="18"/>
      <c r="J157" s="18"/>
      <c r="K157" s="18"/>
      <c r="L157" s="18"/>
    </row>
    <row r="158" spans="1:13" x14ac:dyDescent="0.3">
      <c r="I158" s="27"/>
      <c r="J158" s="27"/>
      <c r="K158" s="27"/>
      <c r="L158" s="27"/>
      <c r="M158" s="26"/>
    </row>
    <row r="159" spans="1:13" x14ac:dyDescent="0.3">
      <c r="G159" s="63"/>
      <c r="I159" s="26"/>
      <c r="J159" s="26"/>
      <c r="K159" s="26"/>
      <c r="L159" s="26"/>
    </row>
    <row r="160" spans="1:13" x14ac:dyDescent="0.3">
      <c r="G160" s="63"/>
      <c r="I160" s="26"/>
      <c r="J160" s="26"/>
      <c r="K160" s="26"/>
      <c r="L160" s="26"/>
    </row>
    <row r="161" spans="7:12" x14ac:dyDescent="0.3">
      <c r="G161" s="63"/>
      <c r="I161" s="26"/>
      <c r="J161" s="26"/>
      <c r="K161" s="26"/>
      <c r="L161" s="26"/>
    </row>
    <row r="162" spans="7:12" x14ac:dyDescent="0.3">
      <c r="G162" s="63"/>
      <c r="I162" s="26"/>
      <c r="J162" s="26"/>
      <c r="K162" s="26"/>
      <c r="L162" s="26"/>
    </row>
    <row r="163" spans="7:12" x14ac:dyDescent="0.3">
      <c r="G163" s="63"/>
      <c r="I163" s="26"/>
      <c r="J163" s="26"/>
      <c r="K163" s="26"/>
      <c r="L163" s="26"/>
    </row>
    <row r="164" spans="7:12" x14ac:dyDescent="0.3">
      <c r="G164" s="63"/>
      <c r="I164" s="26"/>
      <c r="J164" s="26"/>
      <c r="K164" s="26"/>
      <c r="L164" s="26"/>
    </row>
    <row r="165" spans="7:12" x14ac:dyDescent="0.3">
      <c r="G165" s="63"/>
      <c r="I165" s="26"/>
      <c r="J165" s="26"/>
      <c r="K165" s="26"/>
      <c r="L165" s="26"/>
    </row>
    <row r="166" spans="7:12" x14ac:dyDescent="0.3">
      <c r="G166" s="63"/>
      <c r="I166" s="26"/>
      <c r="J166" s="26"/>
      <c r="K166" s="26"/>
      <c r="L166" s="26"/>
    </row>
    <row r="167" spans="7:12" x14ac:dyDescent="0.3">
      <c r="G167" s="63"/>
      <c r="I167" s="26"/>
      <c r="J167" s="26"/>
      <c r="K167" s="26"/>
      <c r="L167" s="26"/>
    </row>
    <row r="168" spans="7:12" x14ac:dyDescent="0.3">
      <c r="G168" s="63"/>
      <c r="I168" s="26"/>
      <c r="J168" s="26"/>
      <c r="K168" s="26"/>
      <c r="L168" s="26"/>
    </row>
    <row r="170" spans="7:12" x14ac:dyDescent="0.3">
      <c r="I170" s="26"/>
      <c r="J170" s="26"/>
      <c r="K170" s="26"/>
      <c r="L170" s="26"/>
    </row>
    <row r="171" spans="7:12" x14ac:dyDescent="0.3">
      <c r="I171" s="26"/>
      <c r="J171" s="26"/>
      <c r="K171" s="26"/>
      <c r="L171" s="26"/>
    </row>
  </sheetData>
  <autoFilter ref="A6:L155" xr:uid="{00000000-0009-0000-0000-000000000000}">
    <filterColumn colId="9" showButton="0"/>
    <filterColumn colId="10" showButton="0"/>
  </autoFilter>
  <mergeCells count="53">
    <mergeCell ref="I12:I13"/>
    <mergeCell ref="C152:G152"/>
    <mergeCell ref="E157:F157"/>
    <mergeCell ref="J12:J13"/>
    <mergeCell ref="K12:L12"/>
    <mergeCell ref="C15:G15"/>
    <mergeCell ref="C58:G58"/>
    <mergeCell ref="C150:G150"/>
    <mergeCell ref="C86:G86"/>
    <mergeCell ref="C79:G79"/>
    <mergeCell ref="C84:G84"/>
    <mergeCell ref="C92:G92"/>
    <mergeCell ref="C148:G148"/>
    <mergeCell ref="C119:G119"/>
    <mergeCell ref="C121:G121"/>
    <mergeCell ref="C134:G134"/>
    <mergeCell ref="A155:H155"/>
    <mergeCell ref="C88:G88"/>
    <mergeCell ref="C94:G94"/>
    <mergeCell ref="A12:A13"/>
    <mergeCell ref="C12:C13"/>
    <mergeCell ref="D12:D13"/>
    <mergeCell ref="E12:E13"/>
    <mergeCell ref="G12:G13"/>
    <mergeCell ref="F12:F13"/>
    <mergeCell ref="C48:G48"/>
    <mergeCell ref="C50:G50"/>
    <mergeCell ref="C46:G46"/>
    <mergeCell ref="C63:G63"/>
    <mergeCell ref="C69:G69"/>
    <mergeCell ref="H12:H13"/>
    <mergeCell ref="C136:G136"/>
    <mergeCell ref="J6:L6"/>
    <mergeCell ref="J7:L7"/>
    <mergeCell ref="J8:L8"/>
    <mergeCell ref="J9:L9"/>
    <mergeCell ref="A10:L10"/>
    <mergeCell ref="J1:L1"/>
    <mergeCell ref="J2:L2"/>
    <mergeCell ref="J3:L3"/>
    <mergeCell ref="J4:L4"/>
    <mergeCell ref="C115:G115"/>
    <mergeCell ref="C17:G17"/>
    <mergeCell ref="C54:G54"/>
    <mergeCell ref="C60:G60"/>
    <mergeCell ref="C96:G96"/>
    <mergeCell ref="C103:G103"/>
    <mergeCell ref="C52:G52"/>
    <mergeCell ref="C72:G72"/>
    <mergeCell ref="C19:G19"/>
    <mergeCell ref="C22:G22"/>
    <mergeCell ref="C33:G33"/>
    <mergeCell ref="C35:G35"/>
  </mergeCells>
  <pageMargins left="0.39370078740157483" right="0.39370078740157483" top="0.59055118110236227" bottom="0.39370078740157483" header="0.51181102362204722" footer="0.51181102362204722"/>
  <pageSetup paperSize="9" scale="53" fitToHeight="15" orientation="landscape" r:id="rId1"/>
  <headerFooter differentFirst="1">
    <oddHeader>&amp;C&amp;P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2026-05-18T06:17:47Z</dcterms:modified>
</cp:coreProperties>
</file>