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НА САЙТ\183\"/>
    </mc:Choice>
  </mc:AlternateContent>
  <xr:revisionPtr revIDLastSave="0" documentId="13_ncr:1_{17998BAE-4577-4F8A-8540-F7F943EBE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'2026'!$14:$16</definedName>
    <definedName name="_xlnm.Print_Area" localSheetId="0">'2026'!$A$1:$T$39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K25" i="1"/>
  <c r="L17" i="1" l="1"/>
  <c r="M17" i="1"/>
  <c r="Q17" i="1"/>
  <c r="R17" i="1"/>
  <c r="S17" i="1"/>
  <c r="T17" i="1"/>
  <c r="I25" i="1"/>
  <c r="H20" i="1" l="1"/>
  <c r="H31" i="1" l="1"/>
  <c r="H30" i="1"/>
  <c r="H29" i="1"/>
  <c r="H28" i="1"/>
  <c r="R35" i="1" l="1"/>
  <c r="I31" i="1"/>
  <c r="I30" i="1"/>
  <c r="I29" i="1"/>
  <c r="I28" i="1"/>
  <c r="R26" i="1"/>
  <c r="K32" i="1"/>
  <c r="J32" i="1"/>
  <c r="P21" i="1"/>
  <c r="O21" i="1"/>
  <c r="J20" i="1"/>
  <c r="K20" i="1"/>
  <c r="K19" i="1"/>
  <c r="J19" i="1"/>
  <c r="R37" i="1" l="1"/>
  <c r="K34" i="1"/>
  <c r="J34" i="1"/>
  <c r="J36" i="1"/>
  <c r="J26" i="1" l="1"/>
  <c r="K26" i="1"/>
  <c r="L26" i="1"/>
  <c r="M26" i="1"/>
  <c r="N26" i="1"/>
  <c r="O26" i="1"/>
  <c r="P26" i="1"/>
  <c r="Q26" i="1"/>
  <c r="S26" i="1"/>
  <c r="T26" i="1"/>
  <c r="H35" i="1" l="1"/>
  <c r="J35" i="1"/>
  <c r="K35" i="1"/>
  <c r="L35" i="1"/>
  <c r="L37" i="1" s="1"/>
  <c r="M35" i="1"/>
  <c r="M37" i="1" s="1"/>
  <c r="N35" i="1"/>
  <c r="O35" i="1"/>
  <c r="P35" i="1"/>
  <c r="Q35" i="1"/>
  <c r="S35" i="1"/>
  <c r="T35" i="1"/>
  <c r="I36" i="1"/>
  <c r="I33" i="1"/>
  <c r="I34" i="1"/>
  <c r="I35" i="1" l="1"/>
  <c r="Q37" i="1"/>
  <c r="T37" i="1"/>
  <c r="S37" i="1"/>
  <c r="I32" i="1"/>
  <c r="I23" i="1" l="1"/>
  <c r="I20" i="1"/>
  <c r="I21" i="1"/>
  <c r="H22" i="1"/>
  <c r="H17" i="1" s="1"/>
  <c r="K22" i="1"/>
  <c r="K17" i="1" s="1"/>
  <c r="N22" i="1"/>
  <c r="O22" i="1"/>
  <c r="P22" i="1"/>
  <c r="J22" i="1"/>
  <c r="J17" i="1" s="1"/>
  <c r="K18" i="1"/>
  <c r="J18" i="1"/>
  <c r="P17" i="1" l="1"/>
  <c r="P37" i="1" s="1"/>
  <c r="O17" i="1"/>
  <c r="O37" i="1" s="1"/>
  <c r="N37" i="1"/>
  <c r="N17" i="1"/>
  <c r="J37" i="1"/>
  <c r="K37" i="1"/>
  <c r="I22" i="1"/>
  <c r="H27" i="1"/>
  <c r="H26" i="1" s="1"/>
  <c r="H37" i="1" l="1"/>
  <c r="I27" i="1"/>
  <c r="I26" i="1" s="1"/>
  <c r="I24" i="1"/>
  <c r="I19" i="1"/>
  <c r="I17" i="1" s="1"/>
  <c r="I18" i="1"/>
  <c r="I37" i="1" l="1"/>
</calcChain>
</file>

<file path=xl/sharedStrings.xml><?xml version="1.0" encoding="utf-8"?>
<sst xmlns="http://schemas.openxmlformats.org/spreadsheetml/2006/main" count="130" uniqueCount="105">
  <si>
    <t>№ з/п</t>
  </si>
  <si>
    <t>Період реалізації публічного інвестиційного проєкту/ програми публічних інвестицій (рік початку і завершення)</t>
  </si>
  <si>
    <t>Загальна вартість публічного інвестиційного проєкту/ програми публічних інвестицій</t>
  </si>
  <si>
    <t>коштів місцевого бюджету</t>
  </si>
  <si>
    <t>міжбюджетних трансфертів з державного бюджету</t>
  </si>
  <si>
    <t>місцевих запозичень</t>
  </si>
  <si>
    <t>інших джерел</t>
  </si>
  <si>
    <t>у тому числі за рахунок:</t>
  </si>
  <si>
    <t>Обсяги</t>
  </si>
  <si>
    <t>1.</t>
  </si>
  <si>
    <t>1.1.</t>
  </si>
  <si>
    <t>2.</t>
  </si>
  <si>
    <t>1.2.</t>
  </si>
  <si>
    <t>2.1.</t>
  </si>
  <si>
    <t>2.2.</t>
  </si>
  <si>
    <t>Найменування галузі (сектору) 
для публічного інвестування/ 
публічного інвестиційного проєкту/ 
програми публічних інвестицій</t>
  </si>
  <si>
    <t>бюджету Чорноморської міської територіальної громади</t>
  </si>
  <si>
    <t>у 2026 році</t>
  </si>
  <si>
    <t>публічних інвестицій у розрізі публічних інвестиційних проєктів та програм публічних інвестицій</t>
  </si>
  <si>
    <t>1558900000</t>
  </si>
  <si>
    <t>(код бюджету)</t>
  </si>
  <si>
    <t>до рішення Чорноморської міської ради</t>
  </si>
  <si>
    <t>УСЬОГО</t>
  </si>
  <si>
    <t>(грн)</t>
  </si>
  <si>
    <t>Начальник фінансового управління</t>
  </si>
  <si>
    <t>Ольга ЯКОВЕНКО</t>
  </si>
  <si>
    <t>Найменування відповідального головного розпорядника коштів місцевого бюджету за галузь (сектор) / головного розпорядника коштів місцевого бюджету / 
відповідального виконавця</t>
  </si>
  <si>
    <t>Унікальний ідентифікатор проєкту / 
програми</t>
  </si>
  <si>
    <t>Код Програмної класифікації видатків 
та кредитування місцевого бюджету</t>
  </si>
  <si>
    <t>Найменування бюджетної програми згідно 
з Типовою програмною класифікацією видатків та кредитування місцевого бюджету</t>
  </si>
  <si>
    <t>міжбюджетних трансфертів з інших місцевих бюджетів</t>
  </si>
  <si>
    <t>Додаток 5</t>
  </si>
  <si>
    <t>"Додаток 6</t>
  </si>
  <si>
    <t>від 24.12. 2025 № 1014 - VIII"</t>
  </si>
  <si>
    <t>Освіта і наука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</si>
  <si>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</si>
  <si>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Управління капітального будівництва Чорноморської міської ради Одеського району Одеської області</t>
  </si>
  <si>
    <t>Обсяг бюджетних коштів, спрямованих 
на реалізацію публічного інвестиційного проєкту/ програми публічних інвестицій у 2026 році</t>
  </si>
  <si>
    <t>1.3.</t>
  </si>
  <si>
    <t>Управління освіти Чорноморської міської ради Одеського району Одеської області</t>
  </si>
  <si>
    <t>Капітальний ремонт харчоблоку в будівлі Чорноморського ліцею 7 Чорноморської міської ради Одеського району Одеської області, за адресою: Одеська область, Одеський район, місто Чорноморськ, проспект Миру, 43 – А</t>
  </si>
  <si>
    <t>Капітальний ремонт покрівлі з встановленням геліосистеми в закладі дошкільної освіти № 1 за адресою: Одеська область, Одеський район, м. Чорноморськ, вул. 1 Травня, 4-Б</t>
  </si>
  <si>
    <t>Муніципальна інфраструктура та послуги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</si>
  <si>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</si>
  <si>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0611300</t>
  </si>
  <si>
    <t>Капітальний ремонт ушкоджених ділянок господарсько-побутових самопливних каналізаційних колекторів, що проходять по території головної каналізаційної насосної станції за адресою: Одеська область, Одеський район, м. Чорноморськ, вул. Паркова, 23</t>
  </si>
  <si>
    <r>
      <t xml:space="preserve">коштів, що передаються із загального фонду до бюджету розвитку (спеціального фонду)
</t>
    </r>
    <r>
      <rPr>
        <b/>
        <sz val="12"/>
        <rFont val="Times New Roman"/>
        <family val="1"/>
        <charset val="204"/>
      </rPr>
      <t>208400</t>
    </r>
  </si>
  <si>
    <r>
      <t xml:space="preserve">залишку коштів бюджету розвитку на початок року
</t>
    </r>
    <r>
      <rPr>
        <b/>
        <sz val="12"/>
        <rFont val="Times New Roman"/>
        <family val="1"/>
        <charset val="204"/>
      </rPr>
      <t>208100</t>
    </r>
  </si>
  <si>
    <t>DREAM-UA-171225-0A8FB315</t>
  </si>
  <si>
    <t>DREAM-UA-151225-E6F83674</t>
  </si>
  <si>
    <t>DREAM-UA-161225-984FA06F</t>
  </si>
  <si>
    <t>DREAM-UA-221225-A41181A7</t>
  </si>
  <si>
    <t>Нове будівництво захисної споруди цивільного захисту подвійного призначення Чорноморського ліцею №3 Чорноморської міської ради Одеського району Одеської області за адресою: м.Чорноморськ, вул.Паркова, 10-А. Коригування</t>
  </si>
  <si>
    <t>2025-2026</t>
  </si>
  <si>
    <t>2023-2026</t>
  </si>
  <si>
    <t>2025-2027</t>
  </si>
  <si>
    <t>Будівництво будівлі з улуштуванням  газопоршневої когенераційної установки (джерела резервного живлення) потужністю понад 1 мВт  на території котельні Комунального підприємства "Чорноморськтеплоенерго" Чорноморської міської ради Одеського району Одеської області за адресою : Одеська область, Одеський район, м.Чорноморськ, вул. Садова, 1. Коригування</t>
  </si>
  <si>
    <t>Відділ комунального господарства та благоустрою Чорноморської міської ради Одеського району Одеської області / Комунальне підприємство "Чорноморськводоканал" Чорноморської міської ради Одеського району Одеської області</t>
  </si>
  <si>
    <t>DREAM-UA-260326-38CA3BE3</t>
  </si>
  <si>
    <t>Забезпечення якісної, сучасної та доступної загальної середньої освіти "Нова українська школа"</t>
  </si>
  <si>
    <t>DREAM-UA-250326-4492014E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</si>
  <si>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</si>
  <si>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</si>
  <si>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</si>
  <si>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</si>
  <si>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разом проєкт</t>
  </si>
  <si>
    <t>DREAM-UA-021225-B6ABD3CB</t>
  </si>
  <si>
    <t>Нове будівництво захисної споруди цивільного захисту подвійного призначення Чорноморського економіко - правового ліцею № 1 Чорноморської міської ради Одеського району Одеської області за адресою: м.Чорноморськ, пров.Шкільний, 8</t>
  </si>
  <si>
    <t>2023-2027</t>
  </si>
  <si>
    <t>1.5.</t>
  </si>
  <si>
    <t>Реконструкція водогону Ду 600 мм на рибпорт в с. Бурлача Балка Одеського району Одеської області на ділянці в районі с. Сухий Лиман довжиною 460 м</t>
  </si>
  <si>
    <t>Реконструкція напірного каналізаційного колектора за адресою: Одеська область, Одеський район, м. Чорноморськ, від вул. Космонавтів, 59г в с. Малодолинське до вул. Світла, 51 в смт Олександрівка</t>
  </si>
  <si>
    <t>DREAM-UA-130326-81C62D6E</t>
  </si>
  <si>
    <t>DREAM-UA-130326-96D9CD0C</t>
  </si>
  <si>
    <t>2.3.</t>
  </si>
  <si>
    <t>2.4.</t>
  </si>
  <si>
    <t>Управління капітального будівництва Чорноморської міської ради Одеського району Одеської області / Комунальне підприємство "Чорноморськводоканал" Чорноморської міської ради Одеського району Одеської області</t>
  </si>
  <si>
    <t>3.</t>
  </si>
  <si>
    <t>Охорона здоров'я</t>
  </si>
  <si>
    <t>3.1.</t>
  </si>
  <si>
    <t>DREAM-UA-051225-4D8C9E64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</si>
  <si>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</si>
  <si>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Виконавчий комітет Чорноморської міської ради Одеського району Одеської області / Комунальне некомерційне підприємство "Чорноморська лікарня" Чорноморської міської ради Одеського району Одеської області</t>
  </si>
  <si>
    <t>Нове будівництво (буріння) артезіанської свердловини для водопостачання комунального некомерційного підприємства "Чорноморська лікарня" Чорноморської міської ради Одеського району Одеської області за адресою : м.Чорноморськ, вул.Віталія Шума, 4</t>
  </si>
  <si>
    <t>0212170</t>
  </si>
  <si>
    <t>Доходи СФ (БР) / 24170000</t>
  </si>
  <si>
    <t>Доходи СФ (БР) / 33010100</t>
  </si>
  <si>
    <t>2.5.</t>
  </si>
  <si>
    <t>2.6.</t>
  </si>
  <si>
    <t>2.7.</t>
  </si>
  <si>
    <t>2.8.</t>
  </si>
  <si>
    <t>Нове будівництво (буріння) артезіанської свердловини № 1 для водопостачання Чорноморської міської територіальної громади за адресою:Одеська область, Одеський район, с.Молодіжне, вул.Санжейська дорога, 3-Б</t>
  </si>
  <si>
    <t>Нове будівництво (буріння) артезіанської свердловини № 2 для водопостачання Чорноморської міської територіальної громади за адресою:Одеська область, Одеський район, с.Молодіжне, вул.Санжейська дорога, 3-Б</t>
  </si>
  <si>
    <t>Нове будівництво (буріння) артезіанської свердловини № 3 для водопостачання Чорноморської міської територіальної громади за адресою:Одеська область, Одеський район, с.Молодіжне, вул.Санжейська дорога, 3-Б</t>
  </si>
  <si>
    <t>Нове будівництво (буріння) артезіанської свердловини № 4 для водопостачання Чорноморської міської територіальної громади за адресою:Одеська область, Одеський район, м.Чорноморськ, вул.Транспортна, 11</t>
  </si>
  <si>
    <t>DREAM-UA-300326-F79BBA1D</t>
  </si>
  <si>
    <t>DREAM-UA-300326-60112096</t>
  </si>
  <si>
    <t>DREAM-UA-300326-F7D3A135</t>
  </si>
  <si>
    <t>DREAM-UA-300326-22C27B38</t>
  </si>
  <si>
    <t>1.6.</t>
  </si>
  <si>
    <t>Співфінансування на придбання шкільного автобусу</t>
  </si>
  <si>
    <t>1.7.</t>
  </si>
  <si>
    <t>Субвенція з місцевого бюджету на підготовку та реалізацію публічних інвестиційних проектів/програм публічних інвестицій</t>
  </si>
  <si>
    <t>Фінансове управління Чорноморської міської ради Одеського району Одеської області</t>
  </si>
  <si>
    <t>від   19.06.2026  №  1119 -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</si>
</sst>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Шрифт текста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quotePrefix="1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/>
    <xf numFmtId="0" fontId="2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Звичайний" xfId="0" builtinId="0"/>
    <cellStyle name="Звичайний 2" xfId="2" xr:uid="{00000000-0005-0000-0000-000001000000}"/>
    <cellStyle name="Звичайни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tabSelected="1" view="pageBreakPreview" zoomScale="58" zoomScaleNormal="58" zoomScaleSheetLayoutView="58" workbookViewId="0">
      <pane ySplit="16" topLeftCell="A17" activePane="bottomLeft" state="frozen"/>
      <selection pane="bottomLeft" activeCell="F6" sqref="F6"/>
    </sheetView>
  </sheetViews>
  <sheetFormatPr defaultColWidth="8.85546875" defaultRowHeight="15.75"/>
  <cols>
    <col min="1" max="1" width="7" style="2" customWidth="1"/>
    <col min="2" max="2" width="35.28515625" style="2" customWidth="1"/>
    <col min="3" max="3" width="17.28515625" style="2" customWidth="1"/>
    <col min="4" max="4" width="11" style="2" customWidth="1"/>
    <col min="5" max="5" width="23.140625" style="2" customWidth="1"/>
    <col min="6" max="6" width="26.28515625" style="2" customWidth="1"/>
    <col min="7" max="7" width="13.28515625" style="32" customWidth="1"/>
    <col min="8" max="8" width="16.5703125" style="32" customWidth="1"/>
    <col min="9" max="9" width="17.140625" style="2" customWidth="1"/>
    <col min="10" max="10" width="19.28515625" style="2" customWidth="1"/>
    <col min="11" max="14" width="19.28515625" style="26" hidden="1" customWidth="1"/>
    <col min="15" max="15" width="17.5703125" style="2" customWidth="1"/>
    <col min="16" max="16" width="17.42578125" style="26" hidden="1" customWidth="1"/>
    <col min="17" max="17" width="15.28515625" style="2" customWidth="1"/>
    <col min="18" max="18" width="14.28515625" style="26" hidden="1" customWidth="1"/>
    <col min="19" max="19" width="12.140625" style="2" customWidth="1"/>
    <col min="20" max="20" width="10.5703125" style="2" customWidth="1"/>
    <col min="21" max="16384" width="8.85546875" style="2"/>
  </cols>
  <sheetData>
    <row r="1" spans="1:20">
      <c r="O1" s="2" t="s">
        <v>31</v>
      </c>
    </row>
    <row r="2" spans="1:20">
      <c r="O2" s="2" t="s">
        <v>21</v>
      </c>
    </row>
    <row r="3" spans="1:20">
      <c r="O3" s="2" t="s">
        <v>104</v>
      </c>
    </row>
    <row r="5" spans="1:20">
      <c r="O5" s="2" t="s">
        <v>32</v>
      </c>
    </row>
    <row r="6" spans="1:20">
      <c r="O6" s="2" t="s">
        <v>21</v>
      </c>
    </row>
    <row r="7" spans="1:20">
      <c r="O7" s="2" t="s">
        <v>33</v>
      </c>
    </row>
    <row r="8" spans="1:20" ht="14.45" customHeight="1">
      <c r="A8" s="53" t="s">
        <v>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spans="1:20">
      <c r="A9" s="53" t="s">
        <v>18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spans="1:20" ht="14.45" customHeight="1">
      <c r="A10" s="53" t="s">
        <v>16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spans="1:20" ht="14.45" customHeight="1">
      <c r="A11" s="53" t="s">
        <v>17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</row>
    <row r="12" spans="1:20" ht="14.45" customHeight="1">
      <c r="A12" s="1"/>
      <c r="B12" s="3" t="s">
        <v>19</v>
      </c>
      <c r="C12" s="1"/>
      <c r="D12" s="1"/>
      <c r="E12" s="1"/>
      <c r="F12" s="1"/>
      <c r="G12" s="33"/>
      <c r="H12" s="33"/>
      <c r="I12" s="1"/>
      <c r="J12" s="1"/>
      <c r="K12" s="27"/>
      <c r="L12" s="27"/>
      <c r="M12" s="27"/>
      <c r="N12" s="27"/>
      <c r="O12" s="1"/>
      <c r="P12" s="27"/>
      <c r="Q12" s="1"/>
      <c r="R12" s="27"/>
      <c r="S12" s="1"/>
      <c r="T12" s="12" t="s">
        <v>23</v>
      </c>
    </row>
    <row r="13" spans="1:20" ht="14.45" customHeight="1">
      <c r="A13" s="1"/>
      <c r="B13" s="2" t="s">
        <v>20</v>
      </c>
      <c r="C13" s="1"/>
      <c r="D13" s="1"/>
      <c r="E13" s="1"/>
      <c r="F13" s="1"/>
      <c r="G13" s="33"/>
      <c r="H13" s="33"/>
      <c r="I13" s="1"/>
      <c r="J13" s="1"/>
      <c r="K13" s="27"/>
      <c r="L13" s="27"/>
      <c r="M13" s="27"/>
      <c r="N13" s="27"/>
      <c r="O13" s="1"/>
      <c r="P13" s="27"/>
      <c r="Q13" s="1"/>
      <c r="R13" s="27"/>
      <c r="S13" s="1"/>
      <c r="T13" s="1"/>
    </row>
    <row r="14" spans="1:20">
      <c r="A14" s="52" t="s">
        <v>0</v>
      </c>
      <c r="B14" s="51" t="s">
        <v>15</v>
      </c>
      <c r="C14" s="51" t="s">
        <v>27</v>
      </c>
      <c r="D14" s="51" t="s">
        <v>28</v>
      </c>
      <c r="E14" s="51" t="s">
        <v>29</v>
      </c>
      <c r="F14" s="51" t="s">
        <v>26</v>
      </c>
      <c r="G14" s="50" t="s">
        <v>1</v>
      </c>
      <c r="H14" s="50" t="s">
        <v>2</v>
      </c>
      <c r="I14" s="51" t="s">
        <v>37</v>
      </c>
      <c r="J14" s="52" t="s">
        <v>7</v>
      </c>
      <c r="K14" s="52"/>
      <c r="L14" s="52"/>
      <c r="M14" s="52"/>
      <c r="N14" s="52"/>
      <c r="O14" s="52"/>
      <c r="P14" s="52"/>
      <c r="Q14" s="52"/>
      <c r="R14" s="52"/>
      <c r="S14" s="52"/>
      <c r="T14" s="52"/>
    </row>
    <row r="15" spans="1:20" s="13" customFormat="1" ht="148.15" customHeight="1">
      <c r="A15" s="52"/>
      <c r="B15" s="51"/>
      <c r="C15" s="51"/>
      <c r="D15" s="51"/>
      <c r="E15" s="51"/>
      <c r="F15" s="51"/>
      <c r="G15" s="50"/>
      <c r="H15" s="50"/>
      <c r="I15" s="51"/>
      <c r="J15" s="35" t="s">
        <v>3</v>
      </c>
      <c r="K15" s="28" t="s">
        <v>46</v>
      </c>
      <c r="L15" s="28" t="s">
        <v>85</v>
      </c>
      <c r="M15" s="28" t="s">
        <v>86</v>
      </c>
      <c r="N15" s="28" t="s">
        <v>47</v>
      </c>
      <c r="O15" s="35" t="s">
        <v>4</v>
      </c>
      <c r="P15" s="28" t="s">
        <v>46</v>
      </c>
      <c r="Q15" s="35" t="s">
        <v>30</v>
      </c>
      <c r="R15" s="28" t="s">
        <v>46</v>
      </c>
      <c r="S15" s="35" t="s">
        <v>5</v>
      </c>
      <c r="T15" s="35" t="s">
        <v>6</v>
      </c>
    </row>
    <row r="16" spans="1:20">
      <c r="A16" s="36">
        <v>1</v>
      </c>
      <c r="B16" s="36">
        <v>2</v>
      </c>
      <c r="C16" s="36">
        <v>3</v>
      </c>
      <c r="D16" s="36">
        <v>4</v>
      </c>
      <c r="E16" s="36">
        <v>5</v>
      </c>
      <c r="F16" s="36">
        <v>6</v>
      </c>
      <c r="G16" s="34">
        <v>7</v>
      </c>
      <c r="H16" s="34">
        <v>8</v>
      </c>
      <c r="I16" s="36">
        <v>9</v>
      </c>
      <c r="J16" s="36">
        <v>10</v>
      </c>
      <c r="K16" s="29"/>
      <c r="L16" s="29"/>
      <c r="M16" s="29"/>
      <c r="N16" s="29"/>
      <c r="O16" s="36">
        <v>11</v>
      </c>
      <c r="P16" s="29"/>
      <c r="Q16" s="36">
        <v>12</v>
      </c>
      <c r="R16" s="29"/>
      <c r="S16" s="36">
        <v>13</v>
      </c>
      <c r="T16" s="36">
        <v>14</v>
      </c>
    </row>
    <row r="17" spans="1:20" s="9" customFormat="1" ht="25.15" customHeight="1">
      <c r="A17" s="7" t="s">
        <v>9</v>
      </c>
      <c r="B17" s="7" t="s">
        <v>34</v>
      </c>
      <c r="C17" s="8"/>
      <c r="D17" s="8"/>
      <c r="E17" s="8"/>
      <c r="F17" s="8"/>
      <c r="G17" s="23"/>
      <c r="H17" s="11">
        <f>SUM(H18:H25)-H22</f>
        <v>186721370</v>
      </c>
      <c r="I17" s="11">
        <f t="shared" ref="I17:T17" si="0">SUM(I18:I25)-I22</f>
        <v>79230760.5</v>
      </c>
      <c r="J17" s="11">
        <f t="shared" si="0"/>
        <v>28056706</v>
      </c>
      <c r="K17" s="11">
        <f t="shared" si="0"/>
        <v>18121106</v>
      </c>
      <c r="L17" s="11">
        <f t="shared" si="0"/>
        <v>884400</v>
      </c>
      <c r="M17" s="11">
        <f t="shared" si="0"/>
        <v>200000</v>
      </c>
      <c r="N17" s="11">
        <f t="shared" si="0"/>
        <v>8851200</v>
      </c>
      <c r="O17" s="11">
        <f t="shared" si="0"/>
        <v>51174054.5</v>
      </c>
      <c r="P17" s="11">
        <f t="shared" si="0"/>
        <v>51174054.5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</row>
    <row r="18" spans="1:20" s="5" customFormat="1" ht="126">
      <c r="A18" s="4" t="s">
        <v>10</v>
      </c>
      <c r="B18" s="16" t="s">
        <v>41</v>
      </c>
      <c r="C18" s="22" t="s">
        <v>48</v>
      </c>
      <c r="D18" s="15" t="s">
        <v>44</v>
      </c>
      <c r="E18" s="14" t="s">
        <v>35</v>
      </c>
      <c r="F18" s="14" t="s">
        <v>39</v>
      </c>
      <c r="G18" s="19">
        <v>2026</v>
      </c>
      <c r="H18" s="21">
        <v>4843628</v>
      </c>
      <c r="I18" s="10">
        <f>J18+O18+Q18+S18+T18</f>
        <v>3893628</v>
      </c>
      <c r="J18" s="10">
        <f>4843628-950000</f>
        <v>3893628</v>
      </c>
      <c r="K18" s="30">
        <f>4843628-950000</f>
        <v>3893628</v>
      </c>
      <c r="L18" s="30"/>
      <c r="M18" s="30"/>
      <c r="N18" s="30"/>
      <c r="O18" s="10"/>
      <c r="P18" s="30"/>
      <c r="Q18" s="10"/>
      <c r="R18" s="30"/>
      <c r="S18" s="10"/>
      <c r="T18" s="10"/>
    </row>
    <row r="19" spans="1:20" s="5" customFormat="1" ht="126">
      <c r="A19" s="4" t="s">
        <v>12</v>
      </c>
      <c r="B19" s="16" t="s">
        <v>40</v>
      </c>
      <c r="C19" s="22" t="s">
        <v>49</v>
      </c>
      <c r="D19" s="15" t="s">
        <v>44</v>
      </c>
      <c r="E19" s="14" t="s">
        <v>35</v>
      </c>
      <c r="F19" s="14" t="s">
        <v>39</v>
      </c>
      <c r="G19" s="19" t="s">
        <v>55</v>
      </c>
      <c r="H19" s="21">
        <v>21493268</v>
      </c>
      <c r="I19" s="10">
        <f>J19+O19+Q19+S19+T19</f>
        <v>4000000</v>
      </c>
      <c r="J19" s="10">
        <f>7000000-3000000</f>
        <v>4000000</v>
      </c>
      <c r="K19" s="30">
        <f>7000000-3000000</f>
        <v>4000000</v>
      </c>
      <c r="L19" s="30"/>
      <c r="M19" s="30"/>
      <c r="N19" s="30"/>
      <c r="O19" s="10"/>
      <c r="P19" s="30"/>
      <c r="Q19" s="10"/>
      <c r="R19" s="30"/>
      <c r="S19" s="10"/>
      <c r="T19" s="10"/>
    </row>
    <row r="20" spans="1:20" s="25" customFormat="1" ht="236.25">
      <c r="A20" s="20" t="s">
        <v>38</v>
      </c>
      <c r="B20" s="20" t="s">
        <v>59</v>
      </c>
      <c r="C20" s="22" t="s">
        <v>60</v>
      </c>
      <c r="D20" s="37" t="s">
        <v>61</v>
      </c>
      <c r="E20" s="20" t="s">
        <v>62</v>
      </c>
      <c r="F20" s="22" t="s">
        <v>39</v>
      </c>
      <c r="G20" s="19">
        <v>2026</v>
      </c>
      <c r="H20" s="43">
        <f>606500+1415100</f>
        <v>2021600</v>
      </c>
      <c r="I20" s="21">
        <f t="shared" ref="I20:I21" si="1">J20+O20+Q20+S20+T20</f>
        <v>685800</v>
      </c>
      <c r="J20" s="21">
        <f>606500+79300</f>
        <v>685800</v>
      </c>
      <c r="K20" s="30">
        <f>606500+79300</f>
        <v>685800</v>
      </c>
      <c r="L20" s="30"/>
      <c r="M20" s="30"/>
      <c r="N20" s="30"/>
      <c r="O20" s="21"/>
      <c r="P20" s="30"/>
      <c r="Q20" s="21"/>
      <c r="R20" s="30"/>
      <c r="S20" s="21"/>
      <c r="T20" s="21"/>
    </row>
    <row r="21" spans="1:20" s="25" customFormat="1" ht="204.75">
      <c r="A21" s="45"/>
      <c r="B21" s="44"/>
      <c r="C21" s="44"/>
      <c r="D21" s="37" t="s">
        <v>63</v>
      </c>
      <c r="E21" s="20" t="s">
        <v>64</v>
      </c>
      <c r="F21" s="44"/>
      <c r="G21" s="19">
        <v>2026</v>
      </c>
      <c r="H21" s="42"/>
      <c r="I21" s="21">
        <f t="shared" si="1"/>
        <v>1600100</v>
      </c>
      <c r="J21" s="21"/>
      <c r="K21" s="30"/>
      <c r="L21" s="30"/>
      <c r="M21" s="30"/>
      <c r="N21" s="30"/>
      <c r="O21" s="21">
        <f>1415100+185000</f>
        <v>1600100</v>
      </c>
      <c r="P21" s="30">
        <f>1415100+185000</f>
        <v>1600100</v>
      </c>
      <c r="Q21" s="21"/>
      <c r="R21" s="30"/>
      <c r="S21" s="21"/>
      <c r="T21" s="21"/>
    </row>
    <row r="22" spans="1:20" s="25" customFormat="1">
      <c r="A22" s="45"/>
      <c r="B22" s="44"/>
      <c r="C22" s="44"/>
      <c r="D22" s="49" t="s">
        <v>65</v>
      </c>
      <c r="E22" s="49"/>
      <c r="F22" s="44"/>
      <c r="G22" s="19">
        <v>2026</v>
      </c>
      <c r="H22" s="21">
        <f>H20</f>
        <v>2021600</v>
      </c>
      <c r="I22" s="21">
        <f>I20+I21</f>
        <v>2285900</v>
      </c>
      <c r="J22" s="21">
        <f>J20+J21</f>
        <v>685800</v>
      </c>
      <c r="K22" s="21">
        <f t="shared" ref="K22:P22" si="2">K20+K21</f>
        <v>685800</v>
      </c>
      <c r="L22" s="21"/>
      <c r="M22" s="21"/>
      <c r="N22" s="21">
        <f t="shared" si="2"/>
        <v>0</v>
      </c>
      <c r="O22" s="21">
        <f t="shared" si="2"/>
        <v>1600100</v>
      </c>
      <c r="P22" s="21">
        <f t="shared" si="2"/>
        <v>1600100</v>
      </c>
      <c r="Q22" s="21"/>
      <c r="R22" s="30"/>
      <c r="S22" s="21"/>
      <c r="T22" s="21"/>
    </row>
    <row r="23" spans="1:20" s="5" customFormat="1" ht="141.75">
      <c r="A23" s="4" t="s">
        <v>69</v>
      </c>
      <c r="B23" s="16" t="s">
        <v>67</v>
      </c>
      <c r="C23" s="22" t="s">
        <v>66</v>
      </c>
      <c r="D23" s="19">
        <v>1511300</v>
      </c>
      <c r="E23" s="20" t="s">
        <v>35</v>
      </c>
      <c r="F23" s="20" t="s">
        <v>36</v>
      </c>
      <c r="G23" s="19" t="s">
        <v>68</v>
      </c>
      <c r="H23" s="21">
        <v>54220512</v>
      </c>
      <c r="I23" s="10">
        <f>J23+O23+Q23+S23+T23</f>
        <v>145916</v>
      </c>
      <c r="J23" s="10">
        <v>145916</v>
      </c>
      <c r="K23" s="30">
        <v>145916</v>
      </c>
      <c r="L23" s="30"/>
      <c r="M23" s="30"/>
      <c r="N23" s="30"/>
      <c r="O23" s="10"/>
      <c r="P23" s="30"/>
      <c r="Q23" s="10"/>
      <c r="R23" s="30"/>
      <c r="S23" s="10"/>
      <c r="T23" s="10"/>
    </row>
    <row r="24" spans="1:20" s="25" customFormat="1" ht="141.75">
      <c r="A24" s="24" t="s">
        <v>99</v>
      </c>
      <c r="B24" s="16" t="s">
        <v>52</v>
      </c>
      <c r="C24" s="22" t="s">
        <v>50</v>
      </c>
      <c r="D24" s="19">
        <v>1511300</v>
      </c>
      <c r="E24" s="20" t="s">
        <v>35</v>
      </c>
      <c r="F24" s="20" t="s">
        <v>36</v>
      </c>
      <c r="G24" s="19" t="s">
        <v>54</v>
      </c>
      <c r="H24" s="21">
        <v>102462362</v>
      </c>
      <c r="I24" s="21">
        <f>J24+O24+Q24+S24+T24</f>
        <v>67225316.5</v>
      </c>
      <c r="J24" s="21">
        <v>17651362</v>
      </c>
      <c r="K24" s="30">
        <f>8800162-1084400</f>
        <v>7715762</v>
      </c>
      <c r="L24" s="30">
        <v>884400</v>
      </c>
      <c r="M24" s="30">
        <v>200000</v>
      </c>
      <c r="N24" s="30">
        <v>8851200</v>
      </c>
      <c r="O24" s="21">
        <v>49573954.5</v>
      </c>
      <c r="P24" s="30">
        <v>49573954.5</v>
      </c>
      <c r="Q24" s="21"/>
      <c r="R24" s="30"/>
      <c r="S24" s="21"/>
      <c r="T24" s="21"/>
    </row>
    <row r="25" spans="1:20" s="25" customFormat="1" ht="110.25">
      <c r="A25" s="24" t="s">
        <v>101</v>
      </c>
      <c r="B25" s="46" t="s">
        <v>100</v>
      </c>
      <c r="C25" s="22"/>
      <c r="D25" s="19">
        <v>3719720</v>
      </c>
      <c r="E25" s="47" t="s">
        <v>102</v>
      </c>
      <c r="F25" s="20" t="s">
        <v>103</v>
      </c>
      <c r="G25" s="19">
        <v>2026</v>
      </c>
      <c r="H25" s="21">
        <v>1680000</v>
      </c>
      <c r="I25" s="21">
        <f>J25+O25+Q25+S25+T25</f>
        <v>1680000</v>
      </c>
      <c r="J25" s="21">
        <v>1680000</v>
      </c>
      <c r="K25" s="30">
        <f>1680000</f>
        <v>1680000</v>
      </c>
      <c r="L25" s="48"/>
      <c r="M25" s="30"/>
      <c r="N25" s="30"/>
      <c r="O25" s="21"/>
      <c r="P25" s="30"/>
      <c r="Q25" s="21"/>
      <c r="R25" s="30"/>
      <c r="S25" s="21"/>
      <c r="T25" s="21"/>
    </row>
    <row r="26" spans="1:20" s="9" customFormat="1" ht="31.5">
      <c r="A26" s="7" t="s">
        <v>11</v>
      </c>
      <c r="B26" s="18" t="s">
        <v>42</v>
      </c>
      <c r="C26" s="23"/>
      <c r="D26" s="8"/>
      <c r="E26" s="8"/>
      <c r="F26" s="8"/>
      <c r="G26" s="23"/>
      <c r="H26" s="11">
        <f>SUM(H27:H34)</f>
        <v>102957166.28999999</v>
      </c>
      <c r="I26" s="11">
        <f t="shared" ref="I26:T26" si="3">SUM(I27:I34)</f>
        <v>31831310</v>
      </c>
      <c r="J26" s="11">
        <f t="shared" si="3"/>
        <v>31331310</v>
      </c>
      <c r="K26" s="11">
        <f t="shared" si="3"/>
        <v>31331310</v>
      </c>
      <c r="L26" s="11">
        <f t="shared" si="3"/>
        <v>0</v>
      </c>
      <c r="M26" s="11">
        <f t="shared" si="3"/>
        <v>0</v>
      </c>
      <c r="N26" s="11">
        <f t="shared" si="3"/>
        <v>0</v>
      </c>
      <c r="O26" s="11">
        <f t="shared" si="3"/>
        <v>0</v>
      </c>
      <c r="P26" s="11">
        <f t="shared" si="3"/>
        <v>0</v>
      </c>
      <c r="Q26" s="11">
        <f t="shared" si="3"/>
        <v>500000</v>
      </c>
      <c r="R26" s="11">
        <f t="shared" si="3"/>
        <v>500000</v>
      </c>
      <c r="S26" s="11">
        <f t="shared" si="3"/>
        <v>0</v>
      </c>
      <c r="T26" s="11">
        <f t="shared" si="3"/>
        <v>0</v>
      </c>
    </row>
    <row r="27" spans="1:20" s="5" customFormat="1" ht="189">
      <c r="A27" s="4" t="s">
        <v>13</v>
      </c>
      <c r="B27" s="17" t="s">
        <v>45</v>
      </c>
      <c r="C27" s="22" t="s">
        <v>58</v>
      </c>
      <c r="D27" s="6">
        <v>1216091</v>
      </c>
      <c r="E27" s="14" t="s">
        <v>43</v>
      </c>
      <c r="F27" s="14" t="s">
        <v>57</v>
      </c>
      <c r="G27" s="19" t="s">
        <v>53</v>
      </c>
      <c r="H27" s="21">
        <f>4277000+137116.8</f>
        <v>4414116.8</v>
      </c>
      <c r="I27" s="10">
        <f>J27+O27+Q27+S27+T27</f>
        <v>4277000</v>
      </c>
      <c r="J27" s="10">
        <v>4277000</v>
      </c>
      <c r="K27" s="30">
        <v>4277000</v>
      </c>
      <c r="L27" s="30"/>
      <c r="M27" s="30"/>
      <c r="N27" s="30"/>
      <c r="O27" s="10"/>
      <c r="P27" s="30"/>
      <c r="Q27" s="10"/>
      <c r="R27" s="30"/>
      <c r="S27" s="10"/>
      <c r="T27" s="10"/>
    </row>
    <row r="28" spans="1:20" s="5" customFormat="1" ht="189">
      <c r="A28" s="4" t="s">
        <v>14</v>
      </c>
      <c r="B28" s="39" t="s">
        <v>91</v>
      </c>
      <c r="C28" s="38" t="s">
        <v>95</v>
      </c>
      <c r="D28" s="6">
        <v>1216091</v>
      </c>
      <c r="E28" s="14" t="s">
        <v>43</v>
      </c>
      <c r="F28" s="14" t="s">
        <v>57</v>
      </c>
      <c r="G28" s="19">
        <v>2026</v>
      </c>
      <c r="H28" s="21">
        <f>130002+2402297</f>
        <v>2532299</v>
      </c>
      <c r="I28" s="10">
        <f t="shared" ref="I28:I31" si="4">J28+O28+Q28+S28+T28</f>
        <v>130001.89</v>
      </c>
      <c r="J28" s="10"/>
      <c r="K28" s="30"/>
      <c r="L28" s="30"/>
      <c r="M28" s="30"/>
      <c r="N28" s="30"/>
      <c r="O28" s="40"/>
      <c r="P28" s="41"/>
      <c r="Q28" s="10">
        <v>130001.89</v>
      </c>
      <c r="R28" s="30">
        <v>130001.89</v>
      </c>
      <c r="S28" s="10"/>
      <c r="T28" s="10"/>
    </row>
    <row r="29" spans="1:20" s="5" customFormat="1" ht="189">
      <c r="A29" s="4" t="s">
        <v>74</v>
      </c>
      <c r="B29" s="39" t="s">
        <v>92</v>
      </c>
      <c r="C29" s="38" t="s">
        <v>96</v>
      </c>
      <c r="D29" s="6">
        <v>1216091</v>
      </c>
      <c r="E29" s="14" t="s">
        <v>43</v>
      </c>
      <c r="F29" s="14" t="s">
        <v>57</v>
      </c>
      <c r="G29" s="19">
        <v>2026</v>
      </c>
      <c r="H29" s="21">
        <f>130002+2402297</f>
        <v>2532299</v>
      </c>
      <c r="I29" s="10">
        <f t="shared" si="4"/>
        <v>130001.89</v>
      </c>
      <c r="J29" s="10"/>
      <c r="K29" s="30"/>
      <c r="L29" s="30"/>
      <c r="M29" s="30"/>
      <c r="N29" s="30"/>
      <c r="O29" s="40"/>
      <c r="P29" s="41"/>
      <c r="Q29" s="10">
        <v>130001.89</v>
      </c>
      <c r="R29" s="30">
        <v>130001.89</v>
      </c>
      <c r="S29" s="10"/>
      <c r="T29" s="10"/>
    </row>
    <row r="30" spans="1:20" s="5" customFormat="1" ht="189">
      <c r="A30" s="4" t="s">
        <v>75</v>
      </c>
      <c r="B30" s="39" t="s">
        <v>93</v>
      </c>
      <c r="C30" s="38" t="s">
        <v>97</v>
      </c>
      <c r="D30" s="6">
        <v>1216091</v>
      </c>
      <c r="E30" s="14" t="s">
        <v>43</v>
      </c>
      <c r="F30" s="14" t="s">
        <v>57</v>
      </c>
      <c r="G30" s="19">
        <v>2026</v>
      </c>
      <c r="H30" s="21">
        <f>130002+2402297</f>
        <v>2532299</v>
      </c>
      <c r="I30" s="10">
        <f t="shared" si="4"/>
        <v>130001.89</v>
      </c>
      <c r="J30" s="10"/>
      <c r="K30" s="30"/>
      <c r="L30" s="30"/>
      <c r="M30" s="30"/>
      <c r="N30" s="30"/>
      <c r="O30" s="40"/>
      <c r="P30" s="41"/>
      <c r="Q30" s="10">
        <v>130001.89</v>
      </c>
      <c r="R30" s="30">
        <v>130001.89</v>
      </c>
      <c r="S30" s="10"/>
      <c r="T30" s="10"/>
    </row>
    <row r="31" spans="1:20" s="5" customFormat="1" ht="189">
      <c r="A31" s="4" t="s">
        <v>87</v>
      </c>
      <c r="B31" s="39" t="s">
        <v>94</v>
      </c>
      <c r="C31" s="38" t="s">
        <v>98</v>
      </c>
      <c r="D31" s="6">
        <v>1216091</v>
      </c>
      <c r="E31" s="14" t="s">
        <v>43</v>
      </c>
      <c r="F31" s="14" t="s">
        <v>57</v>
      </c>
      <c r="G31" s="19">
        <v>2026</v>
      </c>
      <c r="H31" s="21">
        <f>130002+2402297</f>
        <v>2532299</v>
      </c>
      <c r="I31" s="10">
        <f t="shared" si="4"/>
        <v>109994.33</v>
      </c>
      <c r="J31" s="10"/>
      <c r="K31" s="30"/>
      <c r="L31" s="30"/>
      <c r="M31" s="30"/>
      <c r="N31" s="30"/>
      <c r="O31" s="40"/>
      <c r="P31" s="41"/>
      <c r="Q31" s="10">
        <v>109994.33</v>
      </c>
      <c r="R31" s="30">
        <v>109994.33</v>
      </c>
      <c r="S31" s="10"/>
      <c r="T31" s="10"/>
    </row>
    <row r="32" spans="1:20" s="5" customFormat="1" ht="220.5">
      <c r="A32" s="4" t="s">
        <v>88</v>
      </c>
      <c r="B32" s="17" t="s">
        <v>56</v>
      </c>
      <c r="C32" s="22" t="s">
        <v>51</v>
      </c>
      <c r="D32" s="6">
        <v>1516091</v>
      </c>
      <c r="E32" s="17" t="s">
        <v>43</v>
      </c>
      <c r="F32" s="14" t="s">
        <v>36</v>
      </c>
      <c r="G32" s="19" t="s">
        <v>54</v>
      </c>
      <c r="H32" s="21">
        <v>71059907.489999995</v>
      </c>
      <c r="I32" s="10">
        <f>J32+O32+Q32+S32+T32</f>
        <v>25054310</v>
      </c>
      <c r="J32" s="10">
        <f>31334310-1000000-5280000</f>
        <v>25054310</v>
      </c>
      <c r="K32" s="30">
        <f>31334310-1000000-5280000</f>
        <v>25054310</v>
      </c>
      <c r="L32" s="30"/>
      <c r="M32" s="30"/>
      <c r="N32" s="30"/>
      <c r="O32" s="10"/>
      <c r="P32" s="30"/>
      <c r="Q32" s="10"/>
      <c r="R32" s="30"/>
      <c r="S32" s="10"/>
      <c r="T32" s="10"/>
    </row>
    <row r="33" spans="1:20" s="5" customFormat="1" ht="173.25">
      <c r="A33" s="4" t="s">
        <v>89</v>
      </c>
      <c r="B33" s="39" t="s">
        <v>70</v>
      </c>
      <c r="C33" s="38" t="s">
        <v>72</v>
      </c>
      <c r="D33" s="6">
        <v>1516091</v>
      </c>
      <c r="E33" s="14" t="s">
        <v>43</v>
      </c>
      <c r="F33" s="14" t="s">
        <v>76</v>
      </c>
      <c r="G33" s="19">
        <v>2026</v>
      </c>
      <c r="H33" s="21">
        <v>9418031</v>
      </c>
      <c r="I33" s="10">
        <f t="shared" ref="I33:I36" si="5">J33+O33+Q33+S33+T33</f>
        <v>500000</v>
      </c>
      <c r="J33" s="10">
        <v>500000</v>
      </c>
      <c r="K33" s="30">
        <v>500000</v>
      </c>
      <c r="L33" s="30"/>
      <c r="M33" s="30"/>
      <c r="N33" s="30"/>
      <c r="O33" s="10"/>
      <c r="P33" s="30"/>
      <c r="Q33" s="10"/>
      <c r="R33" s="30"/>
      <c r="S33" s="10"/>
      <c r="T33" s="10"/>
    </row>
    <row r="34" spans="1:20" s="5" customFormat="1" ht="173.25">
      <c r="A34" s="4" t="s">
        <v>90</v>
      </c>
      <c r="B34" s="39" t="s">
        <v>71</v>
      </c>
      <c r="C34" s="38" t="s">
        <v>73</v>
      </c>
      <c r="D34" s="6">
        <v>1516091</v>
      </c>
      <c r="E34" s="14" t="s">
        <v>43</v>
      </c>
      <c r="F34" s="14" t="s">
        <v>76</v>
      </c>
      <c r="G34" s="19">
        <v>2026</v>
      </c>
      <c r="H34" s="21">
        <v>7935915</v>
      </c>
      <c r="I34" s="10">
        <f t="shared" si="5"/>
        <v>1500000</v>
      </c>
      <c r="J34" s="10">
        <f>500000+1000000</f>
        <v>1500000</v>
      </c>
      <c r="K34" s="30">
        <f>500000+1000000</f>
        <v>1500000</v>
      </c>
      <c r="L34" s="30"/>
      <c r="M34" s="30"/>
      <c r="N34" s="30"/>
      <c r="O34" s="10"/>
      <c r="P34" s="30"/>
      <c r="Q34" s="10"/>
      <c r="R34" s="30"/>
      <c r="S34" s="10"/>
      <c r="T34" s="10"/>
    </row>
    <row r="35" spans="1:20" s="9" customFormat="1">
      <c r="A35" s="7" t="s">
        <v>77</v>
      </c>
      <c r="B35" s="18" t="s">
        <v>78</v>
      </c>
      <c r="C35" s="23"/>
      <c r="D35" s="8"/>
      <c r="E35" s="8"/>
      <c r="F35" s="8"/>
      <c r="G35" s="23"/>
      <c r="H35" s="11">
        <f>H36</f>
        <v>2423054</v>
      </c>
      <c r="I35" s="11">
        <f>I36</f>
        <v>2333054</v>
      </c>
      <c r="J35" s="11">
        <f t="shared" ref="J35:T35" si="6">J36</f>
        <v>2333054</v>
      </c>
      <c r="K35" s="11">
        <f t="shared" si="6"/>
        <v>1264159</v>
      </c>
      <c r="L35" s="11">
        <f t="shared" si="6"/>
        <v>477657</v>
      </c>
      <c r="M35" s="11">
        <f t="shared" si="6"/>
        <v>591238</v>
      </c>
      <c r="N35" s="11">
        <f t="shared" si="6"/>
        <v>0</v>
      </c>
      <c r="O35" s="11">
        <f t="shared" si="6"/>
        <v>0</v>
      </c>
      <c r="P35" s="11">
        <f t="shared" si="6"/>
        <v>0</v>
      </c>
      <c r="Q35" s="11">
        <f t="shared" si="6"/>
        <v>0</v>
      </c>
      <c r="R35" s="11">
        <f t="shared" si="6"/>
        <v>0</v>
      </c>
      <c r="S35" s="11">
        <f t="shared" si="6"/>
        <v>0</v>
      </c>
      <c r="T35" s="11">
        <f t="shared" si="6"/>
        <v>0</v>
      </c>
    </row>
    <row r="36" spans="1:20" s="5" customFormat="1" ht="173.25">
      <c r="A36" s="4" t="s">
        <v>79</v>
      </c>
      <c r="B36" s="14" t="s">
        <v>83</v>
      </c>
      <c r="C36" s="22" t="s">
        <v>80</v>
      </c>
      <c r="D36" s="15" t="s">
        <v>84</v>
      </c>
      <c r="E36" s="14" t="s">
        <v>81</v>
      </c>
      <c r="F36" s="14" t="s">
        <v>82</v>
      </c>
      <c r="G36" s="19" t="s">
        <v>53</v>
      </c>
      <c r="H36" s="21">
        <v>2423054</v>
      </c>
      <c r="I36" s="10">
        <f t="shared" si="5"/>
        <v>2333054</v>
      </c>
      <c r="J36" s="10">
        <f>1068895+1264159</f>
        <v>2333054</v>
      </c>
      <c r="K36" s="30">
        <v>1264159</v>
      </c>
      <c r="L36" s="30">
        <v>477657</v>
      </c>
      <c r="M36" s="30">
        <v>591238</v>
      </c>
      <c r="N36" s="30"/>
      <c r="O36" s="10"/>
      <c r="P36" s="30"/>
      <c r="Q36" s="10"/>
      <c r="R36" s="30"/>
      <c r="S36" s="10"/>
      <c r="T36" s="10"/>
    </row>
    <row r="37" spans="1:20" s="9" customFormat="1">
      <c r="A37" s="7"/>
      <c r="B37" s="7"/>
      <c r="C37" s="8"/>
      <c r="D37" s="8"/>
      <c r="E37" s="8"/>
      <c r="F37" s="8"/>
      <c r="G37" s="31" t="s">
        <v>22</v>
      </c>
      <c r="H37" s="31">
        <f t="shared" ref="H37:T37" si="7">H17+H26+H35</f>
        <v>292101590.28999996</v>
      </c>
      <c r="I37" s="31">
        <f t="shared" si="7"/>
        <v>113395124.5</v>
      </c>
      <c r="J37" s="31">
        <f t="shared" si="7"/>
        <v>61721070</v>
      </c>
      <c r="K37" s="31">
        <f t="shared" si="7"/>
        <v>50716575</v>
      </c>
      <c r="L37" s="31">
        <f t="shared" si="7"/>
        <v>1362057</v>
      </c>
      <c r="M37" s="31">
        <f t="shared" si="7"/>
        <v>791238</v>
      </c>
      <c r="N37" s="31">
        <f t="shared" si="7"/>
        <v>8851200</v>
      </c>
      <c r="O37" s="31">
        <f t="shared" si="7"/>
        <v>51174054.5</v>
      </c>
      <c r="P37" s="31">
        <f t="shared" si="7"/>
        <v>51174054.5</v>
      </c>
      <c r="Q37" s="31">
        <f t="shared" si="7"/>
        <v>500000</v>
      </c>
      <c r="R37" s="31">
        <f t="shared" si="7"/>
        <v>500000</v>
      </c>
      <c r="S37" s="31">
        <f t="shared" si="7"/>
        <v>0</v>
      </c>
      <c r="T37" s="31">
        <f t="shared" si="7"/>
        <v>0</v>
      </c>
    </row>
    <row r="38" spans="1:20" ht="7.9" customHeight="1"/>
    <row r="39" spans="1:20">
      <c r="D39" s="2" t="s">
        <v>24</v>
      </c>
      <c r="J39" s="2" t="s">
        <v>25</v>
      </c>
    </row>
  </sheetData>
  <mergeCells count="15">
    <mergeCell ref="A8:T8"/>
    <mergeCell ref="A9:T9"/>
    <mergeCell ref="A11:T11"/>
    <mergeCell ref="A10:T10"/>
    <mergeCell ref="A14:A15"/>
    <mergeCell ref="B14:B15"/>
    <mergeCell ref="C14:C15"/>
    <mergeCell ref="D14:D15"/>
    <mergeCell ref="E14:E15"/>
    <mergeCell ref="F14:F15"/>
    <mergeCell ref="D22:E22"/>
    <mergeCell ref="G14:G15"/>
    <mergeCell ref="H14:H15"/>
    <mergeCell ref="I14:I15"/>
    <mergeCell ref="J14:T14"/>
  </mergeCells>
  <pageMargins left="0.51181102362204722" right="0.11811023622047245" top="0.59055118110236227" bottom="0.35433070866141736" header="0.31496062992125984" footer="0.31496062992125984"/>
  <pageSetup paperSize="9" scale="57" fitToHeight="11" orientation="landscape" r:id="rId1"/>
  <headerFooter differentFirst="1">
    <oddHeader>&amp;C&amp;P</oddHeader>
  </headerFooter>
  <rowBreaks count="2" manualBreakCount="2">
    <brk id="19" max="16383" man="1"/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2026</vt:lpstr>
      <vt:lpstr>'2026'!Заголовки_для_друку</vt:lpstr>
      <vt:lpstr>'2026'!Область_друку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220FU6</dc:creator>
  <cp:lastModifiedBy>Admin</cp:lastModifiedBy>
  <cp:lastPrinted>2026-06-16T13:04:03Z</cp:lastPrinted>
  <dcterms:created xsi:type="dcterms:W3CDTF">2025-12-13T09:21:22Z</dcterms:created>
  <dcterms:modified xsi:type="dcterms:W3CDTF">2026-06-23T07:50:39Z</dcterms:modified>
</cp:coreProperties>
</file>