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SHARE\0-Старые данные\SHARE\Бюджет 2022\УТОЧНЕННЯ\15_НАСТУПНЕ ЛИСТОПАД\"/>
    </mc:Choice>
  </mc:AlternateContent>
  <bookViews>
    <workbookView xWindow="0" yWindow="0" windowWidth="23040" windowHeight="8868"/>
  </bookViews>
  <sheets>
    <sheet name="Зведені пропозиції на уточнення" sheetId="1" r:id="rId1"/>
  </sheets>
  <definedNames>
    <definedName name="_xlnm.Print_Titles" localSheetId="0">'Зведені пропозиції на уточнення'!$C:$C,'Зведені пропозиції на уточнення'!$3:$4</definedName>
    <definedName name="_xlnm.Print_Area" localSheetId="0">'Зведені пропозиції на уточнення'!$A$1:$H$103</definedName>
  </definedNames>
  <calcPr calcId="152511"/>
</workbook>
</file>

<file path=xl/calcChain.xml><?xml version="1.0" encoding="utf-8"?>
<calcChain xmlns="http://schemas.openxmlformats.org/spreadsheetml/2006/main">
  <c r="J103" i="1" l="1"/>
  <c r="F87" i="1" l="1"/>
  <c r="G31" i="1" l="1"/>
  <c r="G49" i="1"/>
  <c r="F23" i="1"/>
  <c r="G23" i="1"/>
  <c r="H23" i="1"/>
  <c r="E25" i="1"/>
  <c r="E23" i="1" s="1"/>
  <c r="D25" i="1" l="1"/>
  <c r="E71" i="1"/>
  <c r="F56" i="1"/>
  <c r="G56" i="1"/>
  <c r="H56" i="1"/>
  <c r="E56" i="1"/>
  <c r="F42" i="1" l="1"/>
  <c r="H42" i="1"/>
  <c r="E42" i="1"/>
  <c r="G44" i="1"/>
  <c r="E79" i="1"/>
  <c r="F79" i="1"/>
  <c r="H79" i="1"/>
  <c r="G43" i="1" l="1"/>
  <c r="D44" i="1"/>
  <c r="G42" i="1" l="1"/>
  <c r="D42" i="1" s="1"/>
  <c r="D43" i="1"/>
  <c r="F72" i="1"/>
  <c r="G72" i="1"/>
  <c r="H72" i="1"/>
  <c r="E72" i="1"/>
  <c r="F64" i="1"/>
  <c r="G64" i="1"/>
  <c r="H64" i="1"/>
  <c r="E64" i="1"/>
  <c r="D58" i="1" l="1"/>
  <c r="F7" i="1"/>
  <c r="F6" i="1" s="1"/>
  <c r="G7" i="1"/>
  <c r="H7" i="1"/>
  <c r="H6" i="1" s="1"/>
  <c r="E7" i="1"/>
  <c r="E6" i="1" s="1"/>
  <c r="D8" i="1"/>
  <c r="G22" i="1"/>
  <c r="G21" i="1"/>
  <c r="G20" i="1"/>
  <c r="F34" i="1"/>
  <c r="G34" i="1"/>
  <c r="H34" i="1"/>
  <c r="E34" i="1"/>
  <c r="D7" i="1" l="1"/>
  <c r="D98" i="1"/>
  <c r="D99" i="1"/>
  <c r="E97" i="1"/>
  <c r="E96" i="1" s="1"/>
  <c r="D96" i="1" s="1"/>
  <c r="D97" i="1" l="1"/>
  <c r="D56" i="1" l="1"/>
  <c r="D57" i="1"/>
  <c r="G19" i="1"/>
  <c r="D77" i="1" l="1"/>
  <c r="D74" i="1"/>
  <c r="D76" i="1"/>
  <c r="D78" i="1"/>
  <c r="D75" i="1"/>
  <c r="D69" i="1"/>
  <c r="D71" i="1"/>
  <c r="D65" i="1"/>
  <c r="D66" i="1"/>
  <c r="D67" i="1"/>
  <c r="D70" i="1"/>
  <c r="D64" i="1"/>
  <c r="F30" i="1"/>
  <c r="H30" i="1"/>
  <c r="E30" i="1"/>
  <c r="F32" i="1"/>
  <c r="H32" i="1"/>
  <c r="E32" i="1"/>
  <c r="G33" i="1"/>
  <c r="G32" i="1" s="1"/>
  <c r="G30" i="1"/>
  <c r="G29" i="1" l="1"/>
  <c r="E29" i="1"/>
  <c r="H29" i="1"/>
  <c r="F29" i="1"/>
  <c r="D68" i="1"/>
  <c r="D73" i="1"/>
  <c r="E63" i="1" l="1"/>
  <c r="D31" i="1"/>
  <c r="F63" i="1"/>
  <c r="H63" i="1"/>
  <c r="G63" i="1" l="1"/>
  <c r="G82" i="1"/>
  <c r="D83" i="1"/>
  <c r="D23" i="1" l="1"/>
  <c r="D63" i="1"/>
  <c r="D82" i="1"/>
  <c r="D16" i="1" l="1"/>
  <c r="D90" i="1" l="1"/>
  <c r="F89" i="1"/>
  <c r="F88" i="1" s="1"/>
  <c r="D89" i="1" l="1"/>
  <c r="D88" i="1"/>
  <c r="G12" i="1"/>
  <c r="G11" i="1" s="1"/>
  <c r="F46" i="1" l="1"/>
  <c r="G46" i="1"/>
  <c r="H46" i="1"/>
  <c r="E46" i="1"/>
  <c r="D47" i="1"/>
  <c r="F48" i="1"/>
  <c r="G48" i="1"/>
  <c r="H48" i="1"/>
  <c r="E48" i="1"/>
  <c r="D49" i="1"/>
  <c r="D46" i="1" l="1"/>
  <c r="D51" i="1" l="1"/>
  <c r="D50" i="1"/>
  <c r="F40" i="1"/>
  <c r="G40" i="1"/>
  <c r="H40" i="1"/>
  <c r="E40" i="1"/>
  <c r="F38" i="1"/>
  <c r="G38" i="1"/>
  <c r="H38" i="1"/>
  <c r="E38" i="1"/>
  <c r="D39" i="1"/>
  <c r="D41" i="1"/>
  <c r="D40" i="1" l="1"/>
  <c r="D38" i="1"/>
  <c r="H37" i="1"/>
  <c r="G37" i="1"/>
  <c r="F37" i="1"/>
  <c r="E37" i="1"/>
  <c r="D48" i="1"/>
  <c r="D34" i="1"/>
  <c r="D36" i="1" l="1"/>
  <c r="F62" i="1"/>
  <c r="G62" i="1"/>
  <c r="H62" i="1"/>
  <c r="E62" i="1"/>
  <c r="D72" i="1"/>
  <c r="D30" i="1" l="1"/>
  <c r="D26" i="1"/>
  <c r="D60" i="1"/>
  <c r="F59" i="1"/>
  <c r="G59" i="1"/>
  <c r="H59" i="1"/>
  <c r="E59" i="1"/>
  <c r="G18" i="1" l="1"/>
  <c r="G14" i="1" s="1"/>
  <c r="G80" i="1" l="1"/>
  <c r="G79" i="1" s="1"/>
  <c r="D81" i="1"/>
  <c r="D80" i="1" l="1"/>
  <c r="D79" i="1"/>
  <c r="F91" i="1"/>
  <c r="H91" i="1"/>
  <c r="E91" i="1"/>
  <c r="D95" i="1"/>
  <c r="G94" i="1"/>
  <c r="D94" i="1" s="1"/>
  <c r="G93" i="1"/>
  <c r="G92" i="1" s="1"/>
  <c r="D15" i="1"/>
  <c r="D18" i="1"/>
  <c r="D17" i="1"/>
  <c r="D93" i="1" l="1"/>
  <c r="D92" i="1"/>
  <c r="G91" i="1"/>
  <c r="D91" i="1" s="1"/>
  <c r="D24" i="1"/>
  <c r="D13" i="1"/>
  <c r="F19" i="1"/>
  <c r="H19" i="1"/>
  <c r="E19" i="1"/>
  <c r="D20" i="1"/>
  <c r="D10" i="1"/>
  <c r="G9" i="1"/>
  <c r="D35" i="1"/>
  <c r="D9" i="1" l="1"/>
  <c r="G6" i="1"/>
  <c r="F27" i="1"/>
  <c r="F5" i="1" s="1"/>
  <c r="G27" i="1"/>
  <c r="H27" i="1"/>
  <c r="H5" i="1" s="1"/>
  <c r="E27" i="1"/>
  <c r="E5" i="1" s="1"/>
  <c r="D22" i="1"/>
  <c r="D21" i="1"/>
  <c r="G5" i="1" l="1"/>
  <c r="D37" i="1"/>
  <c r="D19" i="1"/>
  <c r="D12" i="1" l="1"/>
  <c r="D14" i="1" l="1"/>
  <c r="D61" i="1"/>
  <c r="D59" i="1"/>
  <c r="D33" i="1" l="1"/>
  <c r="E85" i="1" l="1"/>
  <c r="E84" i="1" s="1"/>
  <c r="E54" i="1"/>
  <c r="G54" i="1"/>
  <c r="F54" i="1"/>
  <c r="F52" i="1"/>
  <c r="F45" i="1" s="1"/>
  <c r="F85" i="1"/>
  <c r="F84" i="1" s="1"/>
  <c r="G85" i="1"/>
  <c r="G84" i="1" s="1"/>
  <c r="H85" i="1"/>
  <c r="H84" i="1" s="1"/>
  <c r="D87" i="1"/>
  <c r="D32" i="1"/>
  <c r="D6" i="1"/>
  <c r="D28" i="1"/>
  <c r="J101" i="1" s="1"/>
  <c r="D11" i="1"/>
  <c r="H52" i="1"/>
  <c r="H54" i="1"/>
  <c r="G52" i="1"/>
  <c r="E52" i="1"/>
  <c r="D53" i="1"/>
  <c r="D55" i="1"/>
  <c r="F100" i="1" l="1"/>
  <c r="G45" i="1"/>
  <c r="G100" i="1" s="1"/>
  <c r="E45" i="1"/>
  <c r="E100" i="1" s="1"/>
  <c r="H45" i="1"/>
  <c r="H100" i="1" s="1"/>
  <c r="D54" i="1"/>
  <c r="D86" i="1"/>
  <c r="J100" i="1" s="1"/>
  <c r="D85" i="1"/>
  <c r="D29" i="1"/>
  <c r="D52" i="1"/>
  <c r="D27" i="1"/>
  <c r="D100" i="1" l="1"/>
  <c r="J102" i="1"/>
  <c r="D45" i="1"/>
  <c r="D84" i="1"/>
  <c r="D62" i="1"/>
  <c r="D5" i="1"/>
</calcChain>
</file>

<file path=xl/sharedStrings.xml><?xml version="1.0" encoding="utf-8"?>
<sst xmlns="http://schemas.openxmlformats.org/spreadsheetml/2006/main" count="183" uniqueCount="157">
  <si>
    <t>назва головного розпорядника/вид робіт</t>
  </si>
  <si>
    <t>РАЗОМ</t>
  </si>
  <si>
    <t>Начальник фінансового управління</t>
  </si>
  <si>
    <t>Ольга Яковенко</t>
  </si>
  <si>
    <t>Загальна сума, грн</t>
  </si>
  <si>
    <t>Джерела покриття</t>
  </si>
  <si>
    <t>Додаток до подання</t>
  </si>
  <si>
    <t>Фінансове управління</t>
  </si>
  <si>
    <t xml:space="preserve">збільшення/зменшення надходжень </t>
  </si>
  <si>
    <t>Відділ комунального господарства та благоустрою</t>
  </si>
  <si>
    <t>Відділ освіти</t>
  </si>
  <si>
    <t>4.1</t>
  </si>
  <si>
    <t>1.1</t>
  </si>
  <si>
    <t>2.1</t>
  </si>
  <si>
    <t>0180</t>
  </si>
  <si>
    <t>Інша діяльність у сфері державного управління</t>
  </si>
  <si>
    <t>Управління капітального будівництва</t>
  </si>
  <si>
    <t>1</t>
  </si>
  <si>
    <t>2</t>
  </si>
  <si>
    <t>3</t>
  </si>
  <si>
    <t>Виконавчий комітет</t>
  </si>
  <si>
    <t>7693</t>
  </si>
  <si>
    <t>Інші заходи, пов`язані з економічною діяльністю</t>
  </si>
  <si>
    <t>5</t>
  </si>
  <si>
    <t>1.2</t>
  </si>
  <si>
    <t>2.2</t>
  </si>
  <si>
    <t>6</t>
  </si>
  <si>
    <t>Управління комунальної власності та земельних відносин</t>
  </si>
  <si>
    <t>7</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</si>
  <si>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</si>
  <si>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0150</t>
  </si>
  <si>
    <t>Організація благоустрою населених пунктів</t>
  </si>
  <si>
    <t>розподіл нерозподілених видатків за рахунок доходів</t>
  </si>
  <si>
    <t>розподіл нерозподілених видатків за рахунок залишку ЗФ</t>
  </si>
  <si>
    <t>перерозподіл видатків між програмами</t>
  </si>
  <si>
    <t>6030</t>
  </si>
  <si>
    <t>1.3</t>
  </si>
  <si>
    <t>1.4</t>
  </si>
  <si>
    <t>8110</t>
  </si>
  <si>
    <t>передача коштів за рахунок доходів</t>
  </si>
  <si>
    <t xml:space="preserve">Заходи із запобігання та ліквідації надзвичайних ситуацій та наслідків стихійного лиха </t>
  </si>
  <si>
    <t>Управління соціальної політики</t>
  </si>
  <si>
    <t>Загальний фонд</t>
  </si>
  <si>
    <t>1021</t>
  </si>
  <si>
    <t xml:space="preserve">Надання загальної середньої освіти закладами загальної середньої освіти </t>
  </si>
  <si>
    <t xml:space="preserve">Олександрівська селищна адміністрація </t>
  </si>
  <si>
    <t>придбання джерела резервного живлення (генератора) (спеціальний фонд - БР)</t>
  </si>
  <si>
    <t>Олександрівська селищна адміністрація (загальний фонд)</t>
  </si>
  <si>
    <t>Бурлачобалківська сільська адміністрація (загальний фонд)</t>
  </si>
  <si>
    <t xml:space="preserve">Бурлачобалківська сільська адміністрація </t>
  </si>
  <si>
    <t>передача коштів</t>
  </si>
  <si>
    <t xml:space="preserve">Малодолинська сільська адміністрація </t>
  </si>
  <si>
    <t>8340</t>
  </si>
  <si>
    <t>Природоохоронні заходи за рахунок цільових фондів</t>
  </si>
  <si>
    <t>Малодолинська сільська адміністрація (загальний фонд)</t>
  </si>
  <si>
    <t>2100</t>
  </si>
  <si>
    <t>Стоматологічна допомога населенню</t>
  </si>
  <si>
    <t>Внески до статутного капіталу суб'єктів господарювання</t>
  </si>
  <si>
    <t>КП "Чорноморськводоканал" - проведення реконструкції РП-7 очисних споруд - видатки спеціального фонду (спеціальний фонд - БР)</t>
  </si>
  <si>
    <t>КП "Чорноморськводоканал" - фінансова підтримка на оплату за енергоносіїв та купівельної води філії "Інфоксводоканал" (загальний фонд)</t>
  </si>
  <si>
    <t>7.1</t>
  </si>
  <si>
    <t>Облаштування найпростіших укриттів (рукомийники, харчові контейнери, ліхтари, відра, біотуалети, рідина для дезодорації біотуалетів, вода питна) (загальний фонд)</t>
  </si>
  <si>
    <t>Оплата природного газу (загальний фонд)</t>
  </si>
  <si>
    <t>Придбання пального для обслуговування генератора (загальний фонд)</t>
  </si>
  <si>
    <t>Впровадження заходів щодо поводження з відходами (ресурсоцінними та небезпечними) - видатки споживання спеціального фонду (ФОНПС)</t>
  </si>
  <si>
    <t>Озеленення території міста та прилеглих сіл / капітальний ремонт зеленої зони / придбання зелених насаджень - видатки розвитку спеціального фонду (ФОНПС)</t>
  </si>
  <si>
    <t>Оплата інших енергоносіїв, які використовуються в процесі виробництва теплоенергії або іншого виду енергії (дрова) (загальний фонд)</t>
  </si>
  <si>
    <t>Відшкодування комунальних послуг (загальний фонд)</t>
  </si>
  <si>
    <t>8</t>
  </si>
  <si>
    <t>Рішення виконавчого комітету Чорноморської міської ради Одеського району Одеської області від 25.10.2022 № 272 "Про виділення коштів з резервного фонду бюджету Чорноморської міської територіальної громади"</t>
  </si>
  <si>
    <t>8.1</t>
  </si>
  <si>
    <t>8742</t>
  </si>
  <si>
    <t>Заходи із запобігання та ліквідації наслідків надзвичайної ситуації в каналізаційній системі за рахунок коштів резервного фонду місцевого бюджету (загальний фонд)</t>
  </si>
  <si>
    <t>8.2</t>
  </si>
  <si>
    <t>8710</t>
  </si>
  <si>
    <t>Резервний фонд місцевого бюджету (загальний фонд)</t>
  </si>
  <si>
    <t>6.1</t>
  </si>
  <si>
    <t>7130</t>
  </si>
  <si>
    <t>Здійснення заходів благоустрою</t>
  </si>
  <si>
    <t>Оплата послуг (крім комунальних) (загальний фонд)</t>
  </si>
  <si>
    <t>Ліквідація несанкціонованих сміттєзвалищ - видатки споживання спеціального фонду (ФОНПС)</t>
  </si>
  <si>
    <t>зменшення доходів 
24062100 "-" 250 000 грн</t>
  </si>
  <si>
    <t>зменшення доходів 
24062100 "-" 400 000 грн</t>
  </si>
  <si>
    <t>Оплата комунальних послуг (економія коштів) (загальний фонд)</t>
  </si>
  <si>
    <t>Придбання пального для обслуговування генератора та автомобіля адміністрації (загальний фонд)</t>
  </si>
  <si>
    <t>5.1</t>
  </si>
  <si>
    <t>Придбання портативних зарядних пристроїв (повербанків) - 50 шт*3,5 тис.грн  для найпростіших укриттів в закладах освіти (загальний фонд)</t>
  </si>
  <si>
    <t>1010</t>
  </si>
  <si>
    <t>Надання дошкільної освіти</t>
  </si>
  <si>
    <t>2274</t>
  </si>
  <si>
    <t>2.3</t>
  </si>
  <si>
    <t>3.1</t>
  </si>
  <si>
    <t>3104</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</si>
  <si>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</si>
  <si>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3.2</t>
  </si>
  <si>
    <t>3121</t>
  </si>
  <si>
    <t>Утримання та забезпечення діяльності центрів соціальних служб</t>
  </si>
  <si>
    <t>Видатки на утримання КУ "Територіальний центр соціального обслуговування (надання соціальних послуг)  (придбання запчастин для авто, оплата послуг зв'язку для функціонування телефону "Гаряча лінія" на час дії воєнного стану та ін.) (загальний фонд)</t>
  </si>
  <si>
    <t>Поточний ремонт приміщень Чорноморського міського центру соціальних служб (загальний фонд)</t>
  </si>
  <si>
    <t>Капітальний ремонт внутрішньо квартальних проїздів (спеціальний фонд - БР)</t>
  </si>
  <si>
    <t>Спеціальний фонд (разом)</t>
  </si>
  <si>
    <t>зменшення доходів 
(19010100 "-" 165 000 грн
 19010200 "-" 5 000 грн
 19010300 "-" 20 000 грн)</t>
  </si>
  <si>
    <t>6017</t>
  </si>
  <si>
    <t>Інша діяльність, пов`язана з експлуатацією об`єктів житлово-комунального господарства</t>
  </si>
  <si>
    <t>КП "МУЖКГ" - виконання робіт з гідравлічного випробування системи теплопостачання в будинку побуту "Шкільний" (загальний фонд)</t>
  </si>
  <si>
    <t>КП "МУЖКГ" - утримання міського пляжу (загальний фонд)</t>
  </si>
  <si>
    <t>7.2</t>
  </si>
  <si>
    <t>9800</t>
  </si>
  <si>
    <t>Субвенція з місцевого бюджету державному бюджету на виконання програм соціально-економічного розвитку регіонів</t>
  </si>
  <si>
    <t xml:space="preserve">Міська цільова соціальна програма розвитку цивільного захисту Чорноморської міської територіальної громади на 2021-2025 роки </t>
  </si>
  <si>
    <t>Придбання автотранспортних засобів для 22 ДПРЧ 7 ДПРЗ ГУ ДСНС України в Одеській області (спеціальний фонд - БР)</t>
  </si>
  <si>
    <t>передача коштів за рахунок залишку коштів</t>
  </si>
  <si>
    <t>Придбання печей буржуйок для обігріву, з метою підготовки об'єктів до опалювального сезону (спеціальний фонд - БР), в т.ч. для:</t>
  </si>
  <si>
    <t>КП Фірми "Райдуга" (2 шт)</t>
  </si>
  <si>
    <t>Придбання джерел резервного живлення для забезпечення безперебійної роботи об'єктів міської інфраструктури  (спеціальний фонд - БР), в т.ч. для:</t>
  </si>
  <si>
    <t>КП "Палац спорту "Юність" (1 шт)</t>
  </si>
  <si>
    <t>КП Фірми "Райдуга" (1 шт)</t>
  </si>
  <si>
    <t>КП "Зеленгосп" - оплата інших енергоносіїв, які використовуються в процесі виробництва теплоенергії або іншого виду енергії (дрова) (загальний фонд)</t>
  </si>
  <si>
    <t>9</t>
  </si>
  <si>
    <t>Оплата праці з нарахуваннями (загальний фонд)</t>
  </si>
  <si>
    <t>в т.ч. нерозподілені видатки за рахунок доходів (загальний фонд)</t>
  </si>
  <si>
    <t>в т.ч. нерозподілені видатки за рахунок залишку коштів (загальний фонд)</t>
  </si>
  <si>
    <t>Перерозподіл видатків на оплату праці</t>
  </si>
  <si>
    <t>Бурлачобалківська с/а</t>
  </si>
  <si>
    <t>Малодолинська с/а</t>
  </si>
  <si>
    <t>КП "МУЖКГ" - оплата праці персоналу з обслуговування найпростіших укриттів в житловому фонді (3 майстра)</t>
  </si>
  <si>
    <t>4</t>
  </si>
  <si>
    <t>Пропозиції  щодо уточнення бюджету за видатками  (проєкт на листопад 2022 року)</t>
  </si>
  <si>
    <t xml:space="preserve">№ </t>
  </si>
  <si>
    <t>Відділу освіти (23 шт)</t>
  </si>
  <si>
    <t>Відділу культури (2 шт)</t>
  </si>
  <si>
    <t>Поточний ремонт адмінбудівлі (приміщення, в якому розташована їдальня) (загальний фонд)</t>
  </si>
  <si>
    <t>Придбання джерела резервного живлення (генератору) (додаткові кошти) (Спеціальний фонд - БР)</t>
  </si>
  <si>
    <t>Відділ культури</t>
  </si>
  <si>
    <t>Інші заходи в галузі культури і мистецтва</t>
  </si>
  <si>
    <t>Культурно-масові заходи (загальний фонд)</t>
  </si>
  <si>
    <t>5.3</t>
  </si>
  <si>
    <t>5.4</t>
  </si>
  <si>
    <t>5.5</t>
  </si>
  <si>
    <t>5.6</t>
  </si>
  <si>
    <t>5.2</t>
  </si>
  <si>
    <t>9.1</t>
  </si>
  <si>
    <t>9.2</t>
  </si>
  <si>
    <t>10</t>
  </si>
  <si>
    <t>4082</t>
  </si>
  <si>
    <t>7670</t>
  </si>
  <si>
    <t xml:space="preserve">передача коштів за рахунок доходів
</t>
  </si>
  <si>
    <t>Фінансова підтримка КП Фірма "Райдуга" - на покриття витрат, пов'язаних із виконанням органами місцевого самоврядування  статті 20 Закону України "Про статус ветеранів війни, гарантії їх соціального захисту" (загальний фонд)</t>
  </si>
  <si>
    <t>КП "Зеленгосп" - видатки з благоустрою - капітальний ремонт зеленої зони, придбання зелених насаджень (спеціальний фонд - БР)</t>
  </si>
  <si>
    <t>Придбання джерела резервного живлення (генератору) (Спеціальний фонд - БР)</t>
  </si>
  <si>
    <t>КП "МУЖКГ (41 шт)</t>
  </si>
  <si>
    <t>КП "МУЖКГ (40 шт)</t>
  </si>
  <si>
    <t>КП "Чорноморськтеплоенерго" (2 шт)</t>
  </si>
  <si>
    <t>Відділу освіти (11 шт)</t>
  </si>
  <si>
    <t>Олександрівської селищної адміністрації (1 шт)</t>
  </si>
  <si>
    <t>Малодолинської сільської адміністрації (1 шт)</t>
  </si>
  <si>
    <t>Бурлачобалківської сільської адміністрації (1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</si>
</sst>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22">
    <font>
      <sz val="11"/>
      <color indexed="8"/>
      <name val="Calibri"/>
      <family val="2"/>
      <charset val="204"/>
    </font>
    <font>
      <sz val="12"/>
      <color indexed="8"/>
      <name val="Times New Roman"/>
      <family val="1"/>
      <charset val="204"/>
    </font>
    <font>
      <b/>
      <sz val="12"/>
      <color indexed="8"/>
      <name val="Times New Roman"/>
      <family val="1"/>
      <charset val="204"/>
    </font>
    <font>
      <i/>
      <sz val="12"/>
      <color indexed="8"/>
      <name val="Times New Roman"/>
      <family val="1"/>
      <charset val="204"/>
    </font>
    <font>
      <sz val="11"/>
      <color indexed="8"/>
      <name val="Calibri"/>
      <family val="2"/>
      <charset val="204"/>
    </font>
    <font>
      <sz val="11"/>
      <color indexed="8"/>
      <name val="Calibri"/>
      <family val="2"/>
    </font>
    <font>
      <sz val="10"/>
      <name val="Arial Cyr"/>
      <charset val="204"/>
    </font>
    <font>
      <b/>
      <sz val="16"/>
      <color indexed="8"/>
      <name val="Times New Roman"/>
      <family val="1"/>
      <charset val="204"/>
    </font>
    <font>
      <b/>
      <sz val="14"/>
      <color indexed="8"/>
      <name val="Times New Roman"/>
      <family val="1"/>
      <charset val="204"/>
    </font>
    <font>
      <sz val="14"/>
      <color indexed="8"/>
      <name val="Times New Roman"/>
      <family val="1"/>
      <charset val="204"/>
    </font>
    <font>
      <b/>
      <sz val="15"/>
      <color indexed="8"/>
      <name val="Times New Roman"/>
      <family val="1"/>
      <charset val="204"/>
    </font>
    <font>
      <sz val="15"/>
      <color indexed="8"/>
      <name val="Times New Roman"/>
      <family val="1"/>
      <charset val="204"/>
    </font>
    <font>
      <sz val="14"/>
      <name val="Times New Roman"/>
      <family val="1"/>
      <charset val="204"/>
    </font>
    <font>
      <b/>
      <sz val="12"/>
      <name val="Times New Roman"/>
      <family val="1"/>
      <charset val="204"/>
    </font>
    <font>
      <b/>
      <sz val="14"/>
      <name val="Times New Roman"/>
      <family val="1"/>
      <charset val="204"/>
    </font>
    <font>
      <b/>
      <sz val="15"/>
      <name val="Times New Roman"/>
      <family val="1"/>
      <charset val="204"/>
    </font>
    <font>
      <sz val="15"/>
      <name val="Times New Roman"/>
      <family val="1"/>
      <charset val="204"/>
    </font>
    <font>
      <sz val="11"/>
      <color theme="1"/>
      <name val="Calibri"/>
      <family val="2"/>
      <charset val="204"/>
      <scheme val="minor"/>
    </font>
    <font>
      <sz val="10"/>
      <color rgb="FF000000"/>
      <name val="Arimo"/>
    </font>
    <font>
      <sz val="11"/>
      <color theme="1"/>
      <name val="Calibri"/>
      <family val="2"/>
      <scheme val="minor"/>
    </font>
    <font>
      <sz val="12"/>
      <name val="Times New Roman"/>
      <family val="1"/>
      <charset val="204"/>
    </font>
    <font>
      <i/>
      <sz val="14"/>
      <color indexed="8"/>
      <name val="Times New Roman"/>
      <family val="1"/>
      <charset val="204"/>
    </font>
  </fonts>
  <fills count="6">
    <fill>
      <patternFill patternType="none"/>
    </fill>
    <fill>
      <patternFill patternType="gray125"/>
    </fill>
    <fill>
      <patternFill patternType="solid">
        <fgColor indexed="27"/>
        <bgColor indexed="64"/>
      </patternFill>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s>
  <cellStyleXfs count="11">
    <xf numFmtId="0" fontId="0" fillId="0" borderId="0"/>
    <xf numFmtId="0" fontId="18" fillId="0" borderId="0"/>
    <xf numFmtId="0" fontId="4" fillId="0" borderId="0"/>
    <xf numFmtId="0" fontId="4" fillId="0" borderId="0"/>
    <xf numFmtId="0" fontId="4" fillId="0" borderId="0"/>
    <xf numFmtId="0" fontId="4" fillId="0" borderId="0"/>
    <xf numFmtId="0" fontId="17" fillId="0" borderId="0"/>
    <xf numFmtId="0" fontId="17" fillId="0" borderId="0"/>
    <xf numFmtId="0" fontId="6" fillId="0" borderId="0"/>
    <xf numFmtId="0" fontId="19" fillId="0" borderId="0"/>
    <xf numFmtId="164" fontId="5" fillId="0" borderId="0" applyFont="0" applyFill="0" applyBorder="0" applyAlignment="0" applyProtection="0"/>
  </cellStyleXfs>
  <cellXfs count="124">
    <xf numFmtId="0" fontId="0" fillId="0" borderId="0" xfId="0"/>
    <xf numFmtId="0" fontId="1" fillId="0" borderId="0" xfId="0" applyFont="1"/>
    <xf numFmtId="0" fontId="1" fillId="0" borderId="0" xfId="0" applyFont="1" applyAlignment="1">
      <alignment wrapText="1"/>
    </xf>
    <xf numFmtId="0" fontId="2" fillId="0" borderId="0" xfId="0" applyFont="1"/>
    <xf numFmtId="49" fontId="1" fillId="0" borderId="0" xfId="0" applyNumberFormat="1" applyFont="1"/>
    <xf numFmtId="0" fontId="1" fillId="0" borderId="0" xfId="0" applyFont="1" applyAlignment="1">
      <alignment horizontal="center" vertical="center"/>
    </xf>
    <xf numFmtId="4" fontId="1" fillId="0" borderId="0" xfId="0" applyNumberFormat="1" applyFont="1"/>
    <xf numFmtId="0" fontId="1" fillId="0" borderId="1" xfId="0" applyFont="1" applyBorder="1" applyAlignment="1">
      <alignment horizontal="center" vertical="center" wrapText="1"/>
    </xf>
    <xf numFmtId="4" fontId="1" fillId="0" borderId="0" xfId="0" applyNumberFormat="1" applyFont="1" applyAlignment="1">
      <alignment horizontal="right"/>
    </xf>
    <xf numFmtId="4" fontId="1" fillId="0" borderId="1" xfId="0" applyNumberFormat="1" applyFont="1" applyBorder="1" applyAlignment="1">
      <alignment horizontal="center" vertical="center" wrapText="1"/>
    </xf>
    <xf numFmtId="49" fontId="10" fillId="2" borderId="1" xfId="0" applyNumberFormat="1" applyFont="1" applyFill="1" applyBorder="1"/>
    <xf numFmtId="0" fontId="10" fillId="2" borderId="1" xfId="0" applyFont="1" applyFill="1" applyBorder="1" applyAlignment="1">
      <alignment wrapText="1"/>
    </xf>
    <xf numFmtId="4" fontId="10" fillId="2" borderId="1" xfId="0" applyNumberFormat="1" applyFont="1" applyFill="1" applyBorder="1" applyAlignment="1">
      <alignment horizontal="right"/>
    </xf>
    <xf numFmtId="4" fontId="8" fillId="0" borderId="1" xfId="0" applyNumberFormat="1" applyFont="1" applyFill="1" applyBorder="1" applyAlignment="1">
      <alignment horizontal="right"/>
    </xf>
    <xf numFmtId="49" fontId="10" fillId="0" borderId="1" xfId="0" applyNumberFormat="1" applyFont="1" applyFill="1" applyBorder="1"/>
    <xf numFmtId="0" fontId="10" fillId="0" borderId="0" xfId="0" applyFont="1" applyFill="1"/>
    <xf numFmtId="49" fontId="8" fillId="0" borderId="1" xfId="0" applyNumberFormat="1" applyFont="1" applyFill="1" applyBorder="1"/>
    <xf numFmtId="0" fontId="8" fillId="0" borderId="1" xfId="0" quotePrefix="1" applyFont="1" applyFill="1" applyBorder="1" applyAlignment="1">
      <alignment vertical="center" wrapText="1"/>
    </xf>
    <xf numFmtId="0" fontId="8" fillId="0" borderId="0" xfId="0" applyFont="1" applyFill="1"/>
    <xf numFmtId="4" fontId="9" fillId="0" borderId="1" xfId="0" applyNumberFormat="1" applyFont="1" applyFill="1" applyBorder="1" applyAlignment="1">
      <alignment horizontal="right"/>
    </xf>
    <xf numFmtId="49" fontId="8" fillId="3" borderId="1" xfId="0" applyNumberFormat="1" applyFont="1" applyFill="1" applyBorder="1"/>
    <xf numFmtId="0" fontId="2" fillId="3" borderId="0" xfId="0" applyFont="1" applyFill="1"/>
    <xf numFmtId="0" fontId="11" fillId="2" borderId="0" xfId="0" applyFont="1" applyFill="1"/>
    <xf numFmtId="49" fontId="9" fillId="0" borderId="0" xfId="0" applyNumberFormat="1" applyFont="1"/>
    <xf numFmtId="0" fontId="9" fillId="0" borderId="0" xfId="0" applyFont="1" applyAlignment="1">
      <alignment wrapText="1"/>
    </xf>
    <xf numFmtId="0" fontId="9" fillId="0" borderId="0" xfId="0" applyFont="1" applyAlignment="1">
      <alignment horizontal="center" vertical="center"/>
    </xf>
    <xf numFmtId="4" fontId="9" fillId="0" borderId="0" xfId="0" applyNumberFormat="1" applyFont="1" applyBorder="1" applyAlignment="1">
      <alignment horizontal="right"/>
    </xf>
    <xf numFmtId="0" fontId="12" fillId="3" borderId="1" xfId="9" applyFont="1" applyFill="1" applyBorder="1" applyAlignment="1">
      <alignment horizontal="left" vertical="center" wrapText="1"/>
    </xf>
    <xf numFmtId="0" fontId="1" fillId="0" borderId="0" xfId="0" applyFont="1" applyAlignment="1">
      <alignment horizontal="right" vertical="center"/>
    </xf>
    <xf numFmtId="0" fontId="13" fillId="0" borderId="0" xfId="0" applyFont="1" applyFill="1"/>
    <xf numFmtId="0" fontId="1" fillId="0" borderId="0" xfId="0" applyFont="1" applyAlignment="1">
      <alignment vertical="center" wrapText="1"/>
    </xf>
    <xf numFmtId="0" fontId="1" fillId="0" borderId="0" xfId="0" applyFont="1" applyAlignment="1">
      <alignment vertical="center"/>
    </xf>
    <xf numFmtId="0" fontId="2" fillId="0" borderId="0" xfId="0" applyFont="1" applyFill="1" applyAlignment="1">
      <alignment vertical="center"/>
    </xf>
    <xf numFmtId="0" fontId="8" fillId="3" borderId="1" xfId="0" quotePrefix="1" applyFont="1" applyFill="1" applyBorder="1" applyAlignment="1">
      <alignment wrapText="1"/>
    </xf>
    <xf numFmtId="4" fontId="8" fillId="3" borderId="1" xfId="0" applyNumberFormat="1" applyFont="1" applyFill="1" applyBorder="1" applyAlignment="1">
      <alignment horizontal="right"/>
    </xf>
    <xf numFmtId="0" fontId="8" fillId="3" borderId="0" xfId="0" applyFont="1" applyFill="1" applyAlignment="1">
      <alignment horizontal="left"/>
    </xf>
    <xf numFmtId="49" fontId="10" fillId="3" borderId="0" xfId="0" applyNumberFormat="1" applyFont="1" applyFill="1" applyBorder="1"/>
    <xf numFmtId="0" fontId="10" fillId="3" borderId="0" xfId="0" applyFont="1" applyFill="1" applyBorder="1" applyAlignment="1">
      <alignment wrapText="1"/>
    </xf>
    <xf numFmtId="4" fontId="10" fillId="3" borderId="0" xfId="0" applyNumberFormat="1" applyFont="1" applyFill="1" applyBorder="1" applyAlignment="1">
      <alignment horizontal="right"/>
    </xf>
    <xf numFmtId="0" fontId="11" fillId="3" borderId="0" xfId="0" applyFont="1" applyFill="1"/>
    <xf numFmtId="49" fontId="9" fillId="3" borderId="1" xfId="0" applyNumberFormat="1" applyFont="1" applyFill="1" applyBorder="1"/>
    <xf numFmtId="0" fontId="9" fillId="3" borderId="1" xfId="0" quotePrefix="1" applyFont="1" applyFill="1" applyBorder="1" applyAlignment="1">
      <alignment wrapText="1"/>
    </xf>
    <xf numFmtId="4" fontId="9" fillId="3" borderId="1" xfId="0" applyNumberFormat="1" applyFont="1" applyFill="1" applyBorder="1" applyAlignment="1">
      <alignment horizontal="right"/>
    </xf>
    <xf numFmtId="0" fontId="1" fillId="3" borderId="0" xfId="0" applyFont="1" applyFill="1"/>
    <xf numFmtId="4" fontId="10" fillId="0" borderId="0" xfId="0" applyNumberFormat="1" applyFont="1" applyFill="1"/>
    <xf numFmtId="49" fontId="9" fillId="0" borderId="1" xfId="0" applyNumberFormat="1" applyFont="1" applyFill="1" applyBorder="1"/>
    <xf numFmtId="0" fontId="9" fillId="0" borderId="1" xfId="0" quotePrefix="1" applyFont="1" applyFill="1" applyBorder="1" applyAlignment="1">
      <alignment vertical="center" wrapText="1"/>
    </xf>
    <xf numFmtId="49" fontId="11" fillId="0" borderId="1" xfId="0" applyNumberFormat="1" applyFont="1" applyFill="1" applyBorder="1"/>
    <xf numFmtId="49" fontId="9" fillId="0" borderId="1" xfId="0" applyNumberFormat="1" applyFont="1" applyFill="1" applyBorder="1" applyAlignment="1">
      <alignment vertical="center"/>
    </xf>
    <xf numFmtId="4" fontId="9" fillId="0" borderId="1" xfId="0" applyNumberFormat="1" applyFont="1" applyFill="1" applyBorder="1" applyAlignment="1">
      <alignment horizontal="right" vertical="center"/>
    </xf>
    <xf numFmtId="0" fontId="9" fillId="0" borderId="0" xfId="0" applyFont="1" applyFill="1" applyAlignment="1">
      <alignment horizontal="left" vertical="center"/>
    </xf>
    <xf numFmtId="49" fontId="8" fillId="0" borderId="1" xfId="0" applyNumberFormat="1" applyFont="1" applyFill="1" applyBorder="1" applyAlignment="1">
      <alignment vertical="center"/>
    </xf>
    <xf numFmtId="0" fontId="8" fillId="3" borderId="1" xfId="0" quotePrefix="1" applyFont="1" applyFill="1" applyBorder="1" applyAlignment="1">
      <alignment vertical="center" wrapText="1"/>
    </xf>
    <xf numFmtId="4" fontId="8" fillId="0" borderId="1" xfId="0" applyNumberFormat="1" applyFont="1" applyFill="1" applyBorder="1" applyAlignment="1">
      <alignment horizontal="right" vertical="center"/>
    </xf>
    <xf numFmtId="0" fontId="8" fillId="0" borderId="0" xfId="0" applyFont="1" applyFill="1" applyAlignment="1">
      <alignment horizontal="left" vertical="center"/>
    </xf>
    <xf numFmtId="0" fontId="9" fillId="0" borderId="1" xfId="0" applyFont="1" applyFill="1" applyBorder="1" applyAlignment="1">
      <alignment vertical="center" wrapText="1"/>
    </xf>
    <xf numFmtId="4" fontId="8" fillId="0" borderId="0" xfId="0" applyNumberFormat="1" applyFont="1" applyFill="1" applyAlignment="1">
      <alignment horizontal="left" vertical="center"/>
    </xf>
    <xf numFmtId="0" fontId="8" fillId="0" borderId="0" xfId="0" applyFont="1" applyFill="1" applyAlignment="1">
      <alignment horizontal="left"/>
    </xf>
    <xf numFmtId="2" fontId="8" fillId="3" borderId="1" xfId="0" quotePrefix="1" applyNumberFormat="1" applyFont="1" applyFill="1" applyBorder="1" applyAlignment="1">
      <alignment vertical="center" wrapText="1"/>
    </xf>
    <xf numFmtId="0" fontId="9" fillId="0" borderId="0" xfId="0" applyFont="1" applyFill="1"/>
    <xf numFmtId="49" fontId="15" fillId="0" borderId="1" xfId="0" applyNumberFormat="1" applyFont="1" applyFill="1" applyBorder="1"/>
    <xf numFmtId="0" fontId="14" fillId="0" borderId="1" xfId="9" quotePrefix="1" applyFont="1" applyFill="1" applyBorder="1" applyAlignment="1">
      <alignment horizontal="left" vertical="center" wrapText="1"/>
    </xf>
    <xf numFmtId="4" fontId="14" fillId="0" borderId="1" xfId="0" applyNumberFormat="1" applyFont="1" applyFill="1" applyBorder="1" applyAlignment="1">
      <alignment horizontal="right"/>
    </xf>
    <xf numFmtId="0" fontId="13" fillId="0" borderId="0" xfId="0" applyFont="1" applyFill="1"/>
    <xf numFmtId="0" fontId="15" fillId="0" borderId="0" xfId="0" applyFont="1" applyFill="1"/>
    <xf numFmtId="49" fontId="16" fillId="0" borderId="1" xfId="0" applyNumberFormat="1" applyFont="1" applyFill="1" applyBorder="1"/>
    <xf numFmtId="0" fontId="12" fillId="0" borderId="1" xfId="9" applyFont="1" applyFill="1" applyBorder="1" applyAlignment="1">
      <alignment horizontal="left" vertical="center" wrapText="1"/>
    </xf>
    <xf numFmtId="4" fontId="12" fillId="0" borderId="1" xfId="0" applyNumberFormat="1" applyFont="1" applyFill="1" applyBorder="1" applyAlignment="1">
      <alignment horizontal="right"/>
    </xf>
    <xf numFmtId="4" fontId="11" fillId="2" borderId="0" xfId="0" applyNumberFormat="1" applyFont="1" applyFill="1"/>
    <xf numFmtId="4" fontId="11" fillId="3" borderId="0" xfId="0" applyNumberFormat="1" applyFont="1" applyFill="1"/>
    <xf numFmtId="49" fontId="10" fillId="4" borderId="1" xfId="0" applyNumberFormat="1" applyFont="1" applyFill="1" applyBorder="1" applyAlignment="1">
      <alignment vertical="center"/>
    </xf>
    <xf numFmtId="0" fontId="10" fillId="4" borderId="1" xfId="0" applyFont="1" applyFill="1" applyBorder="1" applyAlignment="1">
      <alignment vertical="center" wrapText="1"/>
    </xf>
    <xf numFmtId="4" fontId="10" fillId="4" borderId="1" xfId="0" applyNumberFormat="1" applyFont="1" applyFill="1" applyBorder="1" applyAlignment="1">
      <alignment horizontal="right" vertical="center"/>
    </xf>
    <xf numFmtId="4" fontId="2" fillId="4" borderId="0" xfId="0" applyNumberFormat="1" applyFont="1" applyFill="1" applyAlignment="1">
      <alignment horizontal="left" vertical="center"/>
    </xf>
    <xf numFmtId="0" fontId="10" fillId="4" borderId="0" xfId="0" applyFont="1" applyFill="1" applyAlignment="1">
      <alignment horizontal="left" vertical="center"/>
    </xf>
    <xf numFmtId="0" fontId="2" fillId="4" borderId="0" xfId="0" applyFont="1" applyFill="1" applyAlignment="1">
      <alignment horizontal="left" vertical="center"/>
    </xf>
    <xf numFmtId="49" fontId="10" fillId="4" borderId="1" xfId="0" applyNumberFormat="1" applyFont="1" applyFill="1" applyBorder="1"/>
    <xf numFmtId="0" fontId="10" fillId="4" borderId="1" xfId="0" applyFont="1" applyFill="1" applyBorder="1" applyAlignment="1">
      <alignment wrapText="1"/>
    </xf>
    <xf numFmtId="4" fontId="10" fillId="4" borderId="1" xfId="0" applyNumberFormat="1" applyFont="1" applyFill="1" applyBorder="1" applyAlignment="1">
      <alignment horizontal="right"/>
    </xf>
    <xf numFmtId="0" fontId="10" fillId="4" borderId="0" xfId="0" applyFont="1" applyFill="1" applyAlignment="1">
      <alignment horizontal="left"/>
    </xf>
    <xf numFmtId="4" fontId="10" fillId="4" borderId="0" xfId="0" applyNumberFormat="1" applyFont="1" applyFill="1" applyAlignment="1">
      <alignment horizontal="left"/>
    </xf>
    <xf numFmtId="0" fontId="10" fillId="4" borderId="0" xfId="0" applyFont="1" applyFill="1"/>
    <xf numFmtId="0" fontId="9" fillId="3" borderId="1" xfId="0" quotePrefix="1" applyFont="1" applyFill="1" applyBorder="1" applyAlignment="1">
      <alignment vertical="center" wrapText="1"/>
    </xf>
    <xf numFmtId="0" fontId="9" fillId="3" borderId="0" xfId="0" applyFont="1" applyFill="1" applyAlignment="1">
      <alignment horizontal="left"/>
    </xf>
    <xf numFmtId="0" fontId="8" fillId="0" borderId="1" xfId="0" applyFont="1" applyFill="1" applyBorder="1" applyAlignment="1">
      <alignment vertical="center" wrapText="1"/>
    </xf>
    <xf numFmtId="0" fontId="14" fillId="3" borderId="1" xfId="9" quotePrefix="1" applyFont="1" applyFill="1" applyBorder="1" applyAlignment="1">
      <alignment horizontal="left" vertical="center" wrapText="1"/>
    </xf>
    <xf numFmtId="0" fontId="12" fillId="3" borderId="1" xfId="9" quotePrefix="1" applyFont="1" applyFill="1" applyBorder="1" applyAlignment="1">
      <alignment horizontal="left" vertical="center" wrapText="1"/>
    </xf>
    <xf numFmtId="0" fontId="12" fillId="0" borderId="0" xfId="0" applyFont="1" applyFill="1" applyAlignment="1">
      <alignment horizontal="left" vertical="center" wrapText="1"/>
    </xf>
    <xf numFmtId="0" fontId="11" fillId="0" borderId="0" xfId="0" applyFont="1" applyFill="1"/>
    <xf numFmtId="0" fontId="12" fillId="0" borderId="4" xfId="0" applyFont="1" applyFill="1" applyBorder="1" applyAlignment="1">
      <alignment vertical="center" wrapText="1"/>
    </xf>
    <xf numFmtId="0" fontId="1" fillId="0" borderId="0" xfId="0" applyFont="1" applyAlignment="1">
      <alignment horizontal="right"/>
    </xf>
    <xf numFmtId="4" fontId="1" fillId="2" borderId="0" xfId="0" applyNumberFormat="1" applyFont="1" applyFill="1" applyAlignment="1">
      <alignment horizontal="right"/>
    </xf>
    <xf numFmtId="4" fontId="1" fillId="3" borderId="0" xfId="0" applyNumberFormat="1" applyFont="1" applyFill="1" applyAlignment="1">
      <alignment horizontal="right"/>
    </xf>
    <xf numFmtId="49" fontId="9" fillId="5" borderId="1" xfId="0" applyNumberFormat="1" applyFont="1" applyFill="1" applyBorder="1" applyAlignment="1">
      <alignment vertical="center"/>
    </xf>
    <xf numFmtId="0" fontId="9" fillId="5" borderId="1" xfId="0" applyFont="1" applyFill="1" applyBorder="1" applyAlignment="1">
      <alignment vertical="center" wrapText="1"/>
    </xf>
    <xf numFmtId="4" fontId="9" fillId="5" borderId="1" xfId="0" applyNumberFormat="1" applyFont="1" applyFill="1" applyBorder="1" applyAlignment="1">
      <alignment horizontal="right" vertical="center"/>
    </xf>
    <xf numFmtId="0" fontId="9" fillId="5" borderId="0" xfId="0" applyFont="1" applyFill="1"/>
    <xf numFmtId="0" fontId="9" fillId="5" borderId="0" xfId="0" applyFont="1" applyFill="1" applyAlignment="1">
      <alignment horizontal="left" vertical="center"/>
    </xf>
    <xf numFmtId="0" fontId="9" fillId="5" borderId="0" xfId="0" applyFont="1" applyFill="1" applyAlignment="1">
      <alignment horizontal="left"/>
    </xf>
    <xf numFmtId="2" fontId="9" fillId="3" borderId="1" xfId="0" quotePrefix="1" applyNumberFormat="1" applyFont="1" applyFill="1" applyBorder="1" applyAlignment="1">
      <alignment vertical="center" wrapText="1"/>
    </xf>
    <xf numFmtId="0" fontId="20" fillId="0" borderId="0" xfId="0" applyFont="1" applyFill="1"/>
    <xf numFmtId="4" fontId="11" fillId="0" borderId="0" xfId="0" applyNumberFormat="1" applyFont="1" applyFill="1"/>
    <xf numFmtId="49" fontId="21" fillId="3" borderId="1" xfId="0" applyNumberFormat="1" applyFont="1" applyFill="1" applyBorder="1"/>
    <xf numFmtId="0" fontId="21" fillId="3" borderId="1" xfId="0" quotePrefix="1" applyFont="1" applyFill="1" applyBorder="1" applyAlignment="1">
      <alignment wrapText="1"/>
    </xf>
    <xf numFmtId="4" fontId="21" fillId="3" borderId="1" xfId="0" applyNumberFormat="1" applyFont="1" applyFill="1" applyBorder="1" applyAlignment="1">
      <alignment horizontal="right"/>
    </xf>
    <xf numFmtId="0" fontId="3" fillId="3" borderId="0" xfId="0" applyFont="1" applyFill="1"/>
    <xf numFmtId="49" fontId="21" fillId="5" borderId="1" xfId="0" applyNumberFormat="1" applyFont="1" applyFill="1" applyBorder="1"/>
    <xf numFmtId="0" fontId="21" fillId="5" borderId="1" xfId="0" applyFont="1" applyFill="1" applyBorder="1" applyAlignment="1">
      <alignment vertical="center" wrapText="1"/>
    </xf>
    <xf numFmtId="4" fontId="21" fillId="5" borderId="1" xfId="0" applyNumberFormat="1" applyFont="1" applyFill="1" applyBorder="1" applyAlignment="1">
      <alignment horizontal="right"/>
    </xf>
    <xf numFmtId="0" fontId="21" fillId="5" borderId="0" xfId="0" applyFont="1" applyFill="1" applyAlignment="1">
      <alignment horizontal="left"/>
    </xf>
    <xf numFmtId="0" fontId="21" fillId="5" borderId="0" xfId="0" applyFont="1" applyFill="1"/>
    <xf numFmtId="49" fontId="8" fillId="5" borderId="1" xfId="0" applyNumberFormat="1" applyFont="1" applyFill="1" applyBorder="1"/>
    <xf numFmtId="0" fontId="8" fillId="5" borderId="1" xfId="0" applyFont="1" applyFill="1" applyBorder="1" applyAlignment="1">
      <alignment vertical="center" wrapText="1"/>
    </xf>
    <xf numFmtId="4" fontId="8" fillId="5" borderId="1" xfId="0" applyNumberFormat="1" applyFont="1" applyFill="1" applyBorder="1" applyAlignment="1">
      <alignment horizontal="right"/>
    </xf>
    <xf numFmtId="0" fontId="8" fillId="5" borderId="0" xfId="0" applyFont="1" applyFill="1"/>
    <xf numFmtId="0" fontId="14" fillId="5" borderId="1" xfId="9" applyFont="1" applyFill="1" applyBorder="1" applyAlignment="1">
      <alignment horizontal="left" vertical="center" wrapText="1"/>
    </xf>
    <xf numFmtId="0" fontId="9" fillId="5" borderId="0" xfId="0" applyFont="1" applyFill="1" applyAlignment="1">
      <alignment horizontal="left" wrapText="1"/>
    </xf>
    <xf numFmtId="0" fontId="1" fillId="0" borderId="1" xfId="0" applyFont="1" applyBorder="1" applyAlignment="1">
      <alignment horizontal="center" vertical="center"/>
    </xf>
    <xf numFmtId="0" fontId="7" fillId="0" borderId="0" xfId="0" applyFont="1" applyAlignment="1">
      <alignment horizontal="center" vertical="center"/>
    </xf>
    <xf numFmtId="0" fontId="1" fillId="0" borderId="0" xfId="0" applyFont="1" applyAlignment="1">
      <alignment horizontal="right" vertical="center"/>
    </xf>
    <xf numFmtId="49" fontId="2" fillId="0" borderId="1" xfId="0" applyNumberFormat="1" applyFont="1" applyBorder="1" applyAlignment="1">
      <alignment horizontal="center" vertical="center"/>
    </xf>
    <xf numFmtId="0" fontId="2" fillId="0" borderId="1" xfId="0" applyFont="1" applyBorder="1" applyAlignment="1">
      <alignment horizontal="center" vertical="center" wrapText="1"/>
    </xf>
    <xf numFmtId="49" fontId="2" fillId="0" borderId="2" xfId="0" applyNumberFormat="1" applyFont="1" applyBorder="1" applyAlignment="1">
      <alignment horizontal="center"/>
    </xf>
    <xf numFmtId="49" fontId="2" fillId="0" borderId="3" xfId="0" applyNumberFormat="1" applyFont="1" applyBorder="1" applyAlignment="1">
      <alignment horizontal="center"/>
    </xf>
  </cellXfs>
  <cellStyles count="11">
    <cellStyle name="Обычный" xfId="0" builtinId="0"/>
    <cellStyle name="Обычный 10" xfId="1"/>
    <cellStyle name="Обычный 2" xfId="2"/>
    <cellStyle name="Обычный 3" xfId="3"/>
    <cellStyle name="Обычный 4" xfId="4"/>
    <cellStyle name="Обычный 5" xfId="5"/>
    <cellStyle name="Обычный 6" xfId="6"/>
    <cellStyle name="Обычный 7" xfId="7"/>
    <cellStyle name="Обычный 8" xfId="8"/>
    <cellStyle name="Обычный 9" xfId="9"/>
    <cellStyle name="Финансовый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3"/>
  <sheetViews>
    <sheetView tabSelected="1" view="pageBreakPreview" zoomScale="80" zoomScaleNormal="100" zoomScaleSheetLayoutView="80" workbookViewId="0">
      <pane xSplit="4" ySplit="4" topLeftCell="E103" activePane="bottomRight" state="frozen"/>
      <selection pane="topRight" activeCell="E1" sqref="E1"/>
      <selection pane="bottomLeft" activeCell="A5" sqref="A5"/>
      <selection pane="bottomRight" activeCell="I110" sqref="I110"/>
    </sheetView>
  </sheetViews>
  <sheetFormatPr defaultRowHeight="15.6"/>
  <cols>
    <col min="1" max="1" width="6" style="4" customWidth="1"/>
    <col min="2" max="2" width="6.88671875" style="4" customWidth="1"/>
    <col min="3" max="3" width="65.44140625" style="2" customWidth="1"/>
    <col min="4" max="4" width="18.88671875" style="5" customWidth="1"/>
    <col min="5" max="6" width="20.44140625" style="1" customWidth="1"/>
    <col min="7" max="7" width="19.88671875" style="1" customWidth="1"/>
    <col min="8" max="8" width="18.6640625" style="1" customWidth="1"/>
    <col min="9" max="9" width="38.88671875" style="1" customWidth="1"/>
    <col min="10" max="10" width="20.33203125" style="1" customWidth="1"/>
    <col min="11" max="11" width="14.33203125" style="1" customWidth="1"/>
    <col min="12" max="12" width="16.88671875" style="1" customWidth="1"/>
    <col min="13" max="13" width="16.6640625" style="1" customWidth="1"/>
    <col min="14" max="14" width="17.109375" style="1" customWidth="1"/>
    <col min="15" max="15" width="16.6640625" style="1" customWidth="1"/>
    <col min="16" max="16" width="18.6640625" style="1" customWidth="1"/>
    <col min="17" max="17" width="16.88671875" style="1" customWidth="1"/>
    <col min="18" max="18" width="17.33203125" style="1" customWidth="1"/>
    <col min="19" max="19" width="13.6640625" style="1" customWidth="1"/>
    <col min="20" max="20" width="17.33203125" style="1" customWidth="1"/>
    <col min="21" max="21" width="13.6640625" style="1" customWidth="1"/>
    <col min="22" max="16384" width="8.88671875" style="1"/>
  </cols>
  <sheetData>
    <row r="1" spans="1:12" ht="16.95" customHeight="1">
      <c r="C1" s="119"/>
      <c r="D1" s="119"/>
      <c r="G1" s="1" t="s">
        <v>6</v>
      </c>
    </row>
    <row r="2" spans="1:12" ht="27.6" customHeight="1">
      <c r="A2" s="118" t="s">
        <v>127</v>
      </c>
      <c r="B2" s="118"/>
      <c r="C2" s="118"/>
      <c r="D2" s="118"/>
      <c r="E2" s="118"/>
      <c r="F2" s="118"/>
      <c r="G2" s="118"/>
      <c r="H2" s="118"/>
    </row>
    <row r="3" spans="1:12" ht="18" customHeight="1">
      <c r="A3" s="120" t="s">
        <v>128</v>
      </c>
      <c r="B3" s="122"/>
      <c r="C3" s="121" t="s">
        <v>0</v>
      </c>
      <c r="D3" s="121" t="s">
        <v>4</v>
      </c>
      <c r="E3" s="117" t="s">
        <v>5</v>
      </c>
      <c r="F3" s="117"/>
      <c r="G3" s="117"/>
      <c r="H3" s="117"/>
      <c r="J3" s="3"/>
    </row>
    <row r="4" spans="1:12" ht="62.4">
      <c r="A4" s="120"/>
      <c r="B4" s="123"/>
      <c r="C4" s="121"/>
      <c r="D4" s="121"/>
      <c r="E4" s="7" t="s">
        <v>32</v>
      </c>
      <c r="F4" s="7" t="s">
        <v>33</v>
      </c>
      <c r="G4" s="7" t="s">
        <v>34</v>
      </c>
      <c r="H4" s="9" t="s">
        <v>8</v>
      </c>
      <c r="I4" s="28"/>
      <c r="J4" s="30"/>
      <c r="K4" s="31"/>
      <c r="L4" s="32"/>
    </row>
    <row r="5" spans="1:12" s="74" customFormat="1" ht="18.600000000000001">
      <c r="A5" s="70" t="s">
        <v>17</v>
      </c>
      <c r="B5" s="70"/>
      <c r="C5" s="71" t="s">
        <v>20</v>
      </c>
      <c r="D5" s="72">
        <f>E5+F5+G5+H5</f>
        <v>113620</v>
      </c>
      <c r="E5" s="72">
        <f>E6+E19+E23+E27</f>
        <v>339620</v>
      </c>
      <c r="F5" s="72">
        <f t="shared" ref="F5:H5" si="0">F6+F19+F23+F27</f>
        <v>0</v>
      </c>
      <c r="G5" s="72">
        <f t="shared" si="0"/>
        <v>-36000</v>
      </c>
      <c r="H5" s="72">
        <f t="shared" si="0"/>
        <v>-190000</v>
      </c>
      <c r="I5" s="73"/>
    </row>
    <row r="6" spans="1:12" s="54" customFormat="1" ht="69.599999999999994">
      <c r="A6" s="51" t="s">
        <v>12</v>
      </c>
      <c r="B6" s="51" t="s">
        <v>30</v>
      </c>
      <c r="C6" s="52" t="s">
        <v>29</v>
      </c>
      <c r="D6" s="53">
        <f>E6+G6+H6</f>
        <v>335800</v>
      </c>
      <c r="E6" s="53">
        <f>E7+E11+E9+E14</f>
        <v>200000</v>
      </c>
      <c r="F6" s="53">
        <f t="shared" ref="F6:H6" si="1">F7+F11+F9+F14</f>
        <v>0</v>
      </c>
      <c r="G6" s="53">
        <f t="shared" si="1"/>
        <v>135800</v>
      </c>
      <c r="H6" s="53">
        <f t="shared" si="1"/>
        <v>0</v>
      </c>
    </row>
    <row r="7" spans="1:12" s="54" customFormat="1" ht="17.399999999999999">
      <c r="A7" s="51"/>
      <c r="B7" s="51"/>
      <c r="C7" s="52" t="s">
        <v>20</v>
      </c>
      <c r="D7" s="53">
        <f t="shared" ref="D7:D8" si="2">E7+G7+H7</f>
        <v>200000</v>
      </c>
      <c r="E7" s="53">
        <f>E8</f>
        <v>200000</v>
      </c>
      <c r="F7" s="53">
        <f t="shared" ref="F7:H7" si="3">F8</f>
        <v>0</v>
      </c>
      <c r="G7" s="53">
        <f t="shared" si="3"/>
        <v>0</v>
      </c>
      <c r="H7" s="53">
        <f t="shared" si="3"/>
        <v>0</v>
      </c>
    </row>
    <row r="8" spans="1:12" s="50" customFormat="1" ht="36">
      <c r="A8" s="48"/>
      <c r="B8" s="48"/>
      <c r="C8" s="82" t="s">
        <v>131</v>
      </c>
      <c r="D8" s="49">
        <f t="shared" si="2"/>
        <v>200000</v>
      </c>
      <c r="E8" s="49">
        <v>200000</v>
      </c>
      <c r="F8" s="49"/>
      <c r="G8" s="49"/>
      <c r="H8" s="49"/>
    </row>
    <row r="9" spans="1:12" s="54" customFormat="1" ht="17.399999999999999">
      <c r="A9" s="51"/>
      <c r="B9" s="51"/>
      <c r="C9" s="84" t="s">
        <v>45</v>
      </c>
      <c r="D9" s="53">
        <f>E9+G9+H9</f>
        <v>22800</v>
      </c>
      <c r="E9" s="53"/>
      <c r="F9" s="53"/>
      <c r="G9" s="53">
        <f>G10</f>
        <v>22800</v>
      </c>
      <c r="H9" s="53"/>
    </row>
    <row r="10" spans="1:12" s="97" customFormat="1" ht="36">
      <c r="A10" s="93"/>
      <c r="B10" s="93"/>
      <c r="C10" s="94" t="s">
        <v>46</v>
      </c>
      <c r="D10" s="95">
        <f t="shared" ref="D10" si="4">E10+F10+G10+H10</f>
        <v>22800</v>
      </c>
      <c r="E10" s="95"/>
      <c r="F10" s="95"/>
      <c r="G10" s="95">
        <v>22800</v>
      </c>
      <c r="H10" s="95"/>
      <c r="I10" s="96" t="s">
        <v>39</v>
      </c>
    </row>
    <row r="11" spans="1:12" s="54" customFormat="1" ht="17.399999999999999">
      <c r="A11" s="51"/>
      <c r="B11" s="51"/>
      <c r="C11" s="84" t="s">
        <v>51</v>
      </c>
      <c r="D11" s="53">
        <f>E11+G11+H11</f>
        <v>59000</v>
      </c>
      <c r="E11" s="53"/>
      <c r="F11" s="53"/>
      <c r="G11" s="53">
        <f>G12+G13</f>
        <v>59000</v>
      </c>
      <c r="H11" s="53"/>
    </row>
    <row r="12" spans="1:12" s="97" customFormat="1" ht="36">
      <c r="A12" s="93"/>
      <c r="B12" s="93"/>
      <c r="C12" s="94" t="s">
        <v>46</v>
      </c>
      <c r="D12" s="95">
        <f t="shared" ref="D12:D13" si="5">E12+F12+G12+H12</f>
        <v>54000</v>
      </c>
      <c r="E12" s="95"/>
      <c r="F12" s="95"/>
      <c r="G12" s="95">
        <f>50000+4000</f>
        <v>54000</v>
      </c>
      <c r="H12" s="95"/>
      <c r="I12" s="96" t="s">
        <v>39</v>
      </c>
    </row>
    <row r="13" spans="1:12" s="50" customFormat="1" ht="54">
      <c r="A13" s="48"/>
      <c r="B13" s="48"/>
      <c r="C13" s="55" t="s">
        <v>66</v>
      </c>
      <c r="D13" s="49">
        <f t="shared" si="5"/>
        <v>5000</v>
      </c>
      <c r="E13" s="49"/>
      <c r="F13" s="49"/>
      <c r="G13" s="49">
        <v>5000</v>
      </c>
      <c r="H13" s="49"/>
      <c r="I13" s="59"/>
    </row>
    <row r="14" spans="1:12" s="54" customFormat="1" ht="17.399999999999999">
      <c r="A14" s="51"/>
      <c r="B14" s="51"/>
      <c r="C14" s="84" t="s">
        <v>49</v>
      </c>
      <c r="D14" s="53">
        <f>E14+G14+H14</f>
        <v>54000</v>
      </c>
      <c r="E14" s="53"/>
      <c r="F14" s="53"/>
      <c r="G14" s="53">
        <f>G15+G16+G17+G18</f>
        <v>54000</v>
      </c>
      <c r="H14" s="53"/>
    </row>
    <row r="15" spans="1:12" s="50" customFormat="1" ht="36">
      <c r="A15" s="48"/>
      <c r="B15" s="48"/>
      <c r="C15" s="55" t="s">
        <v>84</v>
      </c>
      <c r="D15" s="49">
        <f>E15+F15+G15+H15</f>
        <v>33000</v>
      </c>
      <c r="E15" s="49"/>
      <c r="F15" s="49"/>
      <c r="G15" s="49">
        <v>33000</v>
      </c>
      <c r="H15" s="49"/>
    </row>
    <row r="16" spans="1:12" s="50" customFormat="1" ht="36">
      <c r="A16" s="48"/>
      <c r="B16" s="48"/>
      <c r="C16" s="55" t="s">
        <v>132</v>
      </c>
      <c r="D16" s="49">
        <f t="shared" ref="D16:D18" si="6">E16+F16+G16+H16</f>
        <v>4000</v>
      </c>
      <c r="E16" s="49"/>
      <c r="F16" s="49"/>
      <c r="G16" s="49">
        <v>4000</v>
      </c>
      <c r="H16" s="49"/>
      <c r="I16" s="59" t="s">
        <v>39</v>
      </c>
    </row>
    <row r="17" spans="1:9" s="50" customFormat="1" ht="54">
      <c r="A17" s="48"/>
      <c r="B17" s="48"/>
      <c r="C17" s="55" t="s">
        <v>66</v>
      </c>
      <c r="D17" s="49">
        <f t="shared" si="6"/>
        <v>5000</v>
      </c>
      <c r="E17" s="49"/>
      <c r="F17" s="49"/>
      <c r="G17" s="49">
        <v>5000</v>
      </c>
      <c r="H17" s="49"/>
      <c r="I17" s="59"/>
    </row>
    <row r="18" spans="1:9" s="50" customFormat="1" ht="18">
      <c r="A18" s="48"/>
      <c r="B18" s="48"/>
      <c r="C18" s="55" t="s">
        <v>67</v>
      </c>
      <c r="D18" s="49">
        <f t="shared" si="6"/>
        <v>12000</v>
      </c>
      <c r="E18" s="49"/>
      <c r="F18" s="49"/>
      <c r="G18" s="49">
        <f>11000+1000</f>
        <v>12000</v>
      </c>
      <c r="H18" s="49"/>
      <c r="I18" s="59"/>
    </row>
    <row r="19" spans="1:9" s="54" customFormat="1" ht="21.6" customHeight="1">
      <c r="A19" s="51" t="s">
        <v>24</v>
      </c>
      <c r="B19" s="51" t="s">
        <v>35</v>
      </c>
      <c r="C19" s="17" t="s">
        <v>31</v>
      </c>
      <c r="D19" s="53">
        <f>E19+G19+H19</f>
        <v>-171800</v>
      </c>
      <c r="E19" s="53">
        <f>E20+E21+E22</f>
        <v>0</v>
      </c>
      <c r="F19" s="53">
        <f t="shared" ref="F19:H19" si="7">F20+F21+F22</f>
        <v>0</v>
      </c>
      <c r="G19" s="53">
        <f>G20+G21+G22</f>
        <v>-171800</v>
      </c>
      <c r="H19" s="53">
        <f t="shared" si="7"/>
        <v>0</v>
      </c>
    </row>
    <row r="20" spans="1:9" s="50" customFormat="1" ht="36">
      <c r="A20" s="48"/>
      <c r="B20" s="48"/>
      <c r="C20" s="55" t="s">
        <v>47</v>
      </c>
      <c r="D20" s="49">
        <f t="shared" ref="D20" si="8">E20+F20+G20+H20</f>
        <v>-34800</v>
      </c>
      <c r="E20" s="49"/>
      <c r="F20" s="49"/>
      <c r="G20" s="49">
        <f>-22800-12000</f>
        <v>-34800</v>
      </c>
      <c r="H20" s="49"/>
    </row>
    <row r="21" spans="1:9" s="50" customFormat="1" ht="18">
      <c r="A21" s="48"/>
      <c r="B21" s="48"/>
      <c r="C21" s="55" t="s">
        <v>54</v>
      </c>
      <c r="D21" s="49">
        <f t="shared" ref="D21:D22" si="9">E21+F21+G21+H21</f>
        <v>-71000</v>
      </c>
      <c r="E21" s="49"/>
      <c r="F21" s="49"/>
      <c r="G21" s="49">
        <f>-54000-5000-12000</f>
        <v>-71000</v>
      </c>
      <c r="H21" s="49"/>
    </row>
    <row r="22" spans="1:9" s="50" customFormat="1" ht="36">
      <c r="A22" s="48"/>
      <c r="B22" s="48"/>
      <c r="C22" s="55" t="s">
        <v>48</v>
      </c>
      <c r="D22" s="49">
        <f t="shared" si="9"/>
        <v>-66000</v>
      </c>
      <c r="E22" s="49"/>
      <c r="F22" s="49"/>
      <c r="G22" s="49">
        <f>-54000-12000</f>
        <v>-66000</v>
      </c>
      <c r="H22" s="49"/>
    </row>
    <row r="23" spans="1:9" s="54" customFormat="1" ht="17.399999999999999">
      <c r="A23" s="51" t="s">
        <v>36</v>
      </c>
      <c r="B23" s="51" t="s">
        <v>55</v>
      </c>
      <c r="C23" s="17" t="s">
        <v>56</v>
      </c>
      <c r="D23" s="53">
        <f>E23+F23+G23+H23</f>
        <v>139620</v>
      </c>
      <c r="E23" s="53">
        <f>E24+E25+E26</f>
        <v>139620</v>
      </c>
      <c r="F23" s="53">
        <f t="shared" ref="F23:H23" si="10">F24+F25+F26</f>
        <v>0</v>
      </c>
      <c r="G23" s="53">
        <f t="shared" si="10"/>
        <v>0</v>
      </c>
      <c r="H23" s="53">
        <f t="shared" si="10"/>
        <v>0</v>
      </c>
    </row>
    <row r="24" spans="1:9" s="50" customFormat="1" ht="36">
      <c r="A24" s="48"/>
      <c r="B24" s="48"/>
      <c r="C24" s="55" t="s">
        <v>63</v>
      </c>
      <c r="D24" s="49">
        <f t="shared" ref="D24:D26" si="11">E24+F24+G24+H24</f>
        <v>20500</v>
      </c>
      <c r="E24" s="49"/>
      <c r="F24" s="49"/>
      <c r="G24" s="49">
        <v>20500</v>
      </c>
      <c r="H24" s="49"/>
      <c r="I24" s="59"/>
    </row>
    <row r="25" spans="1:9" s="50" customFormat="1" ht="36">
      <c r="A25" s="48"/>
      <c r="B25" s="48"/>
      <c r="C25" s="55" t="s">
        <v>149</v>
      </c>
      <c r="D25" s="49">
        <f t="shared" si="11"/>
        <v>229120</v>
      </c>
      <c r="E25" s="49">
        <f>229120-89500</f>
        <v>139620</v>
      </c>
      <c r="F25" s="49"/>
      <c r="G25" s="49">
        <v>89500</v>
      </c>
      <c r="H25" s="49"/>
      <c r="I25" s="98" t="s">
        <v>39</v>
      </c>
    </row>
    <row r="26" spans="1:9" s="50" customFormat="1" ht="36">
      <c r="A26" s="48"/>
      <c r="B26" s="48"/>
      <c r="C26" s="55" t="s">
        <v>83</v>
      </c>
      <c r="D26" s="49">
        <f t="shared" si="11"/>
        <v>-110000</v>
      </c>
      <c r="E26" s="49"/>
      <c r="F26" s="49"/>
      <c r="G26" s="49">
        <v>-110000</v>
      </c>
      <c r="H26" s="49"/>
      <c r="I26" s="59"/>
    </row>
    <row r="27" spans="1:9" s="54" customFormat="1" ht="17.399999999999999">
      <c r="A27" s="51" t="s">
        <v>37</v>
      </c>
      <c r="B27" s="51" t="s">
        <v>52</v>
      </c>
      <c r="C27" s="17" t="s">
        <v>53</v>
      </c>
      <c r="D27" s="53">
        <f t="shared" ref="D27:D28" si="12">E27+F27+G27+H27</f>
        <v>-190000</v>
      </c>
      <c r="E27" s="53">
        <f>E28</f>
        <v>0</v>
      </c>
      <c r="F27" s="53">
        <f t="shared" ref="F27:H27" si="13">F28</f>
        <v>0</v>
      </c>
      <c r="G27" s="53">
        <f t="shared" si="13"/>
        <v>0</v>
      </c>
      <c r="H27" s="53">
        <f t="shared" si="13"/>
        <v>-190000</v>
      </c>
      <c r="I27" s="56"/>
    </row>
    <row r="28" spans="1:9" s="50" customFormat="1" ht="72">
      <c r="A28" s="48"/>
      <c r="B28" s="48"/>
      <c r="C28" s="55" t="s">
        <v>64</v>
      </c>
      <c r="D28" s="49">
        <f t="shared" si="12"/>
        <v>-190000</v>
      </c>
      <c r="E28" s="49"/>
      <c r="F28" s="49"/>
      <c r="G28" s="49"/>
      <c r="H28" s="49">
        <v>-190000</v>
      </c>
      <c r="I28" s="87" t="s">
        <v>101</v>
      </c>
    </row>
    <row r="29" spans="1:9" s="74" customFormat="1" ht="21.6" customHeight="1">
      <c r="A29" s="70" t="s">
        <v>18</v>
      </c>
      <c r="B29" s="70"/>
      <c r="C29" s="71" t="s">
        <v>10</v>
      </c>
      <c r="D29" s="72">
        <f>E29+F29+G29+H29</f>
        <v>-1333283</v>
      </c>
      <c r="E29" s="72">
        <f>E30+E32+E34</f>
        <v>0</v>
      </c>
      <c r="F29" s="72">
        <f t="shared" ref="F29:H29" si="14">F30+F32+F34</f>
        <v>0</v>
      </c>
      <c r="G29" s="72">
        <f t="shared" si="14"/>
        <v>-1333283</v>
      </c>
      <c r="H29" s="72">
        <f t="shared" si="14"/>
        <v>0</v>
      </c>
      <c r="I29" s="75"/>
    </row>
    <row r="30" spans="1:9" s="35" customFormat="1" ht="17.399999999999999">
      <c r="A30" s="20" t="s">
        <v>13</v>
      </c>
      <c r="B30" s="20" t="s">
        <v>87</v>
      </c>
      <c r="C30" s="52" t="s">
        <v>88</v>
      </c>
      <c r="D30" s="13">
        <f>E30+F30+G30+H30</f>
        <v>-1508283</v>
      </c>
      <c r="E30" s="34">
        <f>E31</f>
        <v>0</v>
      </c>
      <c r="F30" s="34">
        <f t="shared" ref="F30:H30" si="15">F31</f>
        <v>0</v>
      </c>
      <c r="G30" s="34">
        <f t="shared" si="15"/>
        <v>-1508283</v>
      </c>
      <c r="H30" s="34">
        <f t="shared" si="15"/>
        <v>0</v>
      </c>
    </row>
    <row r="31" spans="1:9" s="83" customFormat="1" ht="23.4" customHeight="1">
      <c r="A31" s="40"/>
      <c r="B31" s="40" t="s">
        <v>55</v>
      </c>
      <c r="C31" s="82" t="s">
        <v>119</v>
      </c>
      <c r="D31" s="19">
        <f t="shared" ref="D31" si="16">E31+F31+G31+H31</f>
        <v>-1508283</v>
      </c>
      <c r="E31" s="42"/>
      <c r="F31" s="42"/>
      <c r="G31" s="42">
        <f>-175000-1014783-318500</f>
        <v>-1508283</v>
      </c>
      <c r="H31" s="42"/>
    </row>
    <row r="32" spans="1:9" s="35" customFormat="1" ht="38.4" customHeight="1">
      <c r="A32" s="20" t="s">
        <v>25</v>
      </c>
      <c r="B32" s="20" t="s">
        <v>43</v>
      </c>
      <c r="C32" s="52" t="s">
        <v>44</v>
      </c>
      <c r="D32" s="13">
        <f>E32+F32+G32+H32</f>
        <v>-300000</v>
      </c>
      <c r="E32" s="34">
        <f>E33</f>
        <v>0</v>
      </c>
      <c r="F32" s="34">
        <f t="shared" ref="F32:H32" si="17">F33</f>
        <v>0</v>
      </c>
      <c r="G32" s="34">
        <f t="shared" si="17"/>
        <v>-300000</v>
      </c>
      <c r="H32" s="34">
        <f t="shared" si="17"/>
        <v>0</v>
      </c>
    </row>
    <row r="33" spans="1:10" s="83" customFormat="1" ht="29.4" customHeight="1">
      <c r="A33" s="40"/>
      <c r="B33" s="40" t="s">
        <v>89</v>
      </c>
      <c r="C33" s="82" t="s">
        <v>62</v>
      </c>
      <c r="D33" s="19">
        <f t="shared" ref="D33" si="18">E33+F33+G33+H33</f>
        <v>-300000</v>
      </c>
      <c r="E33" s="42"/>
      <c r="F33" s="42"/>
      <c r="G33" s="42">
        <f>-300000</f>
        <v>-300000</v>
      </c>
      <c r="H33" s="42"/>
    </row>
    <row r="34" spans="1:10" s="35" customFormat="1" ht="40.799999999999997" customHeight="1">
      <c r="A34" s="20" t="s">
        <v>90</v>
      </c>
      <c r="B34" s="14" t="s">
        <v>38</v>
      </c>
      <c r="C34" s="85" t="s">
        <v>40</v>
      </c>
      <c r="D34" s="13">
        <f>E34+F34+G34+H34</f>
        <v>475000</v>
      </c>
      <c r="E34" s="34">
        <f>E35+E36</f>
        <v>0</v>
      </c>
      <c r="F34" s="34">
        <f t="shared" ref="F34:H34" si="19">F35+F36</f>
        <v>0</v>
      </c>
      <c r="G34" s="34">
        <f t="shared" si="19"/>
        <v>475000</v>
      </c>
      <c r="H34" s="34">
        <f t="shared" si="19"/>
        <v>0</v>
      </c>
      <c r="I34" s="83"/>
    </row>
    <row r="35" spans="1:10" s="83" customFormat="1" ht="78" customHeight="1">
      <c r="A35" s="40"/>
      <c r="B35" s="47"/>
      <c r="C35" s="86" t="s">
        <v>61</v>
      </c>
      <c r="D35" s="19">
        <f>E35+F35+G35+H35</f>
        <v>300000</v>
      </c>
      <c r="E35" s="42"/>
      <c r="F35" s="42"/>
      <c r="G35" s="42">
        <v>300000</v>
      </c>
      <c r="H35" s="42"/>
    </row>
    <row r="36" spans="1:10" s="83" customFormat="1" ht="61.8" customHeight="1">
      <c r="A36" s="40"/>
      <c r="B36" s="47"/>
      <c r="C36" s="86" t="s">
        <v>86</v>
      </c>
      <c r="D36" s="19">
        <f t="shared" ref="D36" si="20">E36+F36+G36+H36</f>
        <v>175000</v>
      </c>
      <c r="E36" s="42"/>
      <c r="F36" s="42"/>
      <c r="G36" s="42">
        <v>175000</v>
      </c>
      <c r="H36" s="42"/>
    </row>
    <row r="37" spans="1:10" s="79" customFormat="1" ht="25.2" customHeight="1">
      <c r="A37" s="76" t="s">
        <v>19</v>
      </c>
      <c r="B37" s="76"/>
      <c r="C37" s="77" t="s">
        <v>41</v>
      </c>
      <c r="D37" s="78">
        <f>E37+F37+G37+H37</f>
        <v>0</v>
      </c>
      <c r="E37" s="78">
        <f>E38+E40</f>
        <v>0</v>
      </c>
      <c r="F37" s="78">
        <f t="shared" ref="F37:H37" si="21">F38+F40</f>
        <v>0</v>
      </c>
      <c r="G37" s="78">
        <f t="shared" si="21"/>
        <v>0</v>
      </c>
      <c r="H37" s="78">
        <f t="shared" si="21"/>
        <v>0</v>
      </c>
    </row>
    <row r="38" spans="1:10" s="57" customFormat="1" ht="75.599999999999994" customHeight="1">
      <c r="A38" s="16" t="s">
        <v>91</v>
      </c>
      <c r="B38" s="16" t="s">
        <v>92</v>
      </c>
      <c r="C38" s="52" t="s">
        <v>93</v>
      </c>
      <c r="D38" s="13">
        <f>E38+F38+G38+H38</f>
        <v>65000</v>
      </c>
      <c r="E38" s="13">
        <f>E39</f>
        <v>0</v>
      </c>
      <c r="F38" s="13">
        <f t="shared" ref="F38:H38" si="22">F39</f>
        <v>0</v>
      </c>
      <c r="G38" s="13">
        <f t="shared" si="22"/>
        <v>65000</v>
      </c>
      <c r="H38" s="13">
        <f t="shared" si="22"/>
        <v>0</v>
      </c>
    </row>
    <row r="39" spans="1:10" s="83" customFormat="1" ht="90">
      <c r="A39" s="40"/>
      <c r="B39" s="40"/>
      <c r="C39" s="82" t="s">
        <v>97</v>
      </c>
      <c r="D39" s="19">
        <f t="shared" ref="D39:D41" si="23">E39+F39+G39+H39</f>
        <v>65000</v>
      </c>
      <c r="E39" s="42"/>
      <c r="F39" s="42"/>
      <c r="G39" s="42">
        <v>65000</v>
      </c>
      <c r="H39" s="42"/>
    </row>
    <row r="40" spans="1:10" s="35" customFormat="1" ht="40.799999999999997" customHeight="1">
      <c r="A40" s="20" t="s">
        <v>94</v>
      </c>
      <c r="B40" s="20" t="s">
        <v>95</v>
      </c>
      <c r="C40" s="52" t="s">
        <v>96</v>
      </c>
      <c r="D40" s="13">
        <f t="shared" si="23"/>
        <v>-65000</v>
      </c>
      <c r="E40" s="34">
        <f>E41</f>
        <v>0</v>
      </c>
      <c r="F40" s="34">
        <f t="shared" ref="F40:H40" si="24">F41</f>
        <v>0</v>
      </c>
      <c r="G40" s="34">
        <f t="shared" si="24"/>
        <v>-65000</v>
      </c>
      <c r="H40" s="34">
        <f t="shared" si="24"/>
        <v>0</v>
      </c>
    </row>
    <row r="41" spans="1:10" s="83" customFormat="1" ht="41.4" customHeight="1">
      <c r="A41" s="40"/>
      <c r="B41" s="40"/>
      <c r="C41" s="82" t="s">
        <v>98</v>
      </c>
      <c r="D41" s="19">
        <f t="shared" si="23"/>
        <v>-65000</v>
      </c>
      <c r="E41" s="42"/>
      <c r="F41" s="42"/>
      <c r="G41" s="42">
        <v>-65000</v>
      </c>
      <c r="H41" s="42"/>
    </row>
    <row r="42" spans="1:10" s="79" customFormat="1" ht="22.2" customHeight="1">
      <c r="A42" s="76" t="s">
        <v>126</v>
      </c>
      <c r="B42" s="76"/>
      <c r="C42" s="77" t="s">
        <v>133</v>
      </c>
      <c r="D42" s="78">
        <f t="shared" ref="D42" si="25">E42+G42+H42</f>
        <v>-181941</v>
      </c>
      <c r="E42" s="78">
        <f>E43</f>
        <v>0</v>
      </c>
      <c r="F42" s="78">
        <f t="shared" ref="F42:H42" si="26">F43</f>
        <v>0</v>
      </c>
      <c r="G42" s="78">
        <f t="shared" si="26"/>
        <v>-181941</v>
      </c>
      <c r="H42" s="78">
        <f t="shared" si="26"/>
        <v>0</v>
      </c>
      <c r="I42" s="80"/>
    </row>
    <row r="43" spans="1:10" s="35" customFormat="1" ht="17.399999999999999">
      <c r="A43" s="20" t="s">
        <v>11</v>
      </c>
      <c r="B43" s="20" t="s">
        <v>144</v>
      </c>
      <c r="C43" s="33" t="s">
        <v>134</v>
      </c>
      <c r="D43" s="13">
        <f>E43+G43+F43+H43</f>
        <v>-181941</v>
      </c>
      <c r="E43" s="34"/>
      <c r="F43" s="34"/>
      <c r="G43" s="34">
        <f>G44</f>
        <v>-181941</v>
      </c>
      <c r="H43" s="34"/>
    </row>
    <row r="44" spans="1:10" s="83" customFormat="1" ht="18">
      <c r="A44" s="40"/>
      <c r="B44" s="40"/>
      <c r="C44" s="41" t="s">
        <v>135</v>
      </c>
      <c r="D44" s="19">
        <f>E44+G44+F44+H44</f>
        <v>-181941</v>
      </c>
      <c r="E44" s="42"/>
      <c r="F44" s="42"/>
      <c r="G44" s="42">
        <f>-24000-157941</f>
        <v>-181941</v>
      </c>
      <c r="H44" s="42"/>
    </row>
    <row r="45" spans="1:10" s="79" customFormat="1" ht="22.2" customHeight="1">
      <c r="A45" s="76" t="s">
        <v>23</v>
      </c>
      <c r="B45" s="76"/>
      <c r="C45" s="77" t="s">
        <v>9</v>
      </c>
      <c r="D45" s="78">
        <f t="shared" ref="D45:D55" si="27">E45+G45+H45</f>
        <v>1100000</v>
      </c>
      <c r="E45" s="78">
        <f>E46+E48+E52+E54+E56+E59</f>
        <v>2300000</v>
      </c>
      <c r="F45" s="78">
        <f>F46+F48+F52+F54+F56+F59</f>
        <v>0</v>
      </c>
      <c r="G45" s="78">
        <f>G46+G48+G52+G54+G56+G59</f>
        <v>-550000</v>
      </c>
      <c r="H45" s="78">
        <f>H46+H48+H52+H54+H56+H59</f>
        <v>-650000</v>
      </c>
      <c r="I45" s="80"/>
    </row>
    <row r="46" spans="1:10" s="15" customFormat="1" ht="34.799999999999997">
      <c r="A46" s="14" t="s">
        <v>85</v>
      </c>
      <c r="B46" s="14" t="s">
        <v>102</v>
      </c>
      <c r="C46" s="58" t="s">
        <v>103</v>
      </c>
      <c r="D46" s="13">
        <f>E46+G46+F46+H46</f>
        <v>8213</v>
      </c>
      <c r="E46" s="13">
        <f>E47</f>
        <v>0</v>
      </c>
      <c r="F46" s="13">
        <f t="shared" ref="F46:H46" si="28">F47</f>
        <v>0</v>
      </c>
      <c r="G46" s="13">
        <f t="shared" si="28"/>
        <v>8213</v>
      </c>
      <c r="H46" s="13">
        <f t="shared" si="28"/>
        <v>0</v>
      </c>
      <c r="I46" s="63"/>
      <c r="J46" s="44"/>
    </row>
    <row r="47" spans="1:10" s="18" customFormat="1" ht="54">
      <c r="A47" s="45"/>
      <c r="B47" s="45"/>
      <c r="C47" s="46" t="s">
        <v>104</v>
      </c>
      <c r="D47" s="19">
        <f t="shared" ref="D47:D51" si="29">E47+G47+H47</f>
        <v>8213</v>
      </c>
      <c r="E47" s="19"/>
      <c r="F47" s="19"/>
      <c r="G47" s="19">
        <v>8213</v>
      </c>
      <c r="H47" s="19"/>
      <c r="I47" s="83"/>
    </row>
    <row r="48" spans="1:10" s="15" customFormat="1" ht="18.600000000000001">
      <c r="A48" s="14" t="s">
        <v>140</v>
      </c>
      <c r="B48" s="14" t="s">
        <v>35</v>
      </c>
      <c r="C48" s="58" t="s">
        <v>31</v>
      </c>
      <c r="D48" s="13">
        <f>E48+G48+F48+H48</f>
        <v>-658213</v>
      </c>
      <c r="E48" s="13">
        <f>E49+E50+E51</f>
        <v>0</v>
      </c>
      <c r="F48" s="13">
        <f t="shared" ref="F48:H48" si="30">F49+F50+F51</f>
        <v>0</v>
      </c>
      <c r="G48" s="13">
        <f t="shared" si="30"/>
        <v>-658213</v>
      </c>
      <c r="H48" s="13">
        <f t="shared" si="30"/>
        <v>0</v>
      </c>
      <c r="I48" s="63"/>
      <c r="J48" s="44"/>
    </row>
    <row r="49" spans="1:10" s="88" customFormat="1" ht="36">
      <c r="A49" s="47"/>
      <c r="B49" s="47"/>
      <c r="C49" s="99" t="s">
        <v>105</v>
      </c>
      <c r="D49" s="19">
        <f t="shared" si="29"/>
        <v>-658213</v>
      </c>
      <c r="E49" s="19"/>
      <c r="F49" s="19"/>
      <c r="G49" s="19">
        <f>-8213-100000-550000</f>
        <v>-658213</v>
      </c>
      <c r="H49" s="19"/>
      <c r="I49" s="100"/>
      <c r="J49" s="101"/>
    </row>
    <row r="50" spans="1:10" s="18" customFormat="1" ht="36">
      <c r="A50" s="45"/>
      <c r="B50" s="45"/>
      <c r="C50" s="46" t="s">
        <v>99</v>
      </c>
      <c r="D50" s="19">
        <f t="shared" si="29"/>
        <v>-439800</v>
      </c>
      <c r="E50" s="19"/>
      <c r="F50" s="19"/>
      <c r="G50" s="19">
        <v>-439800</v>
      </c>
      <c r="H50" s="19"/>
      <c r="I50" s="35" t="s">
        <v>111</v>
      </c>
    </row>
    <row r="51" spans="1:10" s="18" customFormat="1" ht="54">
      <c r="A51" s="45"/>
      <c r="B51" s="45"/>
      <c r="C51" s="46" t="s">
        <v>148</v>
      </c>
      <c r="D51" s="19">
        <f t="shared" si="29"/>
        <v>439800</v>
      </c>
      <c r="E51" s="19"/>
      <c r="F51" s="19"/>
      <c r="G51" s="19">
        <v>439800</v>
      </c>
      <c r="H51" s="19"/>
      <c r="I51" s="35" t="s">
        <v>111</v>
      </c>
    </row>
    <row r="52" spans="1:10" s="15" customFormat="1" ht="34.799999999999997">
      <c r="A52" s="14" t="s">
        <v>136</v>
      </c>
      <c r="B52" s="14" t="s">
        <v>145</v>
      </c>
      <c r="C52" s="58" t="s">
        <v>57</v>
      </c>
      <c r="D52" s="13">
        <f t="shared" si="27"/>
        <v>-4334300</v>
      </c>
      <c r="E52" s="13">
        <f>E53</f>
        <v>0</v>
      </c>
      <c r="F52" s="13">
        <f>F53</f>
        <v>0</v>
      </c>
      <c r="G52" s="13">
        <f>G53</f>
        <v>-4334300</v>
      </c>
      <c r="H52" s="13">
        <f>H53</f>
        <v>0</v>
      </c>
      <c r="I52" s="29"/>
      <c r="J52" s="44"/>
    </row>
    <row r="53" spans="1:10" s="18" customFormat="1" ht="54">
      <c r="A53" s="45"/>
      <c r="B53" s="45"/>
      <c r="C53" s="46" t="s">
        <v>58</v>
      </c>
      <c r="D53" s="19">
        <f t="shared" si="27"/>
        <v>-4334300</v>
      </c>
      <c r="E53" s="19"/>
      <c r="F53" s="19"/>
      <c r="G53" s="19">
        <v>-4334300</v>
      </c>
      <c r="H53" s="19"/>
      <c r="I53" s="83" t="s">
        <v>39</v>
      </c>
    </row>
    <row r="54" spans="1:10" s="15" customFormat="1" ht="18.600000000000001">
      <c r="A54" s="16" t="s">
        <v>137</v>
      </c>
      <c r="B54" s="16" t="s">
        <v>21</v>
      </c>
      <c r="C54" s="52" t="s">
        <v>22</v>
      </c>
      <c r="D54" s="13">
        <f t="shared" si="27"/>
        <v>6384300</v>
      </c>
      <c r="E54" s="13">
        <f>E55</f>
        <v>2050000</v>
      </c>
      <c r="F54" s="13">
        <f>F55</f>
        <v>0</v>
      </c>
      <c r="G54" s="13">
        <f>G55</f>
        <v>4334300</v>
      </c>
      <c r="H54" s="13">
        <f>H55</f>
        <v>0</v>
      </c>
      <c r="I54" s="29"/>
    </row>
    <row r="55" spans="1:10" s="15" customFormat="1" ht="54">
      <c r="A55" s="47"/>
      <c r="B55" s="47"/>
      <c r="C55" s="27" t="s">
        <v>59</v>
      </c>
      <c r="D55" s="19">
        <f t="shared" si="27"/>
        <v>6384300</v>
      </c>
      <c r="E55" s="19">
        <v>2050000</v>
      </c>
      <c r="F55" s="19"/>
      <c r="G55" s="19">
        <v>4334300</v>
      </c>
      <c r="H55" s="19"/>
      <c r="I55" s="29"/>
    </row>
    <row r="56" spans="1:10" s="15" customFormat="1" ht="34.799999999999997">
      <c r="A56" s="14" t="s">
        <v>138</v>
      </c>
      <c r="B56" s="14" t="s">
        <v>38</v>
      </c>
      <c r="C56" s="85" t="s">
        <v>40</v>
      </c>
      <c r="D56" s="13">
        <f>E56+F56+G56+H56</f>
        <v>350000</v>
      </c>
      <c r="E56" s="13">
        <f>E57+E58</f>
        <v>250000</v>
      </c>
      <c r="F56" s="13">
        <f t="shared" ref="F56:H56" si="31">F57+F58</f>
        <v>0</v>
      </c>
      <c r="G56" s="13">
        <f t="shared" si="31"/>
        <v>100000</v>
      </c>
      <c r="H56" s="13">
        <f t="shared" si="31"/>
        <v>0</v>
      </c>
      <c r="I56" s="63"/>
    </row>
    <row r="57" spans="1:10" s="15" customFormat="1" ht="54">
      <c r="A57" s="47"/>
      <c r="B57" s="47"/>
      <c r="C57" s="86" t="s">
        <v>117</v>
      </c>
      <c r="D57" s="19">
        <f>E57+F57+G57+H57</f>
        <v>250000</v>
      </c>
      <c r="E57" s="19">
        <v>250000</v>
      </c>
      <c r="F57" s="19"/>
      <c r="G57" s="19"/>
      <c r="H57" s="19"/>
      <c r="I57" s="63"/>
    </row>
    <row r="58" spans="1:10" s="15" customFormat="1" ht="54">
      <c r="A58" s="47"/>
      <c r="B58" s="47"/>
      <c r="C58" s="86" t="s">
        <v>125</v>
      </c>
      <c r="D58" s="19">
        <f>E58+F58+G58+H58</f>
        <v>100000</v>
      </c>
      <c r="E58" s="19"/>
      <c r="F58" s="19"/>
      <c r="G58" s="19">
        <v>100000</v>
      </c>
      <c r="H58" s="19"/>
      <c r="I58" s="63"/>
    </row>
    <row r="59" spans="1:10" s="15" customFormat="1" ht="18.600000000000001">
      <c r="A59" s="14" t="s">
        <v>139</v>
      </c>
      <c r="B59" s="51" t="s">
        <v>52</v>
      </c>
      <c r="C59" s="17" t="s">
        <v>53</v>
      </c>
      <c r="D59" s="13">
        <f t="shared" ref="D59:D72" si="32">E59+F59+G59+H59</f>
        <v>-650000</v>
      </c>
      <c r="E59" s="13">
        <f>E60+E61</f>
        <v>0</v>
      </c>
      <c r="F59" s="13">
        <f t="shared" ref="F59:H59" si="33">F60+F61</f>
        <v>0</v>
      </c>
      <c r="G59" s="13">
        <f t="shared" si="33"/>
        <v>0</v>
      </c>
      <c r="H59" s="13">
        <f t="shared" si="33"/>
        <v>-650000</v>
      </c>
      <c r="I59" s="63"/>
    </row>
    <row r="60" spans="1:10" s="88" customFormat="1" ht="36">
      <c r="A60" s="47"/>
      <c r="B60" s="48"/>
      <c r="C60" s="46" t="s">
        <v>80</v>
      </c>
      <c r="D60" s="19">
        <f t="shared" si="32"/>
        <v>-250000</v>
      </c>
      <c r="E60" s="19"/>
      <c r="F60" s="19"/>
      <c r="G60" s="19"/>
      <c r="H60" s="19">
        <v>-250000</v>
      </c>
      <c r="I60" s="89" t="s">
        <v>81</v>
      </c>
    </row>
    <row r="61" spans="1:10" s="15" customFormat="1" ht="72">
      <c r="A61" s="47"/>
      <c r="B61" s="47"/>
      <c r="C61" s="27" t="s">
        <v>65</v>
      </c>
      <c r="D61" s="19">
        <f t="shared" si="32"/>
        <v>-400000</v>
      </c>
      <c r="E61" s="19"/>
      <c r="F61" s="19"/>
      <c r="G61" s="19"/>
      <c r="H61" s="19">
        <v>-400000</v>
      </c>
      <c r="I61" s="89" t="s">
        <v>82</v>
      </c>
    </row>
    <row r="62" spans="1:10" s="81" customFormat="1" ht="18.600000000000001">
      <c r="A62" s="76" t="s">
        <v>26</v>
      </c>
      <c r="B62" s="76"/>
      <c r="C62" s="77" t="s">
        <v>16</v>
      </c>
      <c r="D62" s="78">
        <f t="shared" si="32"/>
        <v>7009973</v>
      </c>
      <c r="E62" s="78">
        <f>E63</f>
        <v>4892418</v>
      </c>
      <c r="F62" s="78">
        <f t="shared" ref="F62:H62" si="34">F63</f>
        <v>0</v>
      </c>
      <c r="G62" s="78">
        <f t="shared" si="34"/>
        <v>2117555</v>
      </c>
      <c r="H62" s="78">
        <f t="shared" si="34"/>
        <v>0</v>
      </c>
    </row>
    <row r="63" spans="1:10" s="15" customFormat="1" ht="34.799999999999997">
      <c r="A63" s="16" t="s">
        <v>76</v>
      </c>
      <c r="B63" s="16" t="s">
        <v>38</v>
      </c>
      <c r="C63" s="58" t="s">
        <v>40</v>
      </c>
      <c r="D63" s="13">
        <f t="shared" ref="D63:D68" si="35">E63+F63+G63+H63</f>
        <v>7009973</v>
      </c>
      <c r="E63" s="13">
        <f>E64+E72</f>
        <v>4892418</v>
      </c>
      <c r="F63" s="13">
        <f>F64+F72</f>
        <v>0</v>
      </c>
      <c r="G63" s="13">
        <f>G64+G72</f>
        <v>2117555</v>
      </c>
      <c r="H63" s="13">
        <f>H64+H72</f>
        <v>0</v>
      </c>
    </row>
    <row r="64" spans="1:10" s="114" customFormat="1" ht="52.2">
      <c r="A64" s="111"/>
      <c r="B64" s="111"/>
      <c r="C64" s="112" t="s">
        <v>112</v>
      </c>
      <c r="D64" s="113">
        <f t="shared" si="35"/>
        <v>957500</v>
      </c>
      <c r="E64" s="113">
        <f>SUM(E65:E71)</f>
        <v>12669</v>
      </c>
      <c r="F64" s="113">
        <f t="shared" ref="F64:H64" si="36">SUM(F65:F71)</f>
        <v>0</v>
      </c>
      <c r="G64" s="113">
        <f t="shared" si="36"/>
        <v>944831</v>
      </c>
      <c r="H64" s="113">
        <f t="shared" si="36"/>
        <v>0</v>
      </c>
      <c r="I64" s="98" t="s">
        <v>39</v>
      </c>
    </row>
    <row r="65" spans="1:9" s="110" customFormat="1" ht="18">
      <c r="A65" s="106"/>
      <c r="B65" s="106"/>
      <c r="C65" s="107" t="s">
        <v>154</v>
      </c>
      <c r="D65" s="108">
        <f t="shared" si="35"/>
        <v>12000</v>
      </c>
      <c r="E65" s="108"/>
      <c r="F65" s="108"/>
      <c r="G65" s="108">
        <v>12000</v>
      </c>
      <c r="H65" s="108"/>
      <c r="I65" s="109"/>
    </row>
    <row r="66" spans="1:9" s="110" customFormat="1" ht="18">
      <c r="A66" s="106"/>
      <c r="B66" s="106"/>
      <c r="C66" s="107" t="s">
        <v>155</v>
      </c>
      <c r="D66" s="108">
        <f t="shared" si="35"/>
        <v>12000</v>
      </c>
      <c r="E66" s="108"/>
      <c r="F66" s="108"/>
      <c r="G66" s="108">
        <v>12000</v>
      </c>
      <c r="H66" s="108"/>
      <c r="I66" s="109"/>
    </row>
    <row r="67" spans="1:9" s="110" customFormat="1" ht="18">
      <c r="A67" s="106"/>
      <c r="B67" s="106"/>
      <c r="C67" s="107" t="s">
        <v>156</v>
      </c>
      <c r="D67" s="108">
        <f t="shared" si="35"/>
        <v>12000</v>
      </c>
      <c r="E67" s="108"/>
      <c r="F67" s="108"/>
      <c r="G67" s="108">
        <v>12000</v>
      </c>
      <c r="H67" s="108"/>
      <c r="I67" s="109"/>
    </row>
    <row r="68" spans="1:9" s="110" customFormat="1" ht="18">
      <c r="A68" s="106"/>
      <c r="B68" s="106"/>
      <c r="C68" s="107" t="s">
        <v>129</v>
      </c>
      <c r="D68" s="108">
        <f t="shared" si="35"/>
        <v>318500</v>
      </c>
      <c r="E68" s="108"/>
      <c r="F68" s="108"/>
      <c r="G68" s="108">
        <v>318500</v>
      </c>
      <c r="H68" s="108"/>
      <c r="I68" s="109"/>
    </row>
    <row r="69" spans="1:9" s="110" customFormat="1" ht="18">
      <c r="A69" s="106"/>
      <c r="B69" s="106"/>
      <c r="C69" s="107" t="s">
        <v>130</v>
      </c>
      <c r="D69" s="108">
        <f t="shared" ref="D69:D71" si="37">E69+F69+G69+H69</f>
        <v>24000</v>
      </c>
      <c r="E69" s="108"/>
      <c r="F69" s="108"/>
      <c r="G69" s="108">
        <v>24000</v>
      </c>
      <c r="H69" s="108"/>
      <c r="I69" s="109"/>
    </row>
    <row r="70" spans="1:9" s="110" customFormat="1" ht="18">
      <c r="A70" s="106"/>
      <c r="B70" s="106"/>
      <c r="C70" s="107" t="s">
        <v>150</v>
      </c>
      <c r="D70" s="108">
        <f>E70+F70+G70+H70</f>
        <v>550000</v>
      </c>
      <c r="E70" s="108"/>
      <c r="F70" s="108"/>
      <c r="G70" s="108">
        <v>550000</v>
      </c>
      <c r="H70" s="108"/>
      <c r="I70" s="109"/>
    </row>
    <row r="71" spans="1:9" s="110" customFormat="1" ht="18">
      <c r="A71" s="106"/>
      <c r="B71" s="106"/>
      <c r="C71" s="107" t="s">
        <v>113</v>
      </c>
      <c r="D71" s="108">
        <f t="shared" si="37"/>
        <v>29000</v>
      </c>
      <c r="E71" s="108">
        <f>29000-16331</f>
        <v>12669</v>
      </c>
      <c r="F71" s="108"/>
      <c r="G71" s="108">
        <v>16331</v>
      </c>
      <c r="H71" s="108"/>
      <c r="I71" s="109"/>
    </row>
    <row r="72" spans="1:9" s="114" customFormat="1" ht="54">
      <c r="A72" s="111"/>
      <c r="B72" s="111"/>
      <c r="C72" s="115" t="s">
        <v>114</v>
      </c>
      <c r="D72" s="113">
        <f t="shared" si="32"/>
        <v>6052473</v>
      </c>
      <c r="E72" s="113">
        <f>SUM(E73:E78)</f>
        <v>4879749</v>
      </c>
      <c r="F72" s="113">
        <f>SUM(F73:F78)</f>
        <v>0</v>
      </c>
      <c r="G72" s="113">
        <f>SUM(G73:G78)</f>
        <v>1172724</v>
      </c>
      <c r="H72" s="113">
        <f>SUM(H73:H78)</f>
        <v>0</v>
      </c>
      <c r="I72" s="116" t="s">
        <v>146</v>
      </c>
    </row>
    <row r="73" spans="1:9" s="110" customFormat="1" ht="18">
      <c r="A73" s="106"/>
      <c r="B73" s="106"/>
      <c r="C73" s="107" t="s">
        <v>153</v>
      </c>
      <c r="D73" s="108">
        <f>E73+F73+G73+H73</f>
        <v>1014783</v>
      </c>
      <c r="E73" s="108"/>
      <c r="F73" s="108"/>
      <c r="G73" s="108">
        <v>1014783</v>
      </c>
      <c r="H73" s="108"/>
      <c r="I73" s="109"/>
    </row>
    <row r="74" spans="1:9" s="110" customFormat="1" ht="18">
      <c r="A74" s="106"/>
      <c r="B74" s="106"/>
      <c r="C74" s="107" t="s">
        <v>130</v>
      </c>
      <c r="D74" s="108">
        <f t="shared" ref="D74:D78" si="38">E74+F74+G74+H74</f>
        <v>157941</v>
      </c>
      <c r="E74" s="108"/>
      <c r="F74" s="108"/>
      <c r="G74" s="108">
        <v>157941</v>
      </c>
      <c r="H74" s="108"/>
      <c r="I74" s="109"/>
    </row>
    <row r="75" spans="1:9" s="110" customFormat="1" ht="22.8" customHeight="1">
      <c r="A75" s="106"/>
      <c r="B75" s="106"/>
      <c r="C75" s="107" t="s">
        <v>151</v>
      </c>
      <c r="D75" s="108">
        <f>E75+F75+G75+H75</f>
        <v>3690120</v>
      </c>
      <c r="E75" s="108">
        <v>3690120</v>
      </c>
      <c r="F75" s="108"/>
      <c r="G75" s="108"/>
      <c r="H75" s="108"/>
      <c r="I75" s="109"/>
    </row>
    <row r="76" spans="1:9" s="110" customFormat="1" ht="22.8" customHeight="1">
      <c r="A76" s="106"/>
      <c r="B76" s="106"/>
      <c r="C76" s="107" t="s">
        <v>152</v>
      </c>
      <c r="D76" s="108">
        <f>E76+F76+G76+H76</f>
        <v>184506</v>
      </c>
      <c r="E76" s="108">
        <v>184506</v>
      </c>
      <c r="F76" s="108"/>
      <c r="G76" s="108"/>
      <c r="H76" s="108"/>
      <c r="I76" s="109"/>
    </row>
    <row r="77" spans="1:9" s="110" customFormat="1" ht="22.8" customHeight="1">
      <c r="A77" s="106"/>
      <c r="B77" s="106"/>
      <c r="C77" s="107" t="s">
        <v>115</v>
      </c>
      <c r="D77" s="108">
        <f t="shared" si="38"/>
        <v>912870</v>
      </c>
      <c r="E77" s="108">
        <v>912870</v>
      </c>
      <c r="F77" s="108"/>
      <c r="G77" s="108"/>
      <c r="H77" s="108"/>
      <c r="I77" s="109"/>
    </row>
    <row r="78" spans="1:9" s="110" customFormat="1" ht="22.8" customHeight="1">
      <c r="A78" s="106"/>
      <c r="B78" s="106"/>
      <c r="C78" s="107" t="s">
        <v>116</v>
      </c>
      <c r="D78" s="108">
        <f t="shared" si="38"/>
        <v>92253</v>
      </c>
      <c r="E78" s="108">
        <v>92253</v>
      </c>
      <c r="F78" s="108"/>
      <c r="G78" s="108"/>
      <c r="H78" s="108"/>
      <c r="I78" s="109"/>
    </row>
    <row r="79" spans="1:9" s="81" customFormat="1" ht="37.200000000000003">
      <c r="A79" s="76" t="s">
        <v>28</v>
      </c>
      <c r="B79" s="76"/>
      <c r="C79" s="77" t="s">
        <v>27</v>
      </c>
      <c r="D79" s="78">
        <f t="shared" ref="D79:D84" si="39">E79+F79+G79+H79</f>
        <v>-16331</v>
      </c>
      <c r="E79" s="78">
        <f t="shared" ref="E79:F79" si="40">E80+E82</f>
        <v>0</v>
      </c>
      <c r="F79" s="78">
        <f t="shared" si="40"/>
        <v>0</v>
      </c>
      <c r="G79" s="78">
        <f>G80+G82</f>
        <v>-16331</v>
      </c>
      <c r="H79" s="78">
        <f>H80+H82</f>
        <v>0</v>
      </c>
    </row>
    <row r="80" spans="1:9" s="64" customFormat="1" ht="26.4" customHeight="1">
      <c r="A80" s="60" t="s">
        <v>60</v>
      </c>
      <c r="B80" s="60" t="s">
        <v>77</v>
      </c>
      <c r="C80" s="61" t="s">
        <v>78</v>
      </c>
      <c r="D80" s="62">
        <f t="shared" si="39"/>
        <v>-200000</v>
      </c>
      <c r="E80" s="62"/>
      <c r="F80" s="62"/>
      <c r="G80" s="62">
        <f>G81</f>
        <v>-200000</v>
      </c>
      <c r="H80" s="62"/>
      <c r="I80" s="63"/>
    </row>
    <row r="81" spans="1:9" s="64" customFormat="1" ht="22.2" customHeight="1">
      <c r="A81" s="65"/>
      <c r="B81" s="65"/>
      <c r="C81" s="66" t="s">
        <v>79</v>
      </c>
      <c r="D81" s="67">
        <f t="shared" si="39"/>
        <v>-200000</v>
      </c>
      <c r="E81" s="67"/>
      <c r="F81" s="67"/>
      <c r="G81" s="67">
        <v>-200000</v>
      </c>
      <c r="H81" s="67"/>
      <c r="I81" s="63"/>
    </row>
    <row r="82" spans="1:9" s="64" customFormat="1" ht="25.2" customHeight="1">
      <c r="A82" s="60" t="s">
        <v>106</v>
      </c>
      <c r="B82" s="60" t="s">
        <v>21</v>
      </c>
      <c r="C82" s="61" t="s">
        <v>22</v>
      </c>
      <c r="D82" s="62">
        <f t="shared" si="39"/>
        <v>183669</v>
      </c>
      <c r="E82" s="62"/>
      <c r="F82" s="62"/>
      <c r="G82" s="62">
        <f t="shared" ref="G82" si="41">G83</f>
        <v>183669</v>
      </c>
      <c r="H82" s="62"/>
      <c r="I82" s="63"/>
    </row>
    <row r="83" spans="1:9" s="64" customFormat="1" ht="90">
      <c r="A83" s="65"/>
      <c r="B83" s="65"/>
      <c r="C83" s="66" t="s">
        <v>147</v>
      </c>
      <c r="D83" s="67">
        <f t="shared" si="39"/>
        <v>183669</v>
      </c>
      <c r="E83" s="67"/>
      <c r="F83" s="67"/>
      <c r="G83" s="67">
        <v>183669</v>
      </c>
      <c r="H83" s="67"/>
      <c r="I83" s="63"/>
    </row>
    <row r="84" spans="1:9" s="81" customFormat="1" ht="23.4" customHeight="1">
      <c r="A84" s="76" t="s">
        <v>68</v>
      </c>
      <c r="B84" s="76"/>
      <c r="C84" s="77" t="s">
        <v>7</v>
      </c>
      <c r="D84" s="78">
        <f t="shared" si="39"/>
        <v>-7532038</v>
      </c>
      <c r="E84" s="78">
        <f>E85+E88</f>
        <v>-7532038</v>
      </c>
      <c r="F84" s="78">
        <f t="shared" ref="F84:H84" si="42">F85+F88</f>
        <v>0</v>
      </c>
      <c r="G84" s="78">
        <f t="shared" si="42"/>
        <v>0</v>
      </c>
      <c r="H84" s="78">
        <f t="shared" si="42"/>
        <v>0</v>
      </c>
    </row>
    <row r="85" spans="1:9" s="21" customFormat="1" ht="17.399999999999999">
      <c r="A85" s="20" t="s">
        <v>70</v>
      </c>
      <c r="B85" s="20" t="s">
        <v>14</v>
      </c>
      <c r="C85" s="33" t="s">
        <v>15</v>
      </c>
      <c r="D85" s="34">
        <f t="shared" ref="D85:D87" si="43">E85+F85+G85+H85</f>
        <v>-9740038</v>
      </c>
      <c r="E85" s="34">
        <f>E86+E87</f>
        <v>-7532038</v>
      </c>
      <c r="F85" s="34">
        <f>F86+F87</f>
        <v>-2208000</v>
      </c>
      <c r="G85" s="34">
        <f>G86+G87</f>
        <v>0</v>
      </c>
      <c r="H85" s="34">
        <f>H86+H87</f>
        <v>0</v>
      </c>
    </row>
    <row r="86" spans="1:9" s="43" customFormat="1" ht="36">
      <c r="A86" s="40"/>
      <c r="B86" s="40"/>
      <c r="C86" s="41" t="s">
        <v>120</v>
      </c>
      <c r="D86" s="42">
        <f t="shared" si="43"/>
        <v>-7532038</v>
      </c>
      <c r="E86" s="42">
        <v>-7532038</v>
      </c>
      <c r="F86" s="42"/>
      <c r="G86" s="42"/>
      <c r="H86" s="42"/>
    </row>
    <row r="87" spans="1:9" s="43" customFormat="1" ht="39" customHeight="1">
      <c r="A87" s="40"/>
      <c r="B87" s="40"/>
      <c r="C87" s="41" t="s">
        <v>121</v>
      </c>
      <c r="D87" s="42">
        <f t="shared" si="43"/>
        <v>-2208000</v>
      </c>
      <c r="E87" s="42"/>
      <c r="F87" s="42">
        <f>-2208000</f>
        <v>-2208000</v>
      </c>
      <c r="G87" s="42"/>
      <c r="H87" s="42"/>
    </row>
    <row r="88" spans="1:9" s="21" customFormat="1" ht="52.2">
      <c r="A88" s="20" t="s">
        <v>73</v>
      </c>
      <c r="B88" s="20" t="s">
        <v>107</v>
      </c>
      <c r="C88" s="33" t="s">
        <v>108</v>
      </c>
      <c r="D88" s="34">
        <f>E88+F88+G88+H88</f>
        <v>2208000</v>
      </c>
      <c r="E88" s="34"/>
      <c r="F88" s="34">
        <f>F89</f>
        <v>2208000</v>
      </c>
      <c r="G88" s="34"/>
      <c r="H88" s="34"/>
    </row>
    <row r="89" spans="1:9" s="43" customFormat="1" ht="54">
      <c r="A89" s="40"/>
      <c r="B89" s="40"/>
      <c r="C89" s="41" t="s">
        <v>109</v>
      </c>
      <c r="D89" s="42">
        <f t="shared" ref="D89:D90" si="44">E89+F89+G89+H89</f>
        <v>2208000</v>
      </c>
      <c r="E89" s="42"/>
      <c r="F89" s="42">
        <f>F90</f>
        <v>2208000</v>
      </c>
      <c r="G89" s="42"/>
      <c r="H89" s="42"/>
    </row>
    <row r="90" spans="1:9" s="105" customFormat="1" ht="54">
      <c r="A90" s="102"/>
      <c r="B90" s="102"/>
      <c r="C90" s="103" t="s">
        <v>110</v>
      </c>
      <c r="D90" s="104">
        <f t="shared" si="44"/>
        <v>2208000</v>
      </c>
      <c r="E90" s="104"/>
      <c r="F90" s="104">
        <v>2208000</v>
      </c>
      <c r="G90" s="104"/>
      <c r="H90" s="104"/>
      <c r="I90" s="35" t="s">
        <v>111</v>
      </c>
    </row>
    <row r="91" spans="1:9" s="81" customFormat="1" ht="93">
      <c r="A91" s="76" t="s">
        <v>118</v>
      </c>
      <c r="B91" s="76"/>
      <c r="C91" s="77" t="s">
        <v>69</v>
      </c>
      <c r="D91" s="78">
        <f>E91+F91+G91+H91</f>
        <v>0</v>
      </c>
      <c r="E91" s="78">
        <f>E92+E94</f>
        <v>0</v>
      </c>
      <c r="F91" s="78">
        <f t="shared" ref="F91:H91" si="45">F92+F94</f>
        <v>0</v>
      </c>
      <c r="G91" s="78">
        <f t="shared" si="45"/>
        <v>0</v>
      </c>
      <c r="H91" s="78">
        <f t="shared" si="45"/>
        <v>0</v>
      </c>
    </row>
    <row r="92" spans="1:9" s="21" customFormat="1" ht="18.75" customHeight="1">
      <c r="A92" s="20" t="s">
        <v>141</v>
      </c>
      <c r="B92" s="20"/>
      <c r="C92" s="33" t="s">
        <v>16</v>
      </c>
      <c r="D92" s="34">
        <f>E92+F92+G92+H92</f>
        <v>2291129</v>
      </c>
      <c r="E92" s="34"/>
      <c r="F92" s="34"/>
      <c r="G92" s="34">
        <f>G93</f>
        <v>2291129</v>
      </c>
      <c r="H92" s="34"/>
    </row>
    <row r="93" spans="1:9" s="43" customFormat="1" ht="72">
      <c r="A93" s="40"/>
      <c r="B93" s="40" t="s">
        <v>71</v>
      </c>
      <c r="C93" s="41" t="s">
        <v>72</v>
      </c>
      <c r="D93" s="42">
        <f t="shared" ref="D93:D95" si="46">E93+F93+G93+H93</f>
        <v>2291129</v>
      </c>
      <c r="E93" s="42"/>
      <c r="F93" s="42"/>
      <c r="G93" s="42">
        <f>1196129+1095000</f>
        <v>2291129</v>
      </c>
      <c r="H93" s="42"/>
    </row>
    <row r="94" spans="1:9" s="21" customFormat="1" ht="18.75" customHeight="1">
      <c r="A94" s="20" t="s">
        <v>142</v>
      </c>
      <c r="B94" s="20"/>
      <c r="C94" s="33" t="s">
        <v>7</v>
      </c>
      <c r="D94" s="34">
        <f t="shared" si="46"/>
        <v>-2291129</v>
      </c>
      <c r="E94" s="34"/>
      <c r="F94" s="34"/>
      <c r="G94" s="34">
        <f>G95</f>
        <v>-2291129</v>
      </c>
      <c r="H94" s="34"/>
    </row>
    <row r="95" spans="1:9" s="43" customFormat="1" ht="18.75" customHeight="1">
      <c r="A95" s="40"/>
      <c r="B95" s="40" t="s">
        <v>74</v>
      </c>
      <c r="C95" s="41" t="s">
        <v>75</v>
      </c>
      <c r="D95" s="42">
        <f t="shared" si="46"/>
        <v>-2291129</v>
      </c>
      <c r="E95" s="42"/>
      <c r="F95" s="42"/>
      <c r="G95" s="42">
        <v>-2291129</v>
      </c>
      <c r="H95" s="42"/>
    </row>
    <row r="96" spans="1:9" s="81" customFormat="1" ht="18.600000000000001">
      <c r="A96" s="76" t="s">
        <v>143</v>
      </c>
      <c r="B96" s="76"/>
      <c r="C96" s="77" t="s">
        <v>122</v>
      </c>
      <c r="D96" s="78">
        <f>E96+F96+G96+H96</f>
        <v>0</v>
      </c>
      <c r="E96" s="78">
        <f>E97+E98+E99</f>
        <v>0</v>
      </c>
      <c r="F96" s="78"/>
      <c r="G96" s="78"/>
      <c r="H96" s="78"/>
    </row>
    <row r="97" spans="1:10" s="43" customFormat="1" ht="18.75" customHeight="1">
      <c r="A97" s="40"/>
      <c r="B97" s="40"/>
      <c r="C97" s="41" t="s">
        <v>20</v>
      </c>
      <c r="D97" s="42">
        <f>E97+F97+G97+H97</f>
        <v>-24000</v>
      </c>
      <c r="E97" s="42">
        <f>-18000-6000</f>
        <v>-24000</v>
      </c>
      <c r="F97" s="42"/>
      <c r="G97" s="42"/>
      <c r="H97" s="42"/>
    </row>
    <row r="98" spans="1:10" s="43" customFormat="1" ht="18.75" customHeight="1">
      <c r="A98" s="40"/>
      <c r="B98" s="40"/>
      <c r="C98" s="41" t="s">
        <v>123</v>
      </c>
      <c r="D98" s="42">
        <f t="shared" ref="D98:D99" si="47">E98+F98+G98+H98</f>
        <v>18000</v>
      </c>
      <c r="E98" s="42">
        <v>18000</v>
      </c>
      <c r="F98" s="42"/>
      <c r="G98" s="42"/>
      <c r="H98" s="42"/>
    </row>
    <row r="99" spans="1:10" s="43" customFormat="1" ht="18.75" customHeight="1">
      <c r="A99" s="40"/>
      <c r="B99" s="40"/>
      <c r="C99" s="41" t="s">
        <v>124</v>
      </c>
      <c r="D99" s="42">
        <f t="shared" si="47"/>
        <v>6000</v>
      </c>
      <c r="E99" s="42">
        <v>6000</v>
      </c>
      <c r="F99" s="42"/>
      <c r="G99" s="42"/>
      <c r="H99" s="42"/>
    </row>
    <row r="100" spans="1:10" s="22" customFormat="1" ht="27.6" customHeight="1">
      <c r="A100" s="10"/>
      <c r="B100" s="10"/>
      <c r="C100" s="11" t="s">
        <v>1</v>
      </c>
      <c r="D100" s="12">
        <f>E100+F100+G100+H100</f>
        <v>-840000</v>
      </c>
      <c r="E100" s="12">
        <f>E5+E29+E37+E42+E45+E62+E79+E84+E91+E96</f>
        <v>0</v>
      </c>
      <c r="F100" s="12">
        <f>F5+F29+F37+F42+F45+F62+F79+F84+F91+F96</f>
        <v>0</v>
      </c>
      <c r="G100" s="12">
        <f>G5+G29+G37+G42+G45+G62+G79+G84+G91+G96</f>
        <v>0</v>
      </c>
      <c r="H100" s="12">
        <f>H5+H29+H37+H42+H45+H62+H79+H84+H91+H96</f>
        <v>-840000</v>
      </c>
      <c r="I100" s="91" t="s">
        <v>42</v>
      </c>
      <c r="J100" s="68">
        <f>D8+D13+D15+D17+D18+D20+D21+D22+D24+D26+D31+D33+D35+D36+D39+D41+D44+D47+D49+D55+D57+D58+D81+D83+D86+D87+D93+D95+D97+D98+D99</f>
        <v>-5193593</v>
      </c>
    </row>
    <row r="101" spans="1:10" s="39" customFormat="1" ht="16.2" customHeight="1">
      <c r="A101" s="36"/>
      <c r="B101" s="36"/>
      <c r="C101" s="37"/>
      <c r="D101" s="38"/>
      <c r="E101" s="38"/>
      <c r="F101" s="38"/>
      <c r="G101" s="38"/>
      <c r="H101" s="38"/>
      <c r="I101" s="92" t="s">
        <v>100</v>
      </c>
      <c r="J101" s="69">
        <f>D10+D12+D16+D25+D28+D50+D51+D53+D60+D61+D64+D72+D90</f>
        <v>4353593</v>
      </c>
    </row>
    <row r="102" spans="1:10" ht="18">
      <c r="A102" s="23"/>
      <c r="B102" s="23"/>
      <c r="C102" s="24" t="s">
        <v>2</v>
      </c>
      <c r="D102" s="25" t="s">
        <v>3</v>
      </c>
      <c r="E102" s="26"/>
      <c r="F102" s="26"/>
      <c r="G102" s="26"/>
      <c r="H102" s="26"/>
      <c r="I102" s="90" t="s">
        <v>1</v>
      </c>
      <c r="J102" s="6">
        <f>J100+J101</f>
        <v>-840000</v>
      </c>
    </row>
    <row r="103" spans="1:10">
      <c r="E103" s="8"/>
      <c r="F103" s="8"/>
      <c r="G103" s="8"/>
      <c r="H103" s="8"/>
      <c r="I103" s="90" t="s">
        <v>50</v>
      </c>
      <c r="J103" s="6">
        <f>D10+D12+D16+D25+D53+D64+D72+D90</f>
        <v>5193593</v>
      </c>
    </row>
  </sheetData>
  <mergeCells count="7">
    <mergeCell ref="E3:H3"/>
    <mergeCell ref="A2:H2"/>
    <mergeCell ref="C1:D1"/>
    <mergeCell ref="A3:A4"/>
    <mergeCell ref="C3:C4"/>
    <mergeCell ref="D3:D4"/>
    <mergeCell ref="B3:B4"/>
  </mergeCells>
  <phoneticPr fontId="0" type="noConversion"/>
  <pageMargins left="0.31496062992125984" right="0.19685039370078741" top="0.51181102362204722" bottom="0.11811023622047245" header="0.31496062992125984" footer="0.31496062992125984"/>
  <pageSetup paperSize="9" scale="53" fitToHeight="4" orientation="portrait" r:id="rId1"/>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Зведені пропозиції на уточнення</vt:lpstr>
      <vt:lpstr>'Зведені пропозиції на уточнення'!Заголовки_для_печати</vt:lpstr>
      <vt:lpstr>'Зведені пропозиції на уточнення'!Область_печати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220FU6</dc:creator>
  <cp:lastModifiedBy>220FU6</cp:lastModifiedBy>
  <cp:lastPrinted>2022-11-07T15:04:43Z</cp:lastPrinted>
  <dcterms:created xsi:type="dcterms:W3CDTF">2021-05-14T07:29:19Z</dcterms:created>
  <dcterms:modified xsi:type="dcterms:W3CDTF">2022-11-07T15:10:14Z</dcterms:modified>
</cp:coreProperties>
</file>