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15_НАСТУПНЕ ЛИСТОПАД\рада\"/>
    </mc:Choice>
  </mc:AlternateContent>
  <bookViews>
    <workbookView xWindow="0" yWindow="0" windowWidth="20496" windowHeight="7800" tabRatio="599"/>
  </bookViews>
  <sheets>
    <sheet name=" із змінами листопад" sheetId="4" r:id="rId1"/>
  </sheets>
  <definedNames>
    <definedName name="_xlnm.Print_Titles" localSheetId="0">' із змінами листопад'!$14:$15</definedName>
    <definedName name="_xlnm.Print_Area" localSheetId="0">' із змінами листопад'!$A$1:$P$76</definedName>
  </definedNames>
  <calcPr calcId="152511"/>
</workbook>
</file>

<file path=xl/calcChain.xml><?xml version="1.0" encoding="utf-8"?>
<calcChain xmlns="http://schemas.openxmlformats.org/spreadsheetml/2006/main">
  <c r="N48" i="4" l="1"/>
  <c r="N46" i="4"/>
  <c r="N19" i="4"/>
  <c r="N20" i="4"/>
  <c r="J19" i="4" l="1"/>
  <c r="L19" i="4" l="1"/>
  <c r="K38" i="4" l="1"/>
  <c r="L38" i="4"/>
  <c r="J24" i="4" l="1"/>
  <c r="F54" i="4" l="1"/>
  <c r="F23" i="4"/>
  <c r="L62" i="4" l="1"/>
  <c r="L60" i="4"/>
  <c r="F60" i="4"/>
  <c r="L17" i="4"/>
  <c r="O65" i="4" l="1"/>
  <c r="F65" i="4"/>
  <c r="O21" i="4"/>
  <c r="F21" i="4"/>
  <c r="O17" i="4"/>
  <c r="L21" i="4" l="1"/>
  <c r="J21" i="4"/>
  <c r="J17" i="4" l="1"/>
  <c r="L20" i="4" l="1"/>
  <c r="N18" i="4"/>
  <c r="L18" i="4"/>
  <c r="O68" i="4" l="1"/>
  <c r="O63" i="4" s="1"/>
  <c r="N67" i="4"/>
  <c r="N64" i="4"/>
  <c r="P64" i="4" s="1"/>
  <c r="L64" i="4"/>
  <c r="P71" i="4"/>
  <c r="P70" i="4"/>
  <c r="P69" i="4"/>
  <c r="P66" i="4"/>
  <c r="P65" i="4"/>
  <c r="M63" i="4"/>
  <c r="L63" i="4"/>
  <c r="K63" i="4"/>
  <c r="J63" i="4"/>
  <c r="I63" i="4"/>
  <c r="F63" i="4"/>
  <c r="E63" i="4"/>
  <c r="P62" i="4"/>
  <c r="P61" i="4"/>
  <c r="P60" i="4"/>
  <c r="O59" i="4"/>
  <c r="N59" i="4"/>
  <c r="M59" i="4"/>
  <c r="L59" i="4"/>
  <c r="K59" i="4"/>
  <c r="J59" i="4"/>
  <c r="I59" i="4"/>
  <c r="F59" i="4"/>
  <c r="E59" i="4"/>
  <c r="P58" i="4"/>
  <c r="H58" i="4"/>
  <c r="P57" i="4"/>
  <c r="H57" i="4"/>
  <c r="O56" i="4"/>
  <c r="L56" i="4"/>
  <c r="K56" i="4"/>
  <c r="J56" i="4"/>
  <c r="I56" i="4"/>
  <c r="F56" i="4"/>
  <c r="E56" i="4"/>
  <c r="P55" i="4"/>
  <c r="H55" i="4"/>
  <c r="P54" i="4"/>
  <c r="H54" i="4"/>
  <c r="P53" i="4"/>
  <c r="H53" i="4"/>
  <c r="P52" i="4"/>
  <c r="H52" i="4"/>
  <c r="P51" i="4"/>
  <c r="O50" i="4"/>
  <c r="L50" i="4"/>
  <c r="K50" i="4"/>
  <c r="J50" i="4"/>
  <c r="I50" i="4"/>
  <c r="H50" i="4"/>
  <c r="G50" i="4"/>
  <c r="F50" i="4"/>
  <c r="E50" i="4"/>
  <c r="P49" i="4"/>
  <c r="H49" i="4"/>
  <c r="P48" i="4"/>
  <c r="H48" i="4"/>
  <c r="P47" i="4"/>
  <c r="H47" i="4"/>
  <c r="P46" i="4"/>
  <c r="H46" i="4"/>
  <c r="P45" i="4"/>
  <c r="H45" i="4"/>
  <c r="P44" i="4"/>
  <c r="H44" i="4"/>
  <c r="P43" i="4"/>
  <c r="H43" i="4"/>
  <c r="P42" i="4"/>
  <c r="H42" i="4"/>
  <c r="P41" i="4"/>
  <c r="H41" i="4"/>
  <c r="P40" i="4"/>
  <c r="H40" i="4"/>
  <c r="P39" i="4"/>
  <c r="H39" i="4"/>
  <c r="O38" i="4"/>
  <c r="N38" i="4"/>
  <c r="M38" i="4"/>
  <c r="J38" i="4"/>
  <c r="I38" i="4"/>
  <c r="F38" i="4"/>
  <c r="E38" i="4"/>
  <c r="P37" i="4"/>
  <c r="H37" i="4"/>
  <c r="P36" i="4"/>
  <c r="H36" i="4"/>
  <c r="P35" i="4"/>
  <c r="H35" i="4"/>
  <c r="P34" i="4"/>
  <c r="H34" i="4"/>
  <c r="P33" i="4"/>
  <c r="H33" i="4"/>
  <c r="P32" i="4"/>
  <c r="H32" i="4"/>
  <c r="P31" i="4"/>
  <c r="H31" i="4"/>
  <c r="P30" i="4"/>
  <c r="H30" i="4"/>
  <c r="P29" i="4"/>
  <c r="H29" i="4"/>
  <c r="P28" i="4"/>
  <c r="H28" i="4"/>
  <c r="P27" i="4"/>
  <c r="H27" i="4"/>
  <c r="P26" i="4"/>
  <c r="H26" i="4"/>
  <c r="P25" i="4"/>
  <c r="H25" i="4"/>
  <c r="O24" i="4"/>
  <c r="N24" i="4"/>
  <c r="M24" i="4"/>
  <c r="L24" i="4"/>
  <c r="L22" i="4" s="1"/>
  <c r="K24" i="4"/>
  <c r="I24" i="4"/>
  <c r="F24" i="4"/>
  <c r="E24" i="4"/>
  <c r="P23" i="4"/>
  <c r="H23" i="4"/>
  <c r="P21" i="4"/>
  <c r="P20" i="4"/>
  <c r="P19" i="4"/>
  <c r="P18" i="4"/>
  <c r="P17" i="4"/>
  <c r="O16" i="4"/>
  <c r="N16" i="4"/>
  <c r="M16" i="4"/>
  <c r="L16" i="4"/>
  <c r="K16" i="4"/>
  <c r="J16" i="4"/>
  <c r="I16" i="4"/>
  <c r="F16" i="4"/>
  <c r="E16" i="4"/>
  <c r="N22" i="4" l="1"/>
  <c r="N72" i="4" s="1"/>
  <c r="I22" i="4"/>
  <c r="I72" i="4" s="1"/>
  <c r="H56" i="4"/>
  <c r="P16" i="4"/>
  <c r="M22" i="4"/>
  <c r="M72" i="4" s="1"/>
  <c r="P38" i="4"/>
  <c r="P59" i="4"/>
  <c r="P68" i="4"/>
  <c r="N63" i="4"/>
  <c r="J22" i="4"/>
  <c r="O22" i="4"/>
  <c r="O72" i="4" s="1"/>
  <c r="E22" i="4"/>
  <c r="E72" i="4" s="1"/>
  <c r="F22" i="4"/>
  <c r="F72" i="4" s="1"/>
  <c r="P50" i="4"/>
  <c r="K22" i="4"/>
  <c r="K72" i="4" s="1"/>
  <c r="P67" i="4"/>
  <c r="L72" i="4"/>
  <c r="P63" i="4"/>
  <c r="H38" i="4"/>
  <c r="P56" i="4"/>
  <c r="H24" i="4"/>
  <c r="P24" i="4"/>
  <c r="H22" i="4" l="1"/>
  <c r="P22" i="4"/>
  <c r="P72" i="4" s="1"/>
  <c r="J72" i="4"/>
</calcChain>
</file>

<file path=xl/sharedStrings.xml><?xml version="1.0" encoding="utf-8"?>
<sst xmlns="http://schemas.openxmlformats.org/spreadsheetml/2006/main" count="143" uniqueCount="114">
  <si>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</si>
  <si>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</si>
  <si>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</si>
  <si>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</si>
  <si>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</si>
  <si>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</si>
  <si>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</si>
  <si>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</si>
  <si>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</si>
  <si>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</si>
  <si>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</si>
  <si>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</si>
  <si>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</si>
  <si>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</si>
  <si>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</si>
  <si>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</si>
  <si>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</si>
  <si>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</si>
  <si>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</si>
  <si>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</si>
  <si>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</si>
  <si>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</si>
  <si>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</si>
  <si>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</si>
  <si>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</si>
  <si>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</si>
  <si>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</si>
  <si>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</si>
  <si>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</si>
  <si>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</si>
  <si>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</si>
  <si>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</si>
  <si>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</si>
  <si>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</si>
  <si>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</si>
  <si>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</si>
  <si>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</si>
  <si>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</si>
  <si>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</si>
  <si>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</si>
  <si>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Природнй газ
(КЕКВ 2274)</t>
  </si>
  <si>
    <t>Інші енергоносії та інші комунальні послуги
(КЕКВ 2275)</t>
  </si>
  <si>
    <t>до  рішення</t>
  </si>
  <si>
    <t>Одеського району Одеської області</t>
  </si>
  <si>
    <t>Комунальна установа "Інклюзивно-ресурсний центр" Чорноморської міської ради Одеської області</t>
  </si>
  <si>
    <t>0611021</t>
  </si>
  <si>
    <t>0611022</t>
  </si>
  <si>
    <t>0611070</t>
  </si>
  <si>
    <t>0611130</t>
  </si>
  <si>
    <t>0611141</t>
  </si>
  <si>
    <t>0611151</t>
  </si>
  <si>
    <t xml:space="preserve">Дошкільний підрозділ компенсуючого типу Чорноморської спеціальної школи Чорноморської міської  ради Одеського району Одеської області 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</si>
  <si>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</si>
  <si>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</si>
  <si>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</si>
  <si>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</si>
  <si>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</si>
  <si>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</si>
  <si>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Відділ освіти Чорноморської  міської ради Одеського району Одеської області</t>
  </si>
  <si>
    <t>Заклади дошкільної освіти, підпорядковані відділу освіти Чорноморської міської ради Одеського району Одеської області</t>
  </si>
  <si>
    <t>Заклади загальної середньої освіти, підпорядковані відділу освіти Чорноморської міської ради Одеського району Одеської області</t>
  </si>
  <si>
    <t>Заклади позашкільної освіти, підпорядковані відділу освіти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</si>
  <si>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</si>
  <si>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</si>
  <si>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Централізована бухгалтерія відділу освіти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</si>
  <si>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</si>
  <si>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</si>
  <si>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</si>
  <si>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</si>
  <si>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</si>
  <si>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Комунальний заклад «Школа мистецтв імені Л.М.Нагаєва м.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</si>
  <si>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</si>
  <si>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</si>
  <si>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</si>
  <si>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</si>
  <si>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</si>
  <si>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</si>
  <si>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</si>
  <si>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>Відділ освіти Чорноморської міської ради Одеського району Одеської області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</si>
  <si>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громади, на 2022 рік</t>
  </si>
  <si>
    <t>Заклад дошкільної освіти (ясла-садок) № 2 «Колобок» Чорноморської міської ради Одеського району Одеської області</t>
  </si>
  <si>
    <t xml:space="preserve">Заклад дошкільної освіти (ясла-садок) комбінованого типу № 3 «Казка» Чорноморської міської ради Одеського району Одеської області </t>
  </si>
  <si>
    <t xml:space="preserve">Заклад дошкільної освіти (ясла-садок) комбінованого типу № 5 «Теремок» Чорноморської міської ради Одеського району Одеської області </t>
  </si>
  <si>
    <t>Заклад дошкільної освіти (ясла-садок) № 6 «Сонечко» Чорноморської міської ради Одеського району Одеської області</t>
  </si>
  <si>
    <t xml:space="preserve">Заклад дошкільної освіти (ясла-садок) № 8 «Перлинка» Чорноморської міської ради Одеського району Одеської області </t>
  </si>
  <si>
    <t xml:space="preserve">Заклад дошкільної освіти (ясла-садок) комбінованого типу № 10 «Росинка» Чорноморської міської ради Одеського району Одеської області </t>
  </si>
  <si>
    <t xml:space="preserve">Заклад дошкільної освіти (ясла-садок) № 11 «Лялечка» Чорноморської міської ради Одеського району Одеської області </t>
  </si>
  <si>
    <t xml:space="preserve">Заклад дошкільної освіти (ясла-садок) № 12 «Снігуронька» Чорноморської міської ради Одеського району Одеської області </t>
  </si>
  <si>
    <t>Заклад дошкільної освіти (ясла-садок) № 14 «Горобинка» Чорноморської міської ради Одеського району Одеської області</t>
  </si>
  <si>
    <t xml:space="preserve">Заклад дошкільної освіти (ясла-садок) № 17 «Струмочок» Чорноморської міської ради Одеського району Одеської області </t>
  </si>
  <si>
    <t xml:space="preserve">Заклад дошкільної освіти (ясла-садок) № 20 «Чебурашка» Чорноморської міської ради Одеського району Одеської області </t>
  </si>
  <si>
    <t xml:space="preserve">Заклад дошкільної освіти (ясла-садок) № 21 «Журавлик» Чорноморської міської ради Одеського району Одеської області 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</si>
  <si>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</si>
  <si>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</si>
  <si>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</si>
  <si>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</si>
  <si>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</si>
  <si>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</si>
  <si>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</si>
  <si>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</si>
  <si>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</si>
  <si>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</si>
  <si>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</si>
  <si>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</si>
  <si>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</si>
  <si>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"Додаток 11</t>
  </si>
  <si>
    <t>від 23.12.2021 № 146-VIII"</t>
  </si>
  <si>
    <t>Чорноморський академічний ліцей імені Тараса Шевченка Чорноморської міської ради Одеського району Одеської області</t>
  </si>
  <si>
    <t>Додаток 9</t>
  </si>
  <si>
    <t>\</t>
  </si>
  <si>
    <t xml:space="preserve">до  рішення </t>
  </si>
  <si>
    <t>від           2022 №     - VIII</t>
  </si>
  <si>
    <t>Начальник фінансового управління</t>
  </si>
  <si>
    <t>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</si>
</sst>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&quot;р.&quot;;[Red]\-#,##0&quot;р.&quot;"/>
    <numFmt numFmtId="165" formatCode="#,##0.000"/>
    <numFmt numFmtId="166" formatCode="#,##0.0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171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/>
    <xf numFmtId="0" fontId="3" fillId="0" borderId="0" xfId="0" applyFont="1"/>
    <xf numFmtId="0" fontId="1" fillId="2" borderId="0" xfId="0" applyFont="1" applyFill="1" applyBorder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/>
    <xf numFmtId="165" fontId="1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/>
    </xf>
    <xf numFmtId="3" fontId="1" fillId="2" borderId="1" xfId="0" applyNumberFormat="1" applyFont="1" applyFill="1" applyBorder="1"/>
    <xf numFmtId="0" fontId="3" fillId="0" borderId="0" xfId="0" applyFont="1" applyBorder="1"/>
    <xf numFmtId="3" fontId="3" fillId="2" borderId="1" xfId="0" applyNumberFormat="1" applyFont="1" applyFill="1" applyBorder="1"/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5" fontId="1" fillId="0" borderId="0" xfId="0" applyNumberFormat="1" applyFont="1" applyBorder="1" applyAlignment="1">
      <alignment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 applyBorder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/>
    <xf numFmtId="165" fontId="1" fillId="2" borderId="1" xfId="0" applyNumberFormat="1" applyFont="1" applyFill="1" applyBorder="1" applyAlignment="1"/>
    <xf numFmtId="3" fontId="1" fillId="2" borderId="1" xfId="0" applyNumberFormat="1" applyFont="1" applyFill="1" applyBorder="1" applyAlignment="1"/>
    <xf numFmtId="3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/>
    <xf numFmtId="3" fontId="1" fillId="2" borderId="1" xfId="0" quotePrefix="1" applyNumberFormat="1" applyFont="1" applyFill="1" applyBorder="1"/>
    <xf numFmtId="0" fontId="1" fillId="4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4" fontId="1" fillId="2" borderId="1" xfId="0" applyNumberFormat="1" applyFont="1" applyFill="1" applyBorder="1" applyAlignment="1"/>
    <xf numFmtId="165" fontId="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/>
    <xf numFmtId="1" fontId="1" fillId="2" borderId="1" xfId="0" applyNumberFormat="1" applyFont="1" applyFill="1" applyBorder="1" applyAlignment="1"/>
    <xf numFmtId="3" fontId="12" fillId="0" borderId="1" xfId="0" applyNumberFormat="1" applyFont="1" applyFill="1" applyBorder="1"/>
    <xf numFmtId="4" fontId="12" fillId="0" borderId="1" xfId="0" applyNumberFormat="1" applyFont="1" applyFill="1" applyBorder="1" applyAlignment="1"/>
    <xf numFmtId="3" fontId="4" fillId="3" borderId="1" xfId="0" applyNumberFormat="1" applyFont="1" applyFill="1" applyBorder="1" applyAlignment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166" fontId="3" fillId="2" borderId="1" xfId="0" applyNumberFormat="1" applyFont="1" applyFill="1" applyBorder="1"/>
    <xf numFmtId="3" fontId="1" fillId="2" borderId="1" xfId="0" applyNumberFormat="1" applyFont="1" applyFill="1" applyBorder="1"/>
    <xf numFmtId="165" fontId="1" fillId="2" borderId="1" xfId="0" applyNumberFormat="1" applyFont="1" applyFill="1" applyBorder="1"/>
    <xf numFmtId="165" fontId="3" fillId="2" borderId="1" xfId="0" applyNumberFormat="1" applyFont="1" applyFill="1" applyBorder="1"/>
    <xf numFmtId="4" fontId="3" fillId="2" borderId="1" xfId="0" applyNumberFormat="1" applyFont="1" applyFill="1" applyBorder="1"/>
    <xf numFmtId="165" fontId="3" fillId="2" borderId="1" xfId="0" applyNumberFormat="1" applyFont="1" applyFill="1" applyBorder="1"/>
    <xf numFmtId="0" fontId="3" fillId="2" borderId="1" xfId="0" applyFont="1" applyFill="1" applyBorder="1" applyAlignment="1">
      <alignment wrapText="1"/>
    </xf>
    <xf numFmtId="165" fontId="3" fillId="2" borderId="1" xfId="0" applyNumberFormat="1" applyFont="1" applyFill="1" applyBorder="1"/>
    <xf numFmtId="4" fontId="3" fillId="2" borderId="1" xfId="0" applyNumberFormat="1" applyFont="1" applyFill="1" applyBorder="1"/>
    <xf numFmtId="165" fontId="3" fillId="2" borderId="1" xfId="0" applyNumberFormat="1" applyFont="1" applyFill="1" applyBorder="1"/>
    <xf numFmtId="4" fontId="3" fillId="2" borderId="1" xfId="0" applyNumberFormat="1" applyFont="1" applyFill="1" applyBorder="1"/>
    <xf numFmtId="165" fontId="1" fillId="2" borderId="1" xfId="0" applyNumberFormat="1" applyFont="1" applyFill="1" applyBorder="1"/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165" fontId="1" fillId="2" borderId="1" xfId="0" applyNumberFormat="1" applyFont="1" applyFill="1" applyBorder="1"/>
    <xf numFmtId="4" fontId="1" fillId="2" borderId="1" xfId="0" applyNumberFormat="1" applyFont="1" applyFill="1" applyBorder="1"/>
    <xf numFmtId="165" fontId="3" fillId="2" borderId="1" xfId="0" applyNumberFormat="1" applyFont="1" applyFill="1" applyBorder="1" applyAlignment="1"/>
    <xf numFmtId="165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/>
    <xf numFmtId="4" fontId="3" fillId="2" borderId="1" xfId="0" applyNumberFormat="1" applyFont="1" applyFill="1" applyBorder="1" applyAlignment="1">
      <alignment wrapText="1"/>
    </xf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1" fontId="1" fillId="2" borderId="1" xfId="0" applyNumberFormat="1" applyFont="1" applyFill="1" applyBorder="1"/>
    <xf numFmtId="4" fontId="1" fillId="2" borderId="1" xfId="0" applyNumberFormat="1" applyFont="1" applyFill="1" applyBorder="1"/>
    <xf numFmtId="1" fontId="1" fillId="2" borderId="1" xfId="0" applyNumberFormat="1" applyFont="1" applyFill="1" applyBorder="1"/>
    <xf numFmtId="1" fontId="3" fillId="2" borderId="1" xfId="0" applyNumberFormat="1" applyFont="1" applyFill="1" applyBorder="1" applyAlignment="1"/>
    <xf numFmtId="3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/>
    <xf numFmtId="4" fontId="3" fillId="2" borderId="1" xfId="0" applyNumberFormat="1" applyFont="1" applyFill="1" applyBorder="1" applyAlignment="1">
      <alignment wrapText="1"/>
    </xf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3" fontId="3" fillId="2" borderId="1" xfId="0" applyNumberFormat="1" applyFont="1" applyFill="1" applyBorder="1"/>
    <xf numFmtId="3" fontId="1" fillId="2" borderId="1" xfId="0" applyNumberFormat="1" applyFont="1" applyFill="1" applyBorder="1" applyAlignment="1"/>
    <xf numFmtId="4" fontId="3" fillId="2" borderId="1" xfId="0" applyNumberFormat="1" applyFont="1" applyFill="1" applyBorder="1"/>
    <xf numFmtId="165" fontId="1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4" fontId="3" fillId="2" borderId="1" xfId="0" applyNumberFormat="1" applyFont="1" applyFill="1" applyBorder="1"/>
    <xf numFmtId="165" fontId="1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49" fontId="5" fillId="2" borderId="1" xfId="2" applyNumberFormat="1" applyFont="1" applyFill="1" applyBorder="1" applyAlignment="1" applyProtection="1">
      <alignment horizontal="center" vertical="center" wrapText="1"/>
    </xf>
    <xf numFmtId="49" fontId="4" fillId="2" borderId="1" xfId="2" applyNumberFormat="1" applyFont="1" applyFill="1" applyBorder="1" applyAlignment="1" applyProtection="1">
      <alignment horizontal="center" vertical="center" wrapText="1"/>
    </xf>
    <xf numFmtId="0" fontId="4" fillId="2" borderId="1" xfId="2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6"/>
  <sheetViews>
    <sheetView tabSelected="1" topLeftCell="A67" zoomScale="90" zoomScaleNormal="90" workbookViewId="0">
      <selection activeCell="E75" sqref="E75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55.6640625" style="1" customWidth="1"/>
    <col min="5" max="5" width="12.5546875" style="7" customWidth="1"/>
    <col min="6" max="6" width="19" style="33" bestFit="1" customWidth="1"/>
    <col min="7" max="8" width="13" style="33" hidden="1" customWidth="1"/>
    <col min="9" max="9" width="12.109375" style="7" customWidth="1"/>
    <col min="10" max="10" width="13.33203125" style="7" bestFit="1" customWidth="1"/>
    <col min="11" max="11" width="12.6640625" style="33" customWidth="1"/>
    <col min="12" max="12" width="14.6640625" style="33" customWidth="1"/>
    <col min="13" max="13" width="15.33203125" style="33" customWidth="1"/>
    <col min="14" max="14" width="14.6640625" style="33" customWidth="1"/>
    <col min="15" max="15" width="12.6640625" style="7" customWidth="1"/>
    <col min="16" max="16" width="14.44140625" style="7" bestFit="1" customWidth="1"/>
    <col min="17" max="17" width="9.109375" style="1"/>
    <col min="18" max="18" width="16.33203125" style="4" bestFit="1" customWidth="1"/>
    <col min="19" max="16384" width="9.109375" style="1"/>
  </cols>
  <sheetData>
    <row r="1" spans="1:16" x14ac:dyDescent="0.3">
      <c r="N1" s="36" t="s">
        <v>108</v>
      </c>
      <c r="O1" s="36"/>
      <c r="P1" s="36"/>
    </row>
    <row r="2" spans="1:16" x14ac:dyDescent="0.3">
      <c r="N2" s="36" t="s">
        <v>110</v>
      </c>
      <c r="O2" s="36"/>
      <c r="P2" s="36"/>
    </row>
    <row r="3" spans="1:16" x14ac:dyDescent="0.3">
      <c r="N3" s="36" t="s">
        <v>28</v>
      </c>
      <c r="O3" s="36"/>
      <c r="P3" s="36"/>
    </row>
    <row r="4" spans="1:16" x14ac:dyDescent="0.3">
      <c r="N4" s="36" t="s">
        <v>43</v>
      </c>
      <c r="O4" s="36"/>
      <c r="P4" s="36"/>
    </row>
    <row r="5" spans="1:16" x14ac:dyDescent="0.3">
      <c r="N5" s="34" t="s">
        <v>111</v>
      </c>
      <c r="O5" s="34"/>
      <c r="P5" s="34"/>
    </row>
    <row r="6" spans="1:16" x14ac:dyDescent="0.3">
      <c r="N6" s="34"/>
      <c r="O6" s="34"/>
      <c r="P6" s="34"/>
    </row>
    <row r="7" spans="1:16" x14ac:dyDescent="0.3">
      <c r="D7" s="28"/>
      <c r="E7" s="29"/>
      <c r="F7" s="32"/>
      <c r="G7" s="32"/>
      <c r="H7" s="32"/>
      <c r="I7" s="1"/>
      <c r="J7" s="1"/>
      <c r="N7" s="36" t="s">
        <v>105</v>
      </c>
      <c r="O7" s="36"/>
      <c r="P7" s="36"/>
    </row>
    <row r="8" spans="1:16" x14ac:dyDescent="0.3">
      <c r="D8" s="28"/>
      <c r="E8" s="29"/>
      <c r="F8" s="32"/>
      <c r="G8" s="32"/>
      <c r="H8" s="32"/>
      <c r="I8" s="1"/>
      <c r="J8" s="1"/>
      <c r="N8" s="36" t="s">
        <v>42</v>
      </c>
      <c r="O8" s="36"/>
      <c r="P8" s="36"/>
    </row>
    <row r="9" spans="1:16" ht="16.2" customHeight="1" x14ac:dyDescent="0.3">
      <c r="D9" s="28"/>
      <c r="E9" s="29"/>
      <c r="F9" s="32"/>
      <c r="G9" s="32"/>
      <c r="H9" s="32"/>
      <c r="I9" s="1"/>
      <c r="J9" s="1"/>
      <c r="N9" s="36" t="s">
        <v>28</v>
      </c>
      <c r="O9" s="36"/>
      <c r="P9" s="36"/>
    </row>
    <row r="10" spans="1:16" x14ac:dyDescent="0.3">
      <c r="I10" s="1"/>
      <c r="J10" s="1"/>
      <c r="N10" s="164" t="s">
        <v>43</v>
      </c>
      <c r="O10" s="164"/>
      <c r="P10" s="164"/>
    </row>
    <row r="11" spans="1:16" ht="16.95" customHeight="1" x14ac:dyDescent="0.3">
      <c r="A11" s="2"/>
      <c r="B11" s="2"/>
      <c r="C11" s="2"/>
      <c r="D11" s="3"/>
      <c r="E11" s="8"/>
      <c r="F11" s="34"/>
      <c r="G11" s="34"/>
      <c r="H11" s="34"/>
      <c r="I11" s="1"/>
      <c r="J11" s="1"/>
      <c r="N11" s="34" t="s">
        <v>106</v>
      </c>
      <c r="O11" s="34"/>
      <c r="P11" s="34"/>
    </row>
    <row r="12" spans="1:16" ht="9.6" customHeight="1" x14ac:dyDescent="0.3">
      <c r="A12" s="2"/>
      <c r="B12" s="2"/>
      <c r="C12" s="2"/>
      <c r="D12" s="3"/>
      <c r="E12" s="8"/>
      <c r="F12" s="34"/>
      <c r="G12" s="34"/>
      <c r="H12" s="34"/>
      <c r="I12" s="1"/>
      <c r="J12" s="1"/>
      <c r="N12" s="34"/>
      <c r="O12" s="34"/>
      <c r="P12" s="34"/>
    </row>
    <row r="13" spans="1:16" ht="25.95" customHeight="1" x14ac:dyDescent="0.3">
      <c r="A13" s="165" t="s">
        <v>79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</row>
    <row r="14" spans="1:16" ht="78.599999999999994" customHeight="1" x14ac:dyDescent="0.3">
      <c r="A14" s="166" t="s">
        <v>4</v>
      </c>
      <c r="B14" s="167" t="s">
        <v>29</v>
      </c>
      <c r="C14" s="167" t="s">
        <v>5</v>
      </c>
      <c r="D14" s="168" t="s">
        <v>30</v>
      </c>
      <c r="E14" s="169" t="s">
        <v>38</v>
      </c>
      <c r="F14" s="170"/>
      <c r="G14" s="52"/>
      <c r="H14" s="52"/>
      <c r="I14" s="169" t="s">
        <v>77</v>
      </c>
      <c r="J14" s="170"/>
      <c r="K14" s="169" t="s">
        <v>39</v>
      </c>
      <c r="L14" s="170"/>
      <c r="M14" s="169" t="s">
        <v>40</v>
      </c>
      <c r="N14" s="170"/>
      <c r="O14" s="37" t="s">
        <v>41</v>
      </c>
      <c r="P14" s="59" t="s">
        <v>37</v>
      </c>
    </row>
    <row r="15" spans="1:16" ht="21.6" customHeight="1" x14ac:dyDescent="0.3">
      <c r="A15" s="166"/>
      <c r="B15" s="167"/>
      <c r="C15" s="167"/>
      <c r="D15" s="168"/>
      <c r="E15" s="38" t="s">
        <v>2</v>
      </c>
      <c r="F15" s="39" t="s">
        <v>36</v>
      </c>
      <c r="G15" s="39"/>
      <c r="H15" s="39"/>
      <c r="I15" s="38" t="s">
        <v>25</v>
      </c>
      <c r="J15" s="38" t="s">
        <v>36</v>
      </c>
      <c r="K15" s="39" t="s">
        <v>26</v>
      </c>
      <c r="L15" s="39" t="s">
        <v>36</v>
      </c>
      <c r="M15" s="39" t="s">
        <v>3</v>
      </c>
      <c r="N15" s="39" t="s">
        <v>36</v>
      </c>
      <c r="O15" s="38" t="s">
        <v>36</v>
      </c>
      <c r="P15" s="38" t="s">
        <v>36</v>
      </c>
    </row>
    <row r="16" spans="1:16" ht="31.2" x14ac:dyDescent="0.3">
      <c r="A16" s="26" t="s">
        <v>33</v>
      </c>
      <c r="B16" s="26"/>
      <c r="C16" s="26"/>
      <c r="D16" s="30" t="s">
        <v>53</v>
      </c>
      <c r="E16" s="17">
        <f>E17+E18+E19+E20+E21</f>
        <v>577.83000000000004</v>
      </c>
      <c r="F16" s="18">
        <f>F17+F18+F19+F20+F21</f>
        <v>1935500</v>
      </c>
      <c r="G16" s="18"/>
      <c r="H16" s="18"/>
      <c r="I16" s="18">
        <f t="shared" ref="I16:P16" si="0">I17+I18+I19+I20+I21</f>
        <v>2228.6</v>
      </c>
      <c r="J16" s="18">
        <f t="shared" si="0"/>
        <v>105275</v>
      </c>
      <c r="K16" s="18">
        <f t="shared" si="0"/>
        <v>351545.59999999998</v>
      </c>
      <c r="L16" s="18">
        <f t="shared" si="0"/>
        <v>2337515</v>
      </c>
      <c r="M16" s="18">
        <f t="shared" si="0"/>
        <v>11460</v>
      </c>
      <c r="N16" s="18">
        <f t="shared" si="0"/>
        <v>222750</v>
      </c>
      <c r="O16" s="18">
        <f t="shared" si="0"/>
        <v>129500</v>
      </c>
      <c r="P16" s="18">
        <f t="shared" si="0"/>
        <v>4730540</v>
      </c>
    </row>
    <row r="17" spans="1:18" s="5" customFormat="1" ht="31.2" x14ac:dyDescent="0.3">
      <c r="A17" s="22" t="s">
        <v>17</v>
      </c>
      <c r="B17" s="22" t="s">
        <v>16</v>
      </c>
      <c r="C17" s="22" t="s">
        <v>6</v>
      </c>
      <c r="D17" s="40" t="s">
        <v>53</v>
      </c>
      <c r="E17" s="61">
        <v>562.63</v>
      </c>
      <c r="F17" s="14">
        <v>1883100</v>
      </c>
      <c r="G17" s="14"/>
      <c r="H17" s="14"/>
      <c r="I17" s="14">
        <v>2100</v>
      </c>
      <c r="J17" s="14">
        <f>80200+21400</f>
        <v>101600</v>
      </c>
      <c r="K17" s="14">
        <v>298000</v>
      </c>
      <c r="L17" s="14">
        <f>2206200-21400-20100-180000</f>
        <v>1984700</v>
      </c>
      <c r="M17" s="14"/>
      <c r="N17" s="14"/>
      <c r="O17" s="14">
        <f>28500+20100</f>
        <v>48600</v>
      </c>
      <c r="P17" s="14">
        <f t="shared" ref="P17:P58" si="1">F17+J17+L17+N17+O17</f>
        <v>4018000</v>
      </c>
      <c r="R17" s="13"/>
    </row>
    <row r="18" spans="1:18" s="5" customFormat="1" ht="46.8" x14ac:dyDescent="0.3">
      <c r="A18" s="22" t="s">
        <v>17</v>
      </c>
      <c r="B18" s="22" t="s">
        <v>16</v>
      </c>
      <c r="C18" s="22" t="s">
        <v>6</v>
      </c>
      <c r="D18" s="41" t="s">
        <v>54</v>
      </c>
      <c r="E18" s="61"/>
      <c r="F18" s="14"/>
      <c r="G18" s="14"/>
      <c r="H18" s="14"/>
      <c r="I18" s="70">
        <v>27.1</v>
      </c>
      <c r="J18" s="14">
        <v>600</v>
      </c>
      <c r="K18" s="14">
        <v>5800</v>
      </c>
      <c r="L18" s="14">
        <f>41800-14300</f>
        <v>27500</v>
      </c>
      <c r="M18" s="14">
        <v>6200</v>
      </c>
      <c r="N18" s="14">
        <f>101700+14300</f>
        <v>116000</v>
      </c>
      <c r="O18" s="14">
        <v>70000</v>
      </c>
      <c r="P18" s="14">
        <f t="shared" si="1"/>
        <v>214100</v>
      </c>
      <c r="R18" s="13"/>
    </row>
    <row r="19" spans="1:18" s="5" customFormat="1" ht="43.2" customHeight="1" x14ac:dyDescent="0.3">
      <c r="A19" s="22" t="s">
        <v>17</v>
      </c>
      <c r="B19" s="22" t="s">
        <v>16</v>
      </c>
      <c r="C19" s="22" t="s">
        <v>6</v>
      </c>
      <c r="D19" s="41" t="s">
        <v>55</v>
      </c>
      <c r="E19" s="61"/>
      <c r="F19" s="14"/>
      <c r="G19" s="14"/>
      <c r="H19" s="14"/>
      <c r="I19" s="70">
        <v>60.5</v>
      </c>
      <c r="J19" s="14">
        <f>5300-3950</f>
        <v>1350</v>
      </c>
      <c r="K19" s="70">
        <v>3824.1</v>
      </c>
      <c r="L19" s="14">
        <f>15800+11000</f>
        <v>26800</v>
      </c>
      <c r="M19" s="14">
        <v>1860</v>
      </c>
      <c r="N19" s="14">
        <f>28300+1000+3950</f>
        <v>33250</v>
      </c>
      <c r="O19" s="14">
        <v>5000</v>
      </c>
      <c r="P19" s="14">
        <f t="shared" si="1"/>
        <v>66400</v>
      </c>
      <c r="R19" s="13"/>
    </row>
    <row r="20" spans="1:18" s="5" customFormat="1" ht="31.2" x14ac:dyDescent="0.3">
      <c r="A20" s="22" t="s">
        <v>17</v>
      </c>
      <c r="B20" s="22" t="s">
        <v>16</v>
      </c>
      <c r="C20" s="22" t="s">
        <v>6</v>
      </c>
      <c r="D20" s="41" t="s">
        <v>56</v>
      </c>
      <c r="E20" s="61"/>
      <c r="F20" s="14"/>
      <c r="G20" s="14"/>
      <c r="H20" s="14"/>
      <c r="I20" s="14"/>
      <c r="J20" s="14"/>
      <c r="K20" s="14">
        <v>5100</v>
      </c>
      <c r="L20" s="14">
        <f>36700-17700</f>
        <v>19000</v>
      </c>
      <c r="M20" s="14">
        <v>3400</v>
      </c>
      <c r="N20" s="14">
        <f>55800+17700</f>
        <v>73500</v>
      </c>
      <c r="O20" s="14">
        <v>5000</v>
      </c>
      <c r="P20" s="14">
        <f t="shared" si="1"/>
        <v>97500</v>
      </c>
      <c r="R20" s="31"/>
    </row>
    <row r="21" spans="1:18" s="5" customFormat="1" ht="48" customHeight="1" x14ac:dyDescent="0.3">
      <c r="A21" s="22" t="s">
        <v>31</v>
      </c>
      <c r="B21" s="21">
        <v>8210</v>
      </c>
      <c r="C21" s="22" t="s">
        <v>27</v>
      </c>
      <c r="D21" s="60" t="s">
        <v>57</v>
      </c>
      <c r="E21" s="61">
        <v>15.2</v>
      </c>
      <c r="F21" s="14">
        <f>53000-600</f>
        <v>52400</v>
      </c>
      <c r="G21" s="14"/>
      <c r="H21" s="14"/>
      <c r="I21" s="14">
        <v>41</v>
      </c>
      <c r="J21" s="14">
        <f>1600+125</f>
        <v>1725</v>
      </c>
      <c r="K21" s="70">
        <v>38821.5</v>
      </c>
      <c r="L21" s="14">
        <f>180000+99640-125</f>
        <v>279515</v>
      </c>
      <c r="M21" s="14"/>
      <c r="N21" s="14"/>
      <c r="O21" s="14">
        <f>300+600</f>
        <v>900</v>
      </c>
      <c r="P21" s="14">
        <f t="shared" si="1"/>
        <v>334540</v>
      </c>
      <c r="R21" s="13"/>
    </row>
    <row r="22" spans="1:18" ht="31.2" x14ac:dyDescent="0.3">
      <c r="A22" s="26" t="s">
        <v>34</v>
      </c>
      <c r="B22" s="26"/>
      <c r="C22" s="26"/>
      <c r="D22" s="30" t="s">
        <v>78</v>
      </c>
      <c r="E22" s="17">
        <f>E23+E24+E38+E49+E50+E53+E54+E55+E56</f>
        <v>7795.6021696093421</v>
      </c>
      <c r="F22" s="18">
        <f>F23+F24+F38+F49+F50+F53+F54+F55+F56</f>
        <v>26478317</v>
      </c>
      <c r="G22" s="18"/>
      <c r="H22" s="18">
        <f>F22/E22</f>
        <v>3396.571095331677</v>
      </c>
      <c r="I22" s="18">
        <f t="shared" ref="I22:O22" si="2">I23+I24+I38+I49+I50+I53+I54+I55+I56</f>
        <v>53299</v>
      </c>
      <c r="J22" s="18">
        <f t="shared" si="2"/>
        <v>2029130</v>
      </c>
      <c r="K22" s="18">
        <f t="shared" si="2"/>
        <v>1659357</v>
      </c>
      <c r="L22" s="18">
        <f t="shared" si="2"/>
        <v>11910672</v>
      </c>
      <c r="M22" s="18">
        <f t="shared" si="2"/>
        <v>72233</v>
      </c>
      <c r="N22" s="18">
        <f t="shared" si="2"/>
        <v>1306683</v>
      </c>
      <c r="O22" s="18">
        <f t="shared" si="2"/>
        <v>637500</v>
      </c>
      <c r="P22" s="18">
        <f t="shared" si="1"/>
        <v>42362302</v>
      </c>
    </row>
    <row r="23" spans="1:18" s="23" customFormat="1" ht="31.2" x14ac:dyDescent="0.3">
      <c r="A23" s="20" t="s">
        <v>20</v>
      </c>
      <c r="B23" s="20" t="s">
        <v>19</v>
      </c>
      <c r="C23" s="20" t="s">
        <v>6</v>
      </c>
      <c r="D23" s="42" t="s">
        <v>58</v>
      </c>
      <c r="E23" s="72">
        <v>69.128562049361562</v>
      </c>
      <c r="F23" s="71">
        <f>139800+95000</f>
        <v>234800</v>
      </c>
      <c r="G23" s="12"/>
      <c r="H23" s="18">
        <f>F23/E23</f>
        <v>3396.57</v>
      </c>
      <c r="I23" s="90">
        <v>148</v>
      </c>
      <c r="J23" s="91">
        <v>6000</v>
      </c>
      <c r="K23" s="111">
        <v>38760</v>
      </c>
      <c r="L23" s="112">
        <v>277900</v>
      </c>
      <c r="M23" s="54"/>
      <c r="N23" s="56"/>
      <c r="O23" s="14">
        <v>1600</v>
      </c>
      <c r="P23" s="12">
        <f t="shared" si="1"/>
        <v>520300</v>
      </c>
      <c r="R23" s="6"/>
    </row>
    <row r="24" spans="1:18" s="23" customFormat="1" ht="46.8" x14ac:dyDescent="0.3">
      <c r="A24" s="20" t="s">
        <v>21</v>
      </c>
      <c r="B24" s="16">
        <v>1010</v>
      </c>
      <c r="C24" s="20" t="s">
        <v>8</v>
      </c>
      <c r="D24" s="43" t="s">
        <v>59</v>
      </c>
      <c r="E24" s="9">
        <f>SUM(E25:E37)</f>
        <v>3303.3030380648715</v>
      </c>
      <c r="F24" s="12">
        <f>SUM(F25:F37)</f>
        <v>11219900</v>
      </c>
      <c r="G24" s="12"/>
      <c r="H24" s="18">
        <f t="shared" ref="H24:H58" si="3">F24/E24</f>
        <v>3396.5699999999997</v>
      </c>
      <c r="I24" s="12">
        <f t="shared" ref="I24:O24" si="4">SUM(I25:I37)</f>
        <v>30903</v>
      </c>
      <c r="J24" s="12">
        <f>SUM(J25:J37)</f>
        <v>1273200</v>
      </c>
      <c r="K24" s="137">
        <f t="shared" si="4"/>
        <v>837085</v>
      </c>
      <c r="L24" s="137">
        <f t="shared" si="4"/>
        <v>6010242</v>
      </c>
      <c r="M24" s="12">
        <f t="shared" si="4"/>
        <v>12000</v>
      </c>
      <c r="N24" s="12">
        <f t="shared" si="4"/>
        <v>233900</v>
      </c>
      <c r="O24" s="14">
        <f t="shared" si="4"/>
        <v>278300</v>
      </c>
      <c r="P24" s="12">
        <f t="shared" si="1"/>
        <v>19015542</v>
      </c>
      <c r="R24" s="6"/>
    </row>
    <row r="25" spans="1:18" s="5" customFormat="1" ht="46.8" x14ac:dyDescent="0.3">
      <c r="A25" s="22"/>
      <c r="B25" s="21"/>
      <c r="C25" s="22"/>
      <c r="D25" s="44" t="s">
        <v>80</v>
      </c>
      <c r="E25" s="73">
        <v>244.9117786472824</v>
      </c>
      <c r="F25" s="74">
        <v>831860</v>
      </c>
      <c r="G25" s="53">
        <v>343542.59164903808</v>
      </c>
      <c r="H25" s="18">
        <f t="shared" si="3"/>
        <v>3396.57</v>
      </c>
      <c r="I25" s="154">
        <v>1869</v>
      </c>
      <c r="J25" s="155">
        <v>77642</v>
      </c>
      <c r="K25" s="113">
        <v>48536</v>
      </c>
      <c r="L25" s="114">
        <v>348490</v>
      </c>
      <c r="M25" s="14"/>
      <c r="N25" s="57"/>
      <c r="O25" s="158">
        <v>17700</v>
      </c>
      <c r="P25" s="14">
        <f t="shared" si="1"/>
        <v>1275692</v>
      </c>
      <c r="R25" s="13"/>
    </row>
    <row r="26" spans="1:18" s="5" customFormat="1" ht="46.8" x14ac:dyDescent="0.3">
      <c r="A26" s="22"/>
      <c r="B26" s="21"/>
      <c r="C26" s="22"/>
      <c r="D26" s="44" t="s">
        <v>81</v>
      </c>
      <c r="E26" s="73">
        <v>295.7189164362872</v>
      </c>
      <c r="F26" s="74">
        <v>1004430</v>
      </c>
      <c r="G26" s="53">
        <v>387096.97248</v>
      </c>
      <c r="H26" s="18">
        <f t="shared" si="3"/>
        <v>3396.5699999999997</v>
      </c>
      <c r="I26" s="154">
        <v>3036</v>
      </c>
      <c r="J26" s="155">
        <v>126262</v>
      </c>
      <c r="K26" s="115">
        <v>54897</v>
      </c>
      <c r="L26" s="116">
        <v>394162</v>
      </c>
      <c r="M26" s="14"/>
      <c r="N26" s="57"/>
      <c r="O26" s="158">
        <v>38400</v>
      </c>
      <c r="P26" s="14">
        <f t="shared" si="1"/>
        <v>1563254</v>
      </c>
      <c r="R26" s="13"/>
    </row>
    <row r="27" spans="1:18" s="5" customFormat="1" ht="46.8" x14ac:dyDescent="0.3">
      <c r="A27" s="22"/>
      <c r="B27" s="21"/>
      <c r="C27" s="22"/>
      <c r="D27" s="44" t="s">
        <v>82</v>
      </c>
      <c r="E27" s="73">
        <v>368.07131900711596</v>
      </c>
      <c r="F27" s="74">
        <v>1250180</v>
      </c>
      <c r="G27" s="53">
        <v>545366.22383999999</v>
      </c>
      <c r="H27" s="18">
        <f t="shared" si="3"/>
        <v>3396.57</v>
      </c>
      <c r="I27" s="154">
        <v>3192</v>
      </c>
      <c r="J27" s="155">
        <v>132212</v>
      </c>
      <c r="K27" s="117">
        <v>83792</v>
      </c>
      <c r="L27" s="118">
        <v>601625</v>
      </c>
      <c r="M27" s="14"/>
      <c r="N27" s="57"/>
      <c r="O27" s="158">
        <v>23200</v>
      </c>
      <c r="P27" s="14">
        <f t="shared" si="1"/>
        <v>2007217</v>
      </c>
      <c r="R27" s="13"/>
    </row>
    <row r="28" spans="1:18" s="5" customFormat="1" ht="46.8" x14ac:dyDescent="0.3">
      <c r="A28" s="22"/>
      <c r="B28" s="21"/>
      <c r="C28" s="22"/>
      <c r="D28" s="44" t="s">
        <v>83</v>
      </c>
      <c r="E28" s="73">
        <v>245.32690331716995</v>
      </c>
      <c r="F28" s="74">
        <v>833270</v>
      </c>
      <c r="G28" s="53">
        <v>276874.44048000005</v>
      </c>
      <c r="H28" s="18">
        <f t="shared" si="3"/>
        <v>3396.57</v>
      </c>
      <c r="I28" s="154">
        <v>3841</v>
      </c>
      <c r="J28" s="155">
        <v>158722</v>
      </c>
      <c r="K28" s="119">
        <v>74856</v>
      </c>
      <c r="L28" s="120">
        <v>537460</v>
      </c>
      <c r="M28" s="14"/>
      <c r="N28" s="57"/>
      <c r="O28" s="158">
        <v>14100</v>
      </c>
      <c r="P28" s="14">
        <f t="shared" si="1"/>
        <v>1543552</v>
      </c>
      <c r="R28" s="13"/>
    </row>
    <row r="29" spans="1:18" s="5" customFormat="1" ht="46.8" x14ac:dyDescent="0.3">
      <c r="A29" s="22"/>
      <c r="B29" s="21"/>
      <c r="C29" s="22"/>
      <c r="D29" s="45" t="s">
        <v>84</v>
      </c>
      <c r="E29" s="73">
        <v>322.11907895317921</v>
      </c>
      <c r="F29" s="74">
        <v>1094100</v>
      </c>
      <c r="G29" s="53">
        <v>448944.84384000005</v>
      </c>
      <c r="H29" s="18">
        <f t="shared" si="3"/>
        <v>3396.57</v>
      </c>
      <c r="I29" s="154">
        <v>3696</v>
      </c>
      <c r="J29" s="155">
        <v>152967</v>
      </c>
      <c r="K29" s="121">
        <v>91200</v>
      </c>
      <c r="L29" s="122">
        <v>654810</v>
      </c>
      <c r="M29" s="14"/>
      <c r="N29" s="57"/>
      <c r="O29" s="158">
        <v>22200</v>
      </c>
      <c r="P29" s="14">
        <f t="shared" si="1"/>
        <v>1924077</v>
      </c>
      <c r="R29" s="13"/>
    </row>
    <row r="30" spans="1:18" s="5" customFormat="1" ht="46.8" x14ac:dyDescent="0.3">
      <c r="A30" s="21"/>
      <c r="B30" s="21"/>
      <c r="C30" s="22"/>
      <c r="D30" s="44" t="s">
        <v>85</v>
      </c>
      <c r="E30" s="73">
        <v>358.69126795561402</v>
      </c>
      <c r="F30" s="74">
        <v>1218320</v>
      </c>
      <c r="G30" s="53">
        <v>501617.47835999995</v>
      </c>
      <c r="H30" s="18">
        <f t="shared" si="3"/>
        <v>3396.57</v>
      </c>
      <c r="I30" s="154">
        <v>4436</v>
      </c>
      <c r="J30" s="155">
        <v>184202</v>
      </c>
      <c r="K30" s="123">
        <v>51620</v>
      </c>
      <c r="L30" s="124">
        <v>370630</v>
      </c>
      <c r="M30" s="14"/>
      <c r="N30" s="57"/>
      <c r="O30" s="158">
        <v>23200</v>
      </c>
      <c r="P30" s="14">
        <f t="shared" si="1"/>
        <v>1796352</v>
      </c>
      <c r="R30" s="13"/>
    </row>
    <row r="31" spans="1:18" s="5" customFormat="1" ht="46.8" x14ac:dyDescent="0.3">
      <c r="A31" s="22"/>
      <c r="B31" s="21"/>
      <c r="C31" s="22"/>
      <c r="D31" s="92" t="s">
        <v>86</v>
      </c>
      <c r="E31" s="73">
        <v>296.08399061406067</v>
      </c>
      <c r="F31" s="74">
        <v>1005670</v>
      </c>
      <c r="G31" s="53">
        <v>419668.54204844398</v>
      </c>
      <c r="H31" s="18">
        <f t="shared" si="3"/>
        <v>3396.5699999999997</v>
      </c>
      <c r="I31" s="154">
        <v>1415</v>
      </c>
      <c r="J31" s="155">
        <v>58525</v>
      </c>
      <c r="K31" s="125">
        <v>70104</v>
      </c>
      <c r="L31" s="126">
        <v>503340</v>
      </c>
      <c r="M31" s="14"/>
      <c r="N31" s="57"/>
      <c r="O31" s="158">
        <v>13900</v>
      </c>
      <c r="P31" s="14">
        <f t="shared" si="1"/>
        <v>1581435</v>
      </c>
      <c r="R31" s="13"/>
    </row>
    <row r="32" spans="1:18" s="5" customFormat="1" ht="46.8" x14ac:dyDescent="0.3">
      <c r="A32" s="21"/>
      <c r="B32" s="21"/>
      <c r="C32" s="22"/>
      <c r="D32" s="44" t="s">
        <v>87</v>
      </c>
      <c r="E32" s="73">
        <v>351.21313560444798</v>
      </c>
      <c r="F32" s="74">
        <v>1192920</v>
      </c>
      <c r="G32" s="53">
        <v>483191.67719999998</v>
      </c>
      <c r="H32" s="18">
        <f t="shared" si="3"/>
        <v>3396.57</v>
      </c>
      <c r="I32" s="154">
        <v>2850</v>
      </c>
      <c r="J32" s="155">
        <v>117572</v>
      </c>
      <c r="K32" s="127">
        <v>116556</v>
      </c>
      <c r="L32" s="128">
        <v>836870</v>
      </c>
      <c r="M32" s="14"/>
      <c r="N32" s="57"/>
      <c r="O32" s="158">
        <v>26400</v>
      </c>
      <c r="P32" s="14">
        <f t="shared" si="1"/>
        <v>2173762</v>
      </c>
      <c r="R32" s="13"/>
    </row>
    <row r="33" spans="1:18" s="5" customFormat="1" ht="46.8" x14ac:dyDescent="0.3">
      <c r="A33" s="21"/>
      <c r="B33" s="21"/>
      <c r="C33" s="22"/>
      <c r="D33" s="44" t="s">
        <v>88</v>
      </c>
      <c r="E33" s="73">
        <v>282.7896966645763</v>
      </c>
      <c r="F33" s="74">
        <v>960515</v>
      </c>
      <c r="G33" s="53">
        <v>449211.27216000005</v>
      </c>
      <c r="H33" s="18">
        <f t="shared" si="3"/>
        <v>3396.57</v>
      </c>
      <c r="I33" s="154">
        <v>2925</v>
      </c>
      <c r="J33" s="155">
        <v>121692</v>
      </c>
      <c r="K33" s="129">
        <v>61344</v>
      </c>
      <c r="L33" s="130">
        <v>440450</v>
      </c>
      <c r="M33" s="14"/>
      <c r="N33" s="57"/>
      <c r="O33" s="158">
        <v>29800</v>
      </c>
      <c r="P33" s="14">
        <f t="shared" si="1"/>
        <v>1552457</v>
      </c>
      <c r="R33" s="13"/>
    </row>
    <row r="34" spans="1:18" s="5" customFormat="1" ht="46.8" x14ac:dyDescent="0.3">
      <c r="A34" s="21"/>
      <c r="B34" s="21"/>
      <c r="C34" s="22"/>
      <c r="D34" s="93" t="s">
        <v>89</v>
      </c>
      <c r="E34" s="73">
        <v>0</v>
      </c>
      <c r="F34" s="74">
        <v>0</v>
      </c>
      <c r="G34" s="53">
        <v>0</v>
      </c>
      <c r="H34" s="18" t="e">
        <f t="shared" si="3"/>
        <v>#DIV/0!</v>
      </c>
      <c r="I34" s="154">
        <v>250</v>
      </c>
      <c r="J34" s="155">
        <v>5170</v>
      </c>
      <c r="K34" s="131">
        <v>10452</v>
      </c>
      <c r="L34" s="132">
        <v>75045</v>
      </c>
      <c r="M34" s="156">
        <v>12000</v>
      </c>
      <c r="N34" s="157">
        <v>233900</v>
      </c>
      <c r="O34" s="158">
        <v>23800</v>
      </c>
      <c r="P34" s="14">
        <f t="shared" si="1"/>
        <v>337915</v>
      </c>
      <c r="R34" s="13"/>
    </row>
    <row r="35" spans="1:18" s="5" customFormat="1" ht="46.8" x14ac:dyDescent="0.3">
      <c r="A35" s="21"/>
      <c r="B35" s="21"/>
      <c r="C35" s="22"/>
      <c r="D35" s="44" t="s">
        <v>90</v>
      </c>
      <c r="E35" s="73">
        <v>231.91189935729278</v>
      </c>
      <c r="F35" s="74">
        <v>787705</v>
      </c>
      <c r="G35" s="53">
        <v>331146.09460000007</v>
      </c>
      <c r="H35" s="18">
        <f t="shared" si="3"/>
        <v>3396.57</v>
      </c>
      <c r="I35" s="154">
        <v>1574</v>
      </c>
      <c r="J35" s="155">
        <v>64082</v>
      </c>
      <c r="K35" s="133">
        <v>79920</v>
      </c>
      <c r="L35" s="134">
        <v>573820</v>
      </c>
      <c r="M35" s="14"/>
      <c r="N35" s="57"/>
      <c r="O35" s="158">
        <v>16500</v>
      </c>
      <c r="P35" s="14">
        <f t="shared" si="1"/>
        <v>1442107</v>
      </c>
      <c r="R35" s="13"/>
    </row>
    <row r="36" spans="1:18" s="5" customFormat="1" ht="46.8" x14ac:dyDescent="0.3">
      <c r="A36" s="21"/>
      <c r="B36" s="21"/>
      <c r="C36" s="22"/>
      <c r="D36" s="44" t="s">
        <v>91</v>
      </c>
      <c r="E36" s="73">
        <v>155.77332426536182</v>
      </c>
      <c r="F36" s="74">
        <v>529095</v>
      </c>
      <c r="G36" s="53">
        <v>189217.24596</v>
      </c>
      <c r="H36" s="18">
        <f t="shared" si="3"/>
        <v>3396.57</v>
      </c>
      <c r="I36" s="154">
        <v>1173</v>
      </c>
      <c r="J36" s="155">
        <v>47702</v>
      </c>
      <c r="K36" s="135">
        <v>57808</v>
      </c>
      <c r="L36" s="136">
        <v>415060</v>
      </c>
      <c r="M36" s="14"/>
      <c r="N36" s="57"/>
      <c r="O36" s="158">
        <v>13900</v>
      </c>
      <c r="P36" s="14">
        <f t="shared" si="1"/>
        <v>1005757</v>
      </c>
      <c r="R36" s="13"/>
    </row>
    <row r="37" spans="1:18" s="5" customFormat="1" ht="49.95" customHeight="1" x14ac:dyDescent="0.3">
      <c r="A37" s="21"/>
      <c r="B37" s="21"/>
      <c r="C37" s="22"/>
      <c r="D37" s="94" t="s">
        <v>51</v>
      </c>
      <c r="E37" s="73">
        <v>150.69172724248284</v>
      </c>
      <c r="F37" s="74">
        <v>511835</v>
      </c>
      <c r="G37" s="53">
        <v>147796.76180000001</v>
      </c>
      <c r="H37" s="18">
        <f t="shared" si="3"/>
        <v>3396.57</v>
      </c>
      <c r="I37" s="154">
        <v>646</v>
      </c>
      <c r="J37" s="155">
        <v>26450</v>
      </c>
      <c r="K37" s="138">
        <v>36000</v>
      </c>
      <c r="L37" s="139">
        <v>258480</v>
      </c>
      <c r="M37" s="14"/>
      <c r="N37" s="57"/>
      <c r="O37" s="158">
        <v>15200</v>
      </c>
      <c r="P37" s="14">
        <f t="shared" si="1"/>
        <v>811965</v>
      </c>
      <c r="R37" s="13"/>
    </row>
    <row r="38" spans="1:18" ht="50.4" customHeight="1" x14ac:dyDescent="0.3">
      <c r="A38" s="20" t="s">
        <v>45</v>
      </c>
      <c r="B38" s="16">
        <v>1021</v>
      </c>
      <c r="C38" s="20" t="s">
        <v>7</v>
      </c>
      <c r="D38" s="43" t="s">
        <v>60</v>
      </c>
      <c r="E38" s="9">
        <f t="shared" ref="E38:F38" si="5">SUM(E39:E48)</f>
        <v>3800.3094298071287</v>
      </c>
      <c r="F38" s="12">
        <f t="shared" si="5"/>
        <v>12908017</v>
      </c>
      <c r="G38" s="12"/>
      <c r="H38" s="18">
        <f t="shared" si="3"/>
        <v>3396.57</v>
      </c>
      <c r="I38" s="12">
        <f t="shared" ref="I38:O38" si="6">SUM(I39:I48)</f>
        <v>11331</v>
      </c>
      <c r="J38" s="12">
        <f t="shared" si="6"/>
        <v>465330</v>
      </c>
      <c r="K38" s="140">
        <f t="shared" si="6"/>
        <v>550876</v>
      </c>
      <c r="L38" s="140">
        <f t="shared" si="6"/>
        <v>3955270</v>
      </c>
      <c r="M38" s="12">
        <f t="shared" si="6"/>
        <v>60233</v>
      </c>
      <c r="N38" s="12">
        <f t="shared" si="6"/>
        <v>1072783</v>
      </c>
      <c r="O38" s="14">
        <f t="shared" si="6"/>
        <v>289700</v>
      </c>
      <c r="P38" s="12">
        <f t="shared" si="1"/>
        <v>18691100</v>
      </c>
    </row>
    <row r="39" spans="1:18" s="5" customFormat="1" ht="46.8" x14ac:dyDescent="0.3">
      <c r="A39" s="22"/>
      <c r="B39" s="21"/>
      <c r="C39" s="22"/>
      <c r="D39" s="44" t="s">
        <v>92</v>
      </c>
      <c r="E39" s="75">
        <v>369.86459869809835</v>
      </c>
      <c r="F39" s="150">
        <v>1256271</v>
      </c>
      <c r="G39" s="53">
        <v>522740.76335999998</v>
      </c>
      <c r="H39" s="18">
        <f t="shared" si="3"/>
        <v>3396.57</v>
      </c>
      <c r="I39" s="159">
        <v>1467</v>
      </c>
      <c r="J39" s="160">
        <v>60960</v>
      </c>
      <c r="K39" s="141">
        <v>37409</v>
      </c>
      <c r="L39" s="142">
        <v>268594.57999999996</v>
      </c>
      <c r="M39" s="14"/>
      <c r="N39" s="57"/>
      <c r="O39" s="163">
        <v>17700</v>
      </c>
      <c r="P39" s="14">
        <f t="shared" si="1"/>
        <v>1603525.58</v>
      </c>
      <c r="R39" s="13"/>
    </row>
    <row r="40" spans="1:18" s="5" customFormat="1" ht="31.2" x14ac:dyDescent="0.3">
      <c r="A40" s="22"/>
      <c r="B40" s="21"/>
      <c r="C40" s="22"/>
      <c r="D40" s="44" t="s">
        <v>93</v>
      </c>
      <c r="E40" s="75">
        <v>429.84363637434234</v>
      </c>
      <c r="F40" s="150">
        <v>1459994</v>
      </c>
      <c r="G40" s="53">
        <v>765850.54812000017</v>
      </c>
      <c r="H40" s="18">
        <f t="shared" si="3"/>
        <v>3396.57</v>
      </c>
      <c r="I40" s="159">
        <v>678</v>
      </c>
      <c r="J40" s="160">
        <v>28346</v>
      </c>
      <c r="K40" s="141">
        <v>28721</v>
      </c>
      <c r="L40" s="142">
        <v>206214.58000000002</v>
      </c>
      <c r="M40" s="14"/>
      <c r="N40" s="57"/>
      <c r="O40" s="163">
        <v>35100</v>
      </c>
      <c r="P40" s="14">
        <f t="shared" si="1"/>
        <v>1729654.58</v>
      </c>
      <c r="R40" s="13"/>
    </row>
    <row r="41" spans="1:18" s="5" customFormat="1" ht="31.2" x14ac:dyDescent="0.3">
      <c r="A41" s="22"/>
      <c r="B41" s="21"/>
      <c r="C41" s="22"/>
      <c r="D41" s="44" t="s">
        <v>94</v>
      </c>
      <c r="E41" s="75">
        <v>483.85047268273581</v>
      </c>
      <c r="F41" s="150">
        <v>1643432</v>
      </c>
      <c r="G41" s="53">
        <v>652194.71267999988</v>
      </c>
      <c r="H41" s="18">
        <f t="shared" si="3"/>
        <v>3396.57</v>
      </c>
      <c r="I41" s="159">
        <v>650</v>
      </c>
      <c r="J41" s="160">
        <v>26822</v>
      </c>
      <c r="K41" s="141">
        <v>62784</v>
      </c>
      <c r="L41" s="142">
        <v>450785</v>
      </c>
      <c r="M41" s="14"/>
      <c r="N41" s="57"/>
      <c r="O41" s="163">
        <v>37800</v>
      </c>
      <c r="P41" s="14">
        <f t="shared" si="1"/>
        <v>2158839</v>
      </c>
      <c r="R41" s="13"/>
    </row>
    <row r="42" spans="1:18" s="5" customFormat="1" ht="31.2" x14ac:dyDescent="0.3">
      <c r="A42" s="22"/>
      <c r="B42" s="21"/>
      <c r="C42" s="22"/>
      <c r="D42" s="44" t="s">
        <v>95</v>
      </c>
      <c r="E42" s="75">
        <v>543.00279399511862</v>
      </c>
      <c r="F42" s="150">
        <v>1844347</v>
      </c>
      <c r="G42" s="53">
        <v>790752.80952000001</v>
      </c>
      <c r="H42" s="18">
        <f t="shared" si="3"/>
        <v>3396.5699999999997</v>
      </c>
      <c r="I42" s="159">
        <v>1423</v>
      </c>
      <c r="J42" s="160">
        <v>58826</v>
      </c>
      <c r="K42" s="141">
        <v>35654</v>
      </c>
      <c r="L42" s="142">
        <v>255994.15999999997</v>
      </c>
      <c r="M42" s="14"/>
      <c r="N42" s="57"/>
      <c r="O42" s="163">
        <v>35500</v>
      </c>
      <c r="P42" s="14">
        <f t="shared" si="1"/>
        <v>2194667.16</v>
      </c>
      <c r="R42" s="13"/>
    </row>
    <row r="43" spans="1:18" s="5" customFormat="1" ht="31.2" x14ac:dyDescent="0.3">
      <c r="A43" s="22"/>
      <c r="B43" s="21"/>
      <c r="C43" s="22"/>
      <c r="D43" s="44" t="s">
        <v>96</v>
      </c>
      <c r="E43" s="75">
        <v>504.79100975395767</v>
      </c>
      <c r="F43" s="150">
        <v>1714558</v>
      </c>
      <c r="G43" s="53">
        <v>828032.80067999999</v>
      </c>
      <c r="H43" s="18">
        <f t="shared" si="3"/>
        <v>3396.57</v>
      </c>
      <c r="I43" s="159">
        <v>2420</v>
      </c>
      <c r="J43" s="160">
        <v>99670</v>
      </c>
      <c r="K43" s="141">
        <v>120804</v>
      </c>
      <c r="L43" s="142">
        <v>867370</v>
      </c>
      <c r="M43" s="14"/>
      <c r="N43" s="57"/>
      <c r="O43" s="163">
        <v>34300</v>
      </c>
      <c r="P43" s="14">
        <f t="shared" si="1"/>
        <v>2715898</v>
      </c>
      <c r="R43" s="13"/>
    </row>
    <row r="44" spans="1:18" s="5" customFormat="1" ht="31.2" x14ac:dyDescent="0.3">
      <c r="A44" s="22"/>
      <c r="B44" s="21"/>
      <c r="C44" s="22"/>
      <c r="D44" s="44" t="s">
        <v>97</v>
      </c>
      <c r="E44" s="75">
        <v>840.03627188604969</v>
      </c>
      <c r="F44" s="150">
        <v>2853242</v>
      </c>
      <c r="G44" s="53">
        <v>997698.5369399999</v>
      </c>
      <c r="H44" s="18">
        <f t="shared" si="3"/>
        <v>3396.57</v>
      </c>
      <c r="I44" s="159">
        <v>2092</v>
      </c>
      <c r="J44" s="160">
        <v>86411</v>
      </c>
      <c r="K44" s="141">
        <v>61026</v>
      </c>
      <c r="L44" s="142">
        <v>438164.16</v>
      </c>
      <c r="M44" s="14"/>
      <c r="N44" s="57"/>
      <c r="O44" s="163">
        <v>33600</v>
      </c>
      <c r="P44" s="14">
        <f t="shared" si="1"/>
        <v>3411417.16</v>
      </c>
      <c r="R44" s="13"/>
    </row>
    <row r="45" spans="1:18" s="5" customFormat="1" ht="46.8" x14ac:dyDescent="0.3">
      <c r="A45" s="22"/>
      <c r="B45" s="21"/>
      <c r="C45" s="22"/>
      <c r="D45" s="76" t="s">
        <v>107</v>
      </c>
      <c r="E45" s="75">
        <v>227.41765958010581</v>
      </c>
      <c r="F45" s="150">
        <v>772440</v>
      </c>
      <c r="G45" s="63">
        <v>311678.87015999993</v>
      </c>
      <c r="H45" s="18">
        <f t="shared" si="3"/>
        <v>3396.57</v>
      </c>
      <c r="I45" s="159">
        <v>428</v>
      </c>
      <c r="J45" s="160">
        <v>17678</v>
      </c>
      <c r="K45" s="141">
        <v>23312</v>
      </c>
      <c r="L45" s="142">
        <v>167380</v>
      </c>
      <c r="M45" s="14"/>
      <c r="N45" s="14"/>
      <c r="O45" s="163">
        <v>10900</v>
      </c>
      <c r="P45" s="14">
        <f t="shared" si="1"/>
        <v>968398</v>
      </c>
      <c r="R45" s="13"/>
    </row>
    <row r="46" spans="1:18" s="5" customFormat="1" ht="46.8" x14ac:dyDescent="0.3">
      <c r="A46" s="22"/>
      <c r="B46" s="21"/>
      <c r="C46" s="22"/>
      <c r="D46" s="44" t="s">
        <v>98</v>
      </c>
      <c r="E46" s="75">
        <v>0</v>
      </c>
      <c r="F46" s="150">
        <v>0</v>
      </c>
      <c r="G46" s="14"/>
      <c r="H46" s="18" t="e">
        <f t="shared" si="3"/>
        <v>#DIV/0!</v>
      </c>
      <c r="I46" s="159">
        <v>932</v>
      </c>
      <c r="J46" s="160">
        <v>37795</v>
      </c>
      <c r="K46" s="141">
        <v>62353</v>
      </c>
      <c r="L46" s="142">
        <v>447689.58</v>
      </c>
      <c r="M46" s="161">
        <v>43983</v>
      </c>
      <c r="N46" s="162">
        <f>1022515-239987.7</f>
        <v>782527.3</v>
      </c>
      <c r="O46" s="163">
        <v>35700</v>
      </c>
      <c r="P46" s="14">
        <f t="shared" si="1"/>
        <v>1303711.8800000001</v>
      </c>
      <c r="R46" s="13"/>
    </row>
    <row r="47" spans="1:18" s="5" customFormat="1" ht="46.8" x14ac:dyDescent="0.3">
      <c r="A47" s="22"/>
      <c r="B47" s="21"/>
      <c r="C47" s="22"/>
      <c r="D47" s="44" t="s">
        <v>99</v>
      </c>
      <c r="E47" s="75">
        <v>401.50298683672054</v>
      </c>
      <c r="F47" s="150">
        <v>1363733</v>
      </c>
      <c r="G47" s="63">
        <v>420245.573424</v>
      </c>
      <c r="H47" s="18">
        <f t="shared" si="3"/>
        <v>3396.57</v>
      </c>
      <c r="I47" s="159">
        <v>1101</v>
      </c>
      <c r="J47" s="160">
        <v>45720</v>
      </c>
      <c r="K47" s="141">
        <v>105813</v>
      </c>
      <c r="L47" s="142">
        <v>759737.94000000006</v>
      </c>
      <c r="M47" s="161"/>
      <c r="N47" s="162"/>
      <c r="O47" s="163">
        <v>23100</v>
      </c>
      <c r="P47" s="14">
        <f t="shared" si="1"/>
        <v>2192290.94</v>
      </c>
      <c r="Q47" s="5" t="s">
        <v>109</v>
      </c>
      <c r="R47" s="13"/>
    </row>
    <row r="48" spans="1:18" s="5" customFormat="1" ht="31.2" x14ac:dyDescent="0.3">
      <c r="A48" s="22"/>
      <c r="B48" s="21"/>
      <c r="C48" s="22"/>
      <c r="D48" s="60" t="s">
        <v>100</v>
      </c>
      <c r="E48" s="75">
        <v>0</v>
      </c>
      <c r="F48" s="150"/>
      <c r="G48" s="14"/>
      <c r="H48" s="18" t="e">
        <f t="shared" si="3"/>
        <v>#DIV/0!</v>
      </c>
      <c r="I48" s="159">
        <v>140</v>
      </c>
      <c r="J48" s="160">
        <v>3102</v>
      </c>
      <c r="K48" s="141">
        <v>13000</v>
      </c>
      <c r="L48" s="142">
        <v>93340</v>
      </c>
      <c r="M48" s="161">
        <v>16250</v>
      </c>
      <c r="N48" s="162">
        <f>350268-60012.3</f>
        <v>290255.7</v>
      </c>
      <c r="O48" s="163">
        <v>26000</v>
      </c>
      <c r="P48" s="14">
        <f t="shared" si="1"/>
        <v>412697.7</v>
      </c>
      <c r="R48" s="13"/>
    </row>
    <row r="49" spans="1:18" ht="31.2" x14ac:dyDescent="0.3">
      <c r="A49" s="20" t="s">
        <v>46</v>
      </c>
      <c r="B49" s="16">
        <v>1022</v>
      </c>
      <c r="C49" s="20" t="s">
        <v>9</v>
      </c>
      <c r="D49" s="55" t="s">
        <v>52</v>
      </c>
      <c r="E49" s="77">
        <v>225.58</v>
      </c>
      <c r="F49" s="78">
        <v>766200</v>
      </c>
      <c r="G49" s="12"/>
      <c r="H49" s="18">
        <f t="shared" si="3"/>
        <v>3396.5777107899635</v>
      </c>
      <c r="I49" s="95">
        <v>970</v>
      </c>
      <c r="J49" s="96">
        <v>39700</v>
      </c>
      <c r="K49" s="143">
        <v>54000</v>
      </c>
      <c r="L49" s="144">
        <v>387700</v>
      </c>
      <c r="M49" s="12"/>
      <c r="N49" s="12"/>
      <c r="O49" s="14">
        <v>15200</v>
      </c>
      <c r="P49" s="12">
        <f t="shared" si="1"/>
        <v>1208800</v>
      </c>
    </row>
    <row r="50" spans="1:18" ht="46.8" x14ac:dyDescent="0.3">
      <c r="A50" s="20" t="s">
        <v>47</v>
      </c>
      <c r="B50" s="16">
        <v>1070</v>
      </c>
      <c r="C50" s="20" t="s">
        <v>10</v>
      </c>
      <c r="D50" s="43" t="s">
        <v>61</v>
      </c>
      <c r="E50" s="9">
        <f>SUM(E51:E52)</f>
        <v>68.834147389866828</v>
      </c>
      <c r="F50" s="12">
        <f t="shared" ref="F50:O50" si="7">SUM(F51:F52)</f>
        <v>233800</v>
      </c>
      <c r="G50" s="12">
        <f t="shared" si="7"/>
        <v>0</v>
      </c>
      <c r="H50" s="12" t="e">
        <f t="shared" si="7"/>
        <v>#DIV/0!</v>
      </c>
      <c r="I50" s="12">
        <f>SUM(I51:I52)</f>
        <v>9361</v>
      </c>
      <c r="J50" s="12">
        <f t="shared" si="7"/>
        <v>221000</v>
      </c>
      <c r="K50" s="145">
        <f t="shared" si="7"/>
        <v>101260</v>
      </c>
      <c r="L50" s="145">
        <f t="shared" si="7"/>
        <v>727100</v>
      </c>
      <c r="M50" s="12"/>
      <c r="N50" s="12"/>
      <c r="O50" s="12">
        <f t="shared" si="7"/>
        <v>43400</v>
      </c>
      <c r="P50" s="12">
        <f t="shared" si="1"/>
        <v>1225300</v>
      </c>
    </row>
    <row r="51" spans="1:18" s="5" customFormat="1" ht="31.8" x14ac:dyDescent="0.35">
      <c r="A51" s="22"/>
      <c r="B51" s="21"/>
      <c r="C51" s="22" t="s">
        <v>10</v>
      </c>
      <c r="D51" s="44" t="s">
        <v>62</v>
      </c>
      <c r="E51" s="79">
        <v>68.834147389866828</v>
      </c>
      <c r="F51" s="80">
        <v>233800</v>
      </c>
      <c r="G51" s="14"/>
      <c r="H51" s="51"/>
      <c r="I51" s="97">
        <v>416</v>
      </c>
      <c r="J51" s="98">
        <v>17250</v>
      </c>
      <c r="K51" s="146">
        <v>25348</v>
      </c>
      <c r="L51" s="147">
        <v>182000</v>
      </c>
      <c r="M51" s="14"/>
      <c r="N51" s="14"/>
      <c r="O51" s="14">
        <v>21600</v>
      </c>
      <c r="P51" s="14">
        <f t="shared" si="1"/>
        <v>454650</v>
      </c>
      <c r="R51" s="13"/>
    </row>
    <row r="52" spans="1:18" s="5" customFormat="1" ht="31.2" x14ac:dyDescent="0.3">
      <c r="A52" s="22"/>
      <c r="B52" s="21"/>
      <c r="C52" s="22" t="s">
        <v>10</v>
      </c>
      <c r="D52" s="44" t="s">
        <v>101</v>
      </c>
      <c r="E52" s="61"/>
      <c r="F52" s="14"/>
      <c r="G52" s="14"/>
      <c r="H52" s="18" t="e">
        <f t="shared" si="3"/>
        <v>#DIV/0!</v>
      </c>
      <c r="I52" s="99">
        <v>8945</v>
      </c>
      <c r="J52" s="100">
        <v>203750</v>
      </c>
      <c r="K52" s="146">
        <v>75912</v>
      </c>
      <c r="L52" s="147">
        <v>545100</v>
      </c>
      <c r="M52" s="14"/>
      <c r="N52" s="14"/>
      <c r="O52" s="14">
        <v>21800</v>
      </c>
      <c r="P52" s="14">
        <f t="shared" si="1"/>
        <v>770650</v>
      </c>
      <c r="R52" s="13"/>
    </row>
    <row r="53" spans="1:18" ht="46.8" x14ac:dyDescent="0.3">
      <c r="A53" s="20" t="s">
        <v>48</v>
      </c>
      <c r="B53" s="16">
        <v>1130</v>
      </c>
      <c r="C53" s="20" t="s">
        <v>11</v>
      </c>
      <c r="D53" s="43" t="s">
        <v>63</v>
      </c>
      <c r="E53" s="81">
        <v>7.2131591576207761</v>
      </c>
      <c r="F53" s="83">
        <v>24500</v>
      </c>
      <c r="G53" s="12"/>
      <c r="H53" s="18">
        <f t="shared" si="3"/>
        <v>3396.57</v>
      </c>
      <c r="I53" s="101">
        <v>56</v>
      </c>
      <c r="J53" s="102">
        <v>2300</v>
      </c>
      <c r="K53" s="148">
        <v>1200</v>
      </c>
      <c r="L53" s="149">
        <v>8500</v>
      </c>
      <c r="M53" s="12"/>
      <c r="N53" s="56"/>
      <c r="O53" s="14">
        <v>2100</v>
      </c>
      <c r="P53" s="12">
        <f t="shared" si="1"/>
        <v>37400</v>
      </c>
      <c r="Q53" s="1" t="s">
        <v>1</v>
      </c>
    </row>
    <row r="54" spans="1:18" ht="30" customHeight="1" x14ac:dyDescent="0.3">
      <c r="A54" s="20" t="s">
        <v>49</v>
      </c>
      <c r="B54" s="16">
        <v>1141</v>
      </c>
      <c r="C54" s="20" t="s">
        <v>11</v>
      </c>
      <c r="D54" s="43" t="s">
        <v>64</v>
      </c>
      <c r="E54" s="153">
        <v>77.959000000000003</v>
      </c>
      <c r="F54" s="82">
        <f>139800+125000</f>
        <v>264800</v>
      </c>
      <c r="G54" s="12"/>
      <c r="H54" s="18">
        <f t="shared" si="3"/>
        <v>3396.6572172552237</v>
      </c>
      <c r="I54" s="104">
        <v>137</v>
      </c>
      <c r="J54" s="103">
        <v>5560</v>
      </c>
      <c r="K54" s="148">
        <v>38760</v>
      </c>
      <c r="L54" s="149">
        <v>278300</v>
      </c>
      <c r="M54" s="12"/>
      <c r="N54" s="56"/>
      <c r="O54" s="14">
        <v>1600</v>
      </c>
      <c r="P54" s="12">
        <f t="shared" si="1"/>
        <v>550260</v>
      </c>
    </row>
    <row r="55" spans="1:18" ht="31.2" x14ac:dyDescent="0.3">
      <c r="A55" s="20" t="s">
        <v>50</v>
      </c>
      <c r="B55" s="25">
        <v>1151</v>
      </c>
      <c r="C55" s="25" t="s">
        <v>11</v>
      </c>
      <c r="D55" s="43" t="s">
        <v>44</v>
      </c>
      <c r="E55" s="84">
        <v>69.4524181748058</v>
      </c>
      <c r="F55" s="85">
        <v>235900</v>
      </c>
      <c r="G55" s="12"/>
      <c r="H55" s="18">
        <f t="shared" si="3"/>
        <v>3396.5699999999979</v>
      </c>
      <c r="I55" s="106">
        <v>79</v>
      </c>
      <c r="J55" s="105">
        <v>3240</v>
      </c>
      <c r="K55" s="148">
        <v>5388</v>
      </c>
      <c r="L55" s="149">
        <v>38260</v>
      </c>
      <c r="M55" s="12"/>
      <c r="N55" s="56"/>
      <c r="O55" s="14">
        <v>1200</v>
      </c>
      <c r="P55" s="12">
        <f t="shared" si="1"/>
        <v>278600</v>
      </c>
    </row>
    <row r="56" spans="1:18" x14ac:dyDescent="0.3">
      <c r="A56" s="20" t="s">
        <v>24</v>
      </c>
      <c r="B56" s="16">
        <v>5031</v>
      </c>
      <c r="C56" s="20" t="s">
        <v>15</v>
      </c>
      <c r="D56" s="46" t="s">
        <v>32</v>
      </c>
      <c r="E56" s="47">
        <f>E57+E58</f>
        <v>173.82241496568597</v>
      </c>
      <c r="F56" s="48">
        <f>F57+F58</f>
        <v>590400</v>
      </c>
      <c r="G56" s="48"/>
      <c r="H56" s="18">
        <f t="shared" si="3"/>
        <v>3396.57</v>
      </c>
      <c r="I56" s="62">
        <f t="shared" ref="I56:L56" si="8">I57+I58</f>
        <v>314</v>
      </c>
      <c r="J56" s="48">
        <f t="shared" si="8"/>
        <v>12800</v>
      </c>
      <c r="K56" s="151">
        <f t="shared" si="8"/>
        <v>32028</v>
      </c>
      <c r="L56" s="151">
        <f t="shared" si="8"/>
        <v>227400</v>
      </c>
      <c r="M56" s="48"/>
      <c r="N56" s="58"/>
      <c r="O56" s="49">
        <f t="shared" ref="O56" si="9">O57+O58</f>
        <v>4400</v>
      </c>
      <c r="P56" s="12">
        <f t="shared" si="1"/>
        <v>835000</v>
      </c>
    </row>
    <row r="57" spans="1:18" s="5" customFormat="1" ht="46.8" x14ac:dyDescent="0.3">
      <c r="A57" s="22"/>
      <c r="B57" s="21"/>
      <c r="C57" s="22"/>
      <c r="D57" s="44" t="s">
        <v>102</v>
      </c>
      <c r="E57" s="86">
        <v>159.62309035291486</v>
      </c>
      <c r="F57" s="88">
        <v>542171</v>
      </c>
      <c r="G57" s="53">
        <v>350850.09907999996</v>
      </c>
      <c r="H57" s="18">
        <f t="shared" si="3"/>
        <v>3396.5699999999997</v>
      </c>
      <c r="I57" s="107">
        <v>222</v>
      </c>
      <c r="J57" s="109">
        <v>8962</v>
      </c>
      <c r="K57" s="150">
        <v>25344</v>
      </c>
      <c r="L57" s="152">
        <v>179944</v>
      </c>
      <c r="M57" s="14"/>
      <c r="N57" s="57"/>
      <c r="O57" s="14">
        <v>3200</v>
      </c>
      <c r="P57" s="14">
        <f t="shared" si="1"/>
        <v>734277</v>
      </c>
      <c r="R57" s="13"/>
    </row>
    <row r="58" spans="1:18" s="5" customFormat="1" ht="46.8" x14ac:dyDescent="0.3">
      <c r="A58" s="22"/>
      <c r="B58" s="21"/>
      <c r="C58" s="22"/>
      <c r="D58" s="50" t="s">
        <v>103</v>
      </c>
      <c r="E58" s="87">
        <v>14.199324612771118</v>
      </c>
      <c r="F58" s="89">
        <v>48229</v>
      </c>
      <c r="G58" s="64">
        <v>16132.554419039996</v>
      </c>
      <c r="H58" s="65">
        <f t="shared" si="3"/>
        <v>3396.57</v>
      </c>
      <c r="I58" s="108">
        <v>92</v>
      </c>
      <c r="J58" s="110">
        <v>3837.9999999999995</v>
      </c>
      <c r="K58" s="150">
        <v>6684</v>
      </c>
      <c r="L58" s="152">
        <v>47456</v>
      </c>
      <c r="M58" s="14"/>
      <c r="N58" s="14"/>
      <c r="O58" s="14">
        <v>1200</v>
      </c>
      <c r="P58" s="14">
        <f t="shared" si="1"/>
        <v>100723</v>
      </c>
      <c r="R58" s="13"/>
    </row>
    <row r="59" spans="1:18" ht="31.2" x14ac:dyDescent="0.3">
      <c r="A59" s="26" t="s">
        <v>35</v>
      </c>
      <c r="B59" s="26"/>
      <c r="C59" s="26"/>
      <c r="D59" s="30" t="s">
        <v>65</v>
      </c>
      <c r="E59" s="17">
        <f>E60+E61+E62</f>
        <v>128.06399999999999</v>
      </c>
      <c r="F59" s="18">
        <f t="shared" ref="F59:P59" si="10">F60+F61+F62</f>
        <v>600400</v>
      </c>
      <c r="G59" s="17"/>
      <c r="H59" s="17"/>
      <c r="I59" s="18">
        <f t="shared" si="10"/>
        <v>613</v>
      </c>
      <c r="J59" s="18">
        <f t="shared" si="10"/>
        <v>25200</v>
      </c>
      <c r="K59" s="18">
        <f t="shared" si="10"/>
        <v>63128</v>
      </c>
      <c r="L59" s="18">
        <f t="shared" si="10"/>
        <v>354700</v>
      </c>
      <c r="M59" s="18">
        <f t="shared" si="10"/>
        <v>0</v>
      </c>
      <c r="N59" s="18">
        <f t="shared" si="10"/>
        <v>0</v>
      </c>
      <c r="O59" s="18">
        <f t="shared" si="10"/>
        <v>0</v>
      </c>
      <c r="P59" s="18">
        <f t="shared" si="10"/>
        <v>980300</v>
      </c>
    </row>
    <row r="60" spans="1:18" s="5" customFormat="1" ht="31.2" x14ac:dyDescent="0.3">
      <c r="A60" s="22" t="s">
        <v>18</v>
      </c>
      <c r="B60" s="22" t="s">
        <v>19</v>
      </c>
      <c r="C60" s="22" t="s">
        <v>6</v>
      </c>
      <c r="D60" s="41" t="s">
        <v>66</v>
      </c>
      <c r="E60" s="61">
        <v>82.8</v>
      </c>
      <c r="F60" s="14">
        <f>305400+99800</f>
        <v>405200</v>
      </c>
      <c r="G60" s="14"/>
      <c r="H60" s="14"/>
      <c r="I60" s="14">
        <v>263</v>
      </c>
      <c r="J60" s="14">
        <v>10800</v>
      </c>
      <c r="K60" s="14">
        <v>35000</v>
      </c>
      <c r="L60" s="14">
        <f>252000-45000</f>
        <v>207000</v>
      </c>
      <c r="M60" s="14"/>
      <c r="N60" s="14"/>
      <c r="O60" s="14"/>
      <c r="P60" s="14">
        <f t="shared" ref="P60:P71" si="11">F60+J60+L60+N60+O60</f>
        <v>623000</v>
      </c>
      <c r="R60" s="13"/>
    </row>
    <row r="61" spans="1:18" s="5" customFormat="1" ht="62.4" x14ac:dyDescent="0.3">
      <c r="A61" s="22" t="s">
        <v>23</v>
      </c>
      <c r="B61" s="21">
        <v>3104</v>
      </c>
      <c r="C61" s="21">
        <v>1020</v>
      </c>
      <c r="D61" s="44" t="s">
        <v>67</v>
      </c>
      <c r="E61" s="61">
        <v>18.347999999999999</v>
      </c>
      <c r="F61" s="14">
        <v>82800</v>
      </c>
      <c r="G61" s="14"/>
      <c r="H61" s="14"/>
      <c r="I61" s="14">
        <v>100</v>
      </c>
      <c r="J61" s="14">
        <v>4100</v>
      </c>
      <c r="K61" s="14">
        <v>10000</v>
      </c>
      <c r="L61" s="14">
        <v>72000</v>
      </c>
      <c r="M61" s="14"/>
      <c r="N61" s="14"/>
      <c r="O61" s="14"/>
      <c r="P61" s="14">
        <f t="shared" si="11"/>
        <v>158900</v>
      </c>
      <c r="R61" s="13"/>
    </row>
    <row r="62" spans="1:18" s="5" customFormat="1" ht="46.8" x14ac:dyDescent="0.3">
      <c r="A62" s="22" t="s">
        <v>22</v>
      </c>
      <c r="B62" s="21">
        <v>3121</v>
      </c>
      <c r="C62" s="21">
        <v>1040</v>
      </c>
      <c r="D62" s="60" t="s">
        <v>104</v>
      </c>
      <c r="E62" s="61">
        <v>26.916</v>
      </c>
      <c r="F62" s="14">
        <v>112400</v>
      </c>
      <c r="G62" s="14"/>
      <c r="H62" s="14"/>
      <c r="I62" s="14">
        <v>250</v>
      </c>
      <c r="J62" s="14">
        <v>10300</v>
      </c>
      <c r="K62" s="14">
        <v>18128</v>
      </c>
      <c r="L62" s="14">
        <f>130500-54800</f>
        <v>75700</v>
      </c>
      <c r="M62" s="14"/>
      <c r="N62" s="14"/>
      <c r="O62" s="14"/>
      <c r="P62" s="14">
        <f t="shared" si="11"/>
        <v>198400</v>
      </c>
      <c r="R62" s="13"/>
    </row>
    <row r="63" spans="1:18" ht="31.8" x14ac:dyDescent="0.35">
      <c r="A63" s="27">
        <v>1010000</v>
      </c>
      <c r="B63" s="27"/>
      <c r="C63" s="27"/>
      <c r="D63" s="19" t="s">
        <v>68</v>
      </c>
      <c r="E63" s="17">
        <f>SUM(E64:E71)</f>
        <v>306.7</v>
      </c>
      <c r="F63" s="18">
        <f>SUM(F64:F71)</f>
        <v>1040450</v>
      </c>
      <c r="G63" s="18"/>
      <c r="H63" s="18"/>
      <c r="I63" s="18">
        <f t="shared" ref="I63:O63" si="12">SUM(I64:I71)</f>
        <v>1735</v>
      </c>
      <c r="J63" s="18">
        <f t="shared" si="12"/>
        <v>71200</v>
      </c>
      <c r="K63" s="18">
        <f t="shared" si="12"/>
        <v>134000</v>
      </c>
      <c r="L63" s="18">
        <f t="shared" si="12"/>
        <v>942800</v>
      </c>
      <c r="M63" s="18">
        <f t="shared" si="12"/>
        <v>40500</v>
      </c>
      <c r="N63" s="18">
        <f t="shared" si="12"/>
        <v>767100</v>
      </c>
      <c r="O63" s="18">
        <f t="shared" si="12"/>
        <v>146750</v>
      </c>
      <c r="P63" s="51">
        <f t="shared" si="11"/>
        <v>2968300</v>
      </c>
    </row>
    <row r="64" spans="1:18" s="5" customFormat="1" ht="42" customHeight="1" x14ac:dyDescent="0.3">
      <c r="A64" s="21">
        <v>1011080</v>
      </c>
      <c r="B64" s="21">
        <v>1100</v>
      </c>
      <c r="C64" s="22" t="s">
        <v>10</v>
      </c>
      <c r="D64" s="60" t="s">
        <v>70</v>
      </c>
      <c r="E64" s="61"/>
      <c r="F64" s="14"/>
      <c r="G64" s="14"/>
      <c r="H64" s="14"/>
      <c r="I64" s="14">
        <v>340</v>
      </c>
      <c r="J64" s="14">
        <v>14000</v>
      </c>
      <c r="K64" s="14">
        <v>35000</v>
      </c>
      <c r="L64" s="14">
        <f>252000-22000</f>
        <v>230000</v>
      </c>
      <c r="M64" s="14">
        <v>16000</v>
      </c>
      <c r="N64" s="14">
        <f>278600+22000</f>
        <v>300600</v>
      </c>
      <c r="O64" s="14">
        <v>2600</v>
      </c>
      <c r="P64" s="14">
        <f t="shared" si="11"/>
        <v>547200</v>
      </c>
      <c r="R64" s="13"/>
    </row>
    <row r="65" spans="1:18" s="5" customFormat="1" ht="31.2" x14ac:dyDescent="0.3">
      <c r="A65" s="21">
        <v>1014030</v>
      </c>
      <c r="B65" s="21">
        <v>4030</v>
      </c>
      <c r="C65" s="22" t="s">
        <v>12</v>
      </c>
      <c r="D65" s="44" t="s">
        <v>69</v>
      </c>
      <c r="E65" s="61">
        <v>200</v>
      </c>
      <c r="F65" s="14">
        <f>669400+50</f>
        <v>669450</v>
      </c>
      <c r="G65" s="14"/>
      <c r="H65" s="14"/>
      <c r="I65" s="14">
        <v>280</v>
      </c>
      <c r="J65" s="14">
        <v>11500</v>
      </c>
      <c r="K65" s="14">
        <v>36000</v>
      </c>
      <c r="L65" s="14">
        <v>259200</v>
      </c>
      <c r="M65" s="14">
        <v>2500</v>
      </c>
      <c r="N65" s="14">
        <v>43500</v>
      </c>
      <c r="O65" s="14">
        <f>700-50</f>
        <v>650</v>
      </c>
      <c r="P65" s="14">
        <f t="shared" si="11"/>
        <v>984300</v>
      </c>
      <c r="R65" s="13"/>
    </row>
    <row r="66" spans="1:18" s="5" customFormat="1" ht="31.2" x14ac:dyDescent="0.3">
      <c r="A66" s="21">
        <v>1014040</v>
      </c>
      <c r="B66" s="21">
        <v>4040</v>
      </c>
      <c r="C66" s="22" t="s">
        <v>12</v>
      </c>
      <c r="D66" s="44" t="s">
        <v>71</v>
      </c>
      <c r="E66" s="61">
        <v>95</v>
      </c>
      <c r="F66" s="14">
        <v>318000</v>
      </c>
      <c r="G66" s="14"/>
      <c r="H66" s="14"/>
      <c r="I66" s="14">
        <v>140</v>
      </c>
      <c r="J66" s="14">
        <v>5700</v>
      </c>
      <c r="K66" s="14">
        <v>11000</v>
      </c>
      <c r="L66" s="14">
        <v>79200</v>
      </c>
      <c r="M66" s="14"/>
      <c r="N66" s="14"/>
      <c r="O66" s="14">
        <v>400</v>
      </c>
      <c r="P66" s="14">
        <f t="shared" si="11"/>
        <v>403300</v>
      </c>
      <c r="R66" s="13"/>
    </row>
    <row r="67" spans="1:18" s="5" customFormat="1" ht="31.2" x14ac:dyDescent="0.3">
      <c r="A67" s="21">
        <v>1014060</v>
      </c>
      <c r="B67" s="21">
        <v>4060</v>
      </c>
      <c r="C67" s="22" t="s">
        <v>13</v>
      </c>
      <c r="D67" s="44" t="s">
        <v>72</v>
      </c>
      <c r="E67" s="61"/>
      <c r="F67" s="14"/>
      <c r="G67" s="14"/>
      <c r="H67" s="14"/>
      <c r="I67" s="14">
        <v>340</v>
      </c>
      <c r="J67" s="14">
        <v>14000</v>
      </c>
      <c r="K67" s="14">
        <v>35000</v>
      </c>
      <c r="L67" s="14">
        <v>252000</v>
      </c>
      <c r="M67" s="14">
        <v>16000</v>
      </c>
      <c r="N67" s="14">
        <f>278600+40000</f>
        <v>318600</v>
      </c>
      <c r="O67" s="14">
        <v>2800</v>
      </c>
      <c r="P67" s="14">
        <f t="shared" si="11"/>
        <v>587400</v>
      </c>
      <c r="R67" s="13"/>
    </row>
    <row r="68" spans="1:18" s="5" customFormat="1" ht="31.2" x14ac:dyDescent="0.3">
      <c r="A68" s="21">
        <v>1014060</v>
      </c>
      <c r="B68" s="21">
        <v>4060</v>
      </c>
      <c r="C68" s="22" t="s">
        <v>13</v>
      </c>
      <c r="D68" s="44" t="s">
        <v>73</v>
      </c>
      <c r="E68" s="61"/>
      <c r="F68" s="14"/>
      <c r="G68" s="14"/>
      <c r="H68" s="14"/>
      <c r="I68" s="14">
        <v>120</v>
      </c>
      <c r="J68" s="14">
        <v>4900</v>
      </c>
      <c r="K68" s="14">
        <v>4000</v>
      </c>
      <c r="L68" s="14">
        <v>28800</v>
      </c>
      <c r="M68" s="14"/>
      <c r="N68" s="14"/>
      <c r="O68" s="14">
        <f>85000-40000</f>
        <v>45000</v>
      </c>
      <c r="P68" s="14">
        <f t="shared" si="11"/>
        <v>78700</v>
      </c>
      <c r="R68" s="13"/>
    </row>
    <row r="69" spans="1:18" s="5" customFormat="1" ht="31.2" x14ac:dyDescent="0.3">
      <c r="A69" s="21">
        <v>1014060</v>
      </c>
      <c r="B69" s="21">
        <v>4060</v>
      </c>
      <c r="C69" s="22" t="s">
        <v>13</v>
      </c>
      <c r="D69" s="44" t="s">
        <v>74</v>
      </c>
      <c r="E69" s="61"/>
      <c r="F69" s="14"/>
      <c r="G69" s="14"/>
      <c r="H69" s="14"/>
      <c r="I69" s="14">
        <v>150</v>
      </c>
      <c r="J69" s="14">
        <v>6100</v>
      </c>
      <c r="K69" s="14">
        <v>7500</v>
      </c>
      <c r="L69" s="14">
        <v>54000</v>
      </c>
      <c r="M69" s="14"/>
      <c r="N69" s="14"/>
      <c r="O69" s="14">
        <v>94000</v>
      </c>
      <c r="P69" s="14">
        <f t="shared" si="11"/>
        <v>154100</v>
      </c>
      <c r="R69" s="13"/>
    </row>
    <row r="70" spans="1:18" s="5" customFormat="1" ht="31.2" x14ac:dyDescent="0.3">
      <c r="A70" s="21">
        <v>1014060</v>
      </c>
      <c r="B70" s="21">
        <v>4060</v>
      </c>
      <c r="C70" s="22" t="s">
        <v>13</v>
      </c>
      <c r="D70" s="44" t="s">
        <v>75</v>
      </c>
      <c r="E70" s="61"/>
      <c r="F70" s="14"/>
      <c r="G70" s="14"/>
      <c r="H70" s="14"/>
      <c r="I70" s="14">
        <v>340</v>
      </c>
      <c r="J70" s="14">
        <v>14000</v>
      </c>
      <c r="K70" s="14">
        <v>1500</v>
      </c>
      <c r="L70" s="14">
        <v>10800</v>
      </c>
      <c r="M70" s="14">
        <v>6000</v>
      </c>
      <c r="N70" s="14">
        <v>104400</v>
      </c>
      <c r="O70" s="14">
        <v>1300</v>
      </c>
      <c r="P70" s="14">
        <f t="shared" si="11"/>
        <v>130500</v>
      </c>
      <c r="R70" s="13"/>
    </row>
    <row r="71" spans="1:18" s="66" customFormat="1" ht="46.8" x14ac:dyDescent="0.25">
      <c r="A71" s="21">
        <v>1014081</v>
      </c>
      <c r="B71" s="21">
        <v>4081</v>
      </c>
      <c r="C71" s="22" t="s">
        <v>14</v>
      </c>
      <c r="D71" s="60" t="s">
        <v>76</v>
      </c>
      <c r="E71" s="68">
        <v>11.7</v>
      </c>
      <c r="F71" s="69">
        <v>53000</v>
      </c>
      <c r="G71" s="69"/>
      <c r="H71" s="69"/>
      <c r="I71" s="69">
        <v>25</v>
      </c>
      <c r="J71" s="69">
        <v>1000</v>
      </c>
      <c r="K71" s="69">
        <v>4000</v>
      </c>
      <c r="L71" s="69">
        <v>28800</v>
      </c>
      <c r="M71" s="69"/>
      <c r="N71" s="69"/>
      <c r="O71" s="69"/>
      <c r="P71" s="69">
        <f t="shared" si="11"/>
        <v>82800</v>
      </c>
      <c r="R71" s="67"/>
    </row>
    <row r="72" spans="1:18" x14ac:dyDescent="0.3">
      <c r="A72" s="27"/>
      <c r="B72" s="27"/>
      <c r="C72" s="27"/>
      <c r="D72" s="24" t="s">
        <v>0</v>
      </c>
      <c r="E72" s="17">
        <f>E16+E22+E59+E63</f>
        <v>8808.196169609344</v>
      </c>
      <c r="F72" s="18">
        <f>F16+F22+F59+F63</f>
        <v>30054667</v>
      </c>
      <c r="G72" s="18"/>
      <c r="H72" s="18"/>
      <c r="I72" s="18">
        <f t="shared" ref="I72:P72" si="13">I16+I22+I59+I63</f>
        <v>57875.6</v>
      </c>
      <c r="J72" s="18">
        <f t="shared" si="13"/>
        <v>2230805</v>
      </c>
      <c r="K72" s="18">
        <f t="shared" si="13"/>
        <v>2208030.6</v>
      </c>
      <c r="L72" s="18">
        <f t="shared" si="13"/>
        <v>15545687</v>
      </c>
      <c r="M72" s="18">
        <f t="shared" si="13"/>
        <v>124193</v>
      </c>
      <c r="N72" s="18">
        <f t="shared" si="13"/>
        <v>2296533</v>
      </c>
      <c r="O72" s="18">
        <f t="shared" si="13"/>
        <v>913750</v>
      </c>
      <c r="P72" s="18">
        <f t="shared" si="13"/>
        <v>51041442</v>
      </c>
    </row>
    <row r="73" spans="1:18" x14ac:dyDescent="0.3">
      <c r="A73" s="15"/>
      <c r="B73" s="15"/>
      <c r="C73" s="15"/>
      <c r="D73" s="6"/>
      <c r="E73" s="10"/>
      <c r="F73" s="35"/>
      <c r="G73" s="35"/>
      <c r="H73" s="35"/>
      <c r="I73" s="10"/>
      <c r="J73" s="10"/>
      <c r="K73" s="35"/>
      <c r="L73" s="35"/>
      <c r="M73" s="35"/>
      <c r="N73" s="35"/>
      <c r="O73" s="10"/>
      <c r="P73" s="10"/>
    </row>
    <row r="74" spans="1:18" x14ac:dyDescent="0.3">
      <c r="A74" s="15"/>
      <c r="B74" s="15"/>
      <c r="C74" s="15"/>
      <c r="D74" s="6" t="s">
        <v>112</v>
      </c>
      <c r="E74" s="10" t="s">
        <v>113</v>
      </c>
      <c r="F74" s="35"/>
      <c r="G74" s="35"/>
      <c r="H74" s="35"/>
      <c r="I74" s="10"/>
      <c r="J74" s="10"/>
      <c r="K74" s="1"/>
      <c r="L74" s="35"/>
      <c r="M74" s="35"/>
      <c r="N74" s="35"/>
      <c r="O74" s="10"/>
      <c r="P74" s="10"/>
    </row>
    <row r="75" spans="1:18" x14ac:dyDescent="0.3">
      <c r="A75" s="11"/>
      <c r="B75" s="15"/>
      <c r="C75" s="15"/>
      <c r="D75" s="6"/>
      <c r="E75" s="10"/>
      <c r="F75" s="35"/>
      <c r="G75" s="35"/>
      <c r="H75" s="35"/>
      <c r="I75" s="10"/>
      <c r="J75" s="10"/>
      <c r="K75" s="35"/>
      <c r="L75" s="35"/>
      <c r="M75" s="35"/>
      <c r="N75" s="35"/>
      <c r="O75" s="10"/>
      <c r="P75" s="10"/>
    </row>
    <row r="76" spans="1:18" x14ac:dyDescent="0.3">
      <c r="A76" s="15"/>
      <c r="B76" s="15"/>
      <c r="C76" s="15"/>
      <c r="D76" s="6"/>
      <c r="E76" s="10"/>
      <c r="F76" s="35"/>
      <c r="G76" s="35"/>
      <c r="H76" s="35"/>
      <c r="I76" s="10"/>
      <c r="J76" s="10"/>
      <c r="K76" s="35"/>
      <c r="L76" s="35"/>
      <c r="M76" s="35"/>
      <c r="N76" s="35"/>
      <c r="O76" s="10"/>
      <c r="P76" s="10"/>
    </row>
  </sheetData>
  <mergeCells count="10">
    <mergeCell ref="N10:P10"/>
    <mergeCell ref="A13:P13"/>
    <mergeCell ref="A14:A15"/>
    <mergeCell ref="B14:B15"/>
    <mergeCell ref="C14:C15"/>
    <mergeCell ref="D14:D15"/>
    <mergeCell ref="E14:F14"/>
    <mergeCell ref="I14:J14"/>
    <mergeCell ref="K14:L14"/>
    <mergeCell ref="M14:N14"/>
  </mergeCells>
  <pageMargins left="0.19685039370078741" right="0.19685039370078741" top="0.19685039370078741" bottom="0.19685039370078741" header="0.15748031496062992" footer="0.19685039370078741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із змінами листопад</vt:lpstr>
      <vt:lpstr>' із змінами листопад'!Заголовки_для_печати</vt:lpstr>
      <vt:lpstr>' із змінами листопад'!Область_печати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220FU6</cp:lastModifiedBy>
  <cp:lastPrinted>2022-11-06T16:05:47Z</cp:lastPrinted>
  <dcterms:created xsi:type="dcterms:W3CDTF">2002-01-03T07:12:49Z</dcterms:created>
  <dcterms:modified xsi:type="dcterms:W3CDTF">2022-11-08T14:10:03Z</dcterms:modified>
</cp:coreProperties>
</file>