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HARE\0-Старые данные\SHARE\Бюджет 2022\УТОЧНЕННЯ\15_НАСТУПНЕ ЛИСТОПАД\рада 11.11.22\"/>
    </mc:Choice>
  </mc:AlternateContent>
  <bookViews>
    <workbookView xWindow="0" yWindow="0" windowWidth="15360" windowHeight="7812"/>
  </bookViews>
  <sheets>
    <sheet name="із змінами листопад" sheetId="3" r:id="rId1"/>
  </sheets>
  <externalReferences>
    <externalReference r:id="rId2"/>
  </externalReferences>
  <definedNames>
    <definedName name="_xlnm.Print_Titles" localSheetId="0">'із змінами листопад'!$16:$18</definedName>
    <definedName name="_xlnm.Print_Area" localSheetId="0">'із змінами листопад'!$A$1:$K$182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6" i="3" l="1"/>
  <c r="I66" i="3"/>
  <c r="J20" i="3" l="1"/>
  <c r="I20" i="3"/>
  <c r="J166" i="3" l="1"/>
  <c r="J171" i="3"/>
  <c r="I171" i="3"/>
  <c r="J170" i="3"/>
  <c r="I170" i="3"/>
  <c r="I166" i="3" l="1"/>
  <c r="J85" i="3" l="1"/>
  <c r="I85" i="3"/>
  <c r="J169" i="3" l="1"/>
  <c r="I186" i="3"/>
  <c r="J177" i="3" l="1"/>
  <c r="I177" i="3"/>
  <c r="I178" i="3"/>
  <c r="J24" i="3" l="1"/>
  <c r="I24" i="3"/>
  <c r="J23" i="3"/>
  <c r="J21" i="3" s="1"/>
  <c r="I23" i="3"/>
  <c r="I21" i="3" l="1"/>
  <c r="I169" i="3"/>
  <c r="J101" i="3"/>
  <c r="I101" i="3"/>
  <c r="I45" i="3"/>
  <c r="I44" i="3" s="1"/>
  <c r="J45" i="3"/>
  <c r="J44" i="3" s="1"/>
  <c r="J178" i="3" l="1"/>
  <c r="J167" i="3" l="1"/>
  <c r="I167" i="3"/>
  <c r="I175" i="3" l="1"/>
  <c r="J89" i="3"/>
  <c r="I89" i="3"/>
  <c r="J42" i="3" l="1"/>
  <c r="J41" i="3" s="1"/>
  <c r="I42" i="3"/>
  <c r="I41" i="3" s="1"/>
  <c r="J31" i="3"/>
  <c r="I31" i="3"/>
  <c r="G32" i="3"/>
  <c r="I38" i="3" l="1"/>
  <c r="J38" i="3"/>
  <c r="J39" i="3"/>
  <c r="I39" i="3"/>
  <c r="J36" i="3" l="1"/>
  <c r="J30" i="3" s="1"/>
  <c r="I36" i="3"/>
  <c r="I30" i="3" s="1"/>
  <c r="J92" i="3" l="1"/>
  <c r="I92" i="3"/>
  <c r="J176" i="3" l="1"/>
  <c r="J174" i="3" s="1"/>
  <c r="I176" i="3"/>
  <c r="I174" i="3" s="1"/>
  <c r="J152" i="3" l="1"/>
  <c r="I152" i="3"/>
  <c r="J19" i="3" l="1"/>
  <c r="I19" i="3"/>
  <c r="J183" i="3"/>
  <c r="J29" i="3"/>
  <c r="I29" i="3"/>
  <c r="G161" i="3"/>
  <c r="J160" i="3"/>
  <c r="I160" i="3"/>
  <c r="G154" i="3"/>
  <c r="G152" i="3"/>
  <c r="J149" i="3"/>
  <c r="I149" i="3"/>
  <c r="G148" i="3"/>
  <c r="G138" i="3"/>
  <c r="G136" i="3"/>
  <c r="J135" i="3"/>
  <c r="I135" i="3"/>
  <c r="J132" i="3"/>
  <c r="I132" i="3"/>
  <c r="J93" i="3"/>
  <c r="I93" i="3"/>
  <c r="I91" i="3"/>
  <c r="I90" i="3" s="1"/>
  <c r="G91" i="3"/>
  <c r="J90" i="3"/>
  <c r="J88" i="3" s="1"/>
  <c r="G89" i="3"/>
  <c r="J83" i="3"/>
  <c r="J82" i="3" s="1"/>
  <c r="I83" i="3"/>
  <c r="I82" i="3" s="1"/>
  <c r="J78" i="3"/>
  <c r="I78" i="3"/>
  <c r="J63" i="3"/>
  <c r="I63" i="3"/>
  <c r="J54" i="3"/>
  <c r="J49" i="3" s="1"/>
  <c r="I54" i="3"/>
  <c r="I49" i="3"/>
  <c r="J48" i="3" l="1"/>
  <c r="J47" i="3" s="1"/>
  <c r="I88" i="3"/>
  <c r="I87" i="3" s="1"/>
  <c r="J87" i="3"/>
  <c r="I173" i="3"/>
  <c r="J173" i="3"/>
  <c r="J179" i="3" l="1"/>
  <c r="J184" i="3" s="1"/>
  <c r="I48" i="3"/>
  <c r="I47" i="3" s="1"/>
  <c r="I179" i="3" s="1"/>
  <c r="I184" i="3" s="1"/>
  <c r="I187" i="3" s="1"/>
</calcChain>
</file>

<file path=xl/sharedStrings.xml><?xml version="1.0" encoding="utf-8"?>
<sst xmlns="http://schemas.openxmlformats.org/spreadsheetml/2006/main" count="375" uniqueCount="253">
  <si>
    <t>Одеського району Одеської області</t>
  </si>
  <si>
    <t>(код бюджету)</t>
  </si>
  <si>
    <t xml:space="preserve">до  рішення </t>
  </si>
  <si>
    <t xml:space="preserve">Чорноморської міської ради </t>
  </si>
  <si>
    <t xml:space="preserve">Розподіл коштів бюджету розвитку у складі бюджету Чорноморської міської територіальної громади  на 2022 рік </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</si>
  <si>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</si>
  <si>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</si>
  <si>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</si>
  <si>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</si>
  <si>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</si>
  <si>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об'єкта будівництва/вид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</si>
  <si>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</si>
  <si>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</si>
  <si>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</si>
  <si>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</si>
  <si>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з них</t>
  </si>
  <si>
    <t>Рівень готовності об'єкта на кінець бюджетного періоду, %</t>
  </si>
  <si>
    <t>капітальні видатки за рахунок коштів, що передаються із загального фонду до бюджету розвитку (спеціального фонду)</t>
  </si>
  <si>
    <t>9.1</t>
  </si>
  <si>
    <t>0200000</t>
  </si>
  <si>
    <t>Виконавчий комітет Чорноморської  міської ради  Одеського району Одеської області</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</si>
  <si>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</si>
  <si>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</si>
  <si>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</si>
  <si>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</si>
  <si>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</si>
  <si>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</si>
  <si>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0218220</t>
  </si>
  <si>
    <t>0380</t>
  </si>
  <si>
    <t>Заходи та роботи з мобілізаційної підготовки місцевого значення</t>
  </si>
  <si>
    <t>0600000</t>
  </si>
  <si>
    <t>Відділ освіти Чорноморської  міської ради  Одеського району Одеської області</t>
  </si>
  <si>
    <t>0610000</t>
  </si>
  <si>
    <t>0611021</t>
  </si>
  <si>
    <t>1021</t>
  </si>
  <si>
    <t>0921</t>
  </si>
  <si>
    <t>Надання загальної середньої освіти закладами загальної середньої освіти</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</si>
  <si>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</si>
  <si>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2021-2022</t>
  </si>
  <si>
    <t>0990</t>
  </si>
  <si>
    <t>0611171</t>
  </si>
  <si>
    <t>1171</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</si>
  <si>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</si>
  <si>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</si>
  <si>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1200000</t>
  </si>
  <si>
    <t>Відділ комунального господарства та благоустрою Чорноморської  міської ради  Одеського району Одеської області</t>
  </si>
  <si>
    <t>1210000</t>
  </si>
  <si>
    <t>0610</t>
  </si>
  <si>
    <t>Експлуатація та технічне обслуговування житлового фонду</t>
  </si>
  <si>
    <t>Капітальні видатки разом, в т.ч.:</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</si>
  <si>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</si>
  <si>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</si>
  <si>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багатоквартирного будинку (ремонт вхідних груп) за адресою: м.Чорноморськ, вул.В.Шума, 13а</t>
  </si>
  <si>
    <t>Капітальний ремонт житлового фонду</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</si>
  <si>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</si>
  <si>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</si>
  <si>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</si>
  <si>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</si>
  <si>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</si>
  <si>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</si>
  <si>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</si>
  <si>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</si>
  <si>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0620</t>
  </si>
  <si>
    <t>Забезпечення діяльності водопровідно-каналізаційного господарства</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</si>
  <si>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</si>
  <si>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1216015</t>
  </si>
  <si>
    <t>6015</t>
  </si>
  <si>
    <t>Забезпечення надійної та безперебійної експлуатації ліфтів</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</si>
  <si>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</si>
  <si>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ліфтів житлового будинку за адресою: Одеська область, Одеський район, м.Чорноморськ, вул.Парусна, 17 (ОК ЖБК "Новий")</t>
  </si>
  <si>
    <t>1216030</t>
  </si>
  <si>
    <t>6030</t>
  </si>
  <si>
    <t>Організація благоустрою населених пунктів</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</si>
  <si>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</si>
  <si>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</si>
  <si>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</si>
  <si>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</si>
  <si>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</si>
  <si>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</si>
  <si>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</si>
  <si>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</si>
  <si>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</si>
  <si>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</si>
  <si>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</si>
  <si>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0490</t>
  </si>
  <si>
    <t>Реалізація інших заходів щодо соціально-економічного розвитку територій</t>
  </si>
  <si>
    <t>Виконання проектно - кошторисних робіт на будівництво притулку для безпритульних тварин</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</si>
  <si>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</si>
  <si>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</si>
  <si>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</si>
  <si>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1500000</t>
  </si>
  <si>
    <t>Управління капітального будівництва Чорноморської  міської ради  Одеського району Одеської області</t>
  </si>
  <si>
    <t>1510000</t>
  </si>
  <si>
    <t>1510150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</si>
  <si>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</si>
  <si>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0731</t>
  </si>
  <si>
    <t>Багатопрофільна стаціонарна медична допомога населенню</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</si>
  <si>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</si>
  <si>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Капітальний ремонт с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</si>
  <si>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1516011</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</si>
  <si>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</si>
  <si>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</si>
  <si>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</si>
  <si>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</si>
  <si>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</si>
  <si>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</si>
  <si>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</si>
  <si>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покрівлі багатоквартирного будинку за адресою: м.Чорноморськ вул.Корабельна, 4б</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</si>
  <si>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</si>
  <si>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Капітальний ремонт багатоквартирного будинку за адресою: м.Чорноморськ, проспект Миру, 11</t>
  </si>
  <si>
    <t>Капітальний ремонт житлового будинку за адресою: м.Чорноморськ, проспект Миру, 12</t>
  </si>
  <si>
    <t>Капітальний ремонт багатоквартирного будинку за адресою: м.Чорноморськ, проспект Миру, 14а</t>
  </si>
  <si>
    <t>Капітальний ремонт багатоквартирного будинку (відновлення вхідних груп) за адресою м.Чорноморськ, проспект Миру, 15а</t>
  </si>
  <si>
    <t>Капітальний ремонт житлового  будинку за адресою: м.Чорноморськ, проспект Миру, 16</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</si>
  <si>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</si>
  <si>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</si>
  <si>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</si>
  <si>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</si>
  <si>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</si>
  <si>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</si>
  <si>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</si>
  <si>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</si>
  <si>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</si>
  <si>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</si>
  <si>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</si>
  <si>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</si>
  <si>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</si>
  <si>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</si>
  <si>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</si>
  <si>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(відновлення вхідних груп, вимощення) за адресою м.Чорноморськ, вул.Парусна, 11</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</si>
  <si>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</si>
  <si>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вимощення, цоколя) за адресою: м.Чорноморськ, вул.1 Травня, 7</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</si>
  <si>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</si>
  <si>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t>
  </si>
  <si>
    <t>Капітальний ремонт багатоквартирного будинку (ремонт вхідних груп, ремонт відмостки) за адресою: м.Чорноморськ, вул.В.Шума, 15</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</si>
  <si>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</si>
  <si>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</si>
  <si>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</si>
  <si>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</si>
  <si>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</si>
  <si>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</si>
  <si>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</si>
  <si>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</si>
  <si>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</si>
  <si>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</si>
  <si>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</si>
  <si>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</si>
  <si>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</si>
  <si>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за адресою: м.Чорноморськ, вул.Парусна, 18</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</si>
  <si>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</si>
  <si>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</si>
  <si>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0443</t>
  </si>
  <si>
    <t>Будівництво 1 об'єктів житлово-комунального господарства</t>
  </si>
  <si>
    <t>Будівництво автобусної зупинки біля Малодолинської ЗОШ по вул.Зелена, 2 в с.Малодолинське, м.Чорноморськ, Одеського району Одеської області</t>
  </si>
  <si>
    <t>Будівництво 1 інших об'єктів комунальної власності</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</si>
  <si>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</si>
  <si>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</si>
  <si>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</si>
  <si>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</si>
  <si>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Реконструкція існуючого стадіону за адресою: Одеська область, Одеський район, місто Чорноморськ, вулиця Набережна, 2</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</si>
  <si>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</si>
  <si>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Капітальні видатки разом, з них:</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</si>
  <si>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</si>
  <si>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</si>
  <si>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</si>
  <si>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</si>
  <si>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</si>
  <si>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3700000</t>
  </si>
  <si>
    <t>Фінансове управління Чорноморської  міської ради  Одеського району Одеської області</t>
  </si>
  <si>
    <t>3710000</t>
  </si>
  <si>
    <t>3710180</t>
  </si>
  <si>
    <t>0180</t>
  </si>
  <si>
    <t>0133</t>
  </si>
  <si>
    <t>Інша діяльність у сфері державного управління</t>
  </si>
  <si>
    <t>ВСЬОГО</t>
  </si>
  <si>
    <t>інвес.проекти</t>
  </si>
  <si>
    <t>дод.3</t>
  </si>
  <si>
    <t>"Додаток 6</t>
  </si>
  <si>
    <t>від 23.12.2021  № 146 - VIII"</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</si>
  <si>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</si>
  <si>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учнів інклюзивних класів закладів загальної середньої освіти - капітальні трансферти)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</si>
  <si>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вихованців інклюзивних груп закладів дошкільної освіти - капітальні трансферти)</t>
  </si>
  <si>
    <t>0218240</t>
  </si>
  <si>
    <t>8240</t>
  </si>
  <si>
    <t>Заходи та роботи з територіальної оборони</t>
  </si>
  <si>
    <r>
      <t xml:space="preserve">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 - </t>
    </r>
    <r>
      <rPr>
        <b/>
        <sz val="14"/>
        <rFont val="Times New Roman"/>
        <family val="1"/>
        <charset val="204"/>
      </rPr>
      <t>капітальтні видатки</t>
    </r>
  </si>
  <si>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 </t>
    </r>
    <r>
      <rPr>
        <b/>
        <sz val="14"/>
        <rFont val="Times New Roman"/>
        <family val="1"/>
        <charset val="204"/>
      </rPr>
      <t>капітальні видатки</t>
    </r>
  </si>
  <si>
    <t>7461</t>
  </si>
  <si>
    <t>0456</t>
  </si>
  <si>
    <t>Утримання та розвиток автомобільних доріг та дорожньої інфраструктури за рахунок коштів місцевого бюджету</t>
  </si>
  <si>
    <t>Капітальний ремонт проїжджої частини вул. 1 Травня, м.Чорноморськ Одеської області</t>
  </si>
  <si>
    <t>Капітальний ремонт дорожнього покриття по вул. 1 Травня з облаштуванням кругового руху (світлофор біля ж/к «Кольоровий бульвар») у м. Чорноморськ Одеської області</t>
  </si>
  <si>
    <t>Капітальний ремонт проїжджої частини вул. Перемоги, м.Чорноморськ Одеської області</t>
  </si>
  <si>
    <t>Капітальний ремонт вул. Миру в с.Малодолинське, м. Чорноморськ Одеської області</t>
  </si>
  <si>
    <t>Субвенція з місцевого бюджету державному бюджету на виконання програм соціально-економічного розвитку регіонів</t>
  </si>
  <si>
    <t>Заходи із запобігання та ліквідації надзвичайних ситуацій та наслідків стихійного лиха</t>
  </si>
  <si>
    <t>8110</t>
  </si>
  <si>
    <t>1518110</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</si>
  <si>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</si>
  <si>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</si>
  <si>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</si>
  <si>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</si>
  <si>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передача за рахунок субвенцій, в т.ч.:</t>
  </si>
  <si>
    <t>за рахунок залишку</t>
  </si>
  <si>
    <t>за рахунок доходів</t>
  </si>
  <si>
    <t xml:space="preserve">Капітальні видатки </t>
  </si>
  <si>
    <t>Міська цільова соціальна програма розвитку цивільного захисту Чорноморської міської територіальної громади на 2021-2025 роки</t>
  </si>
  <si>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t>
  </si>
  <si>
    <t>0618110</t>
  </si>
  <si>
    <t>0320</t>
  </si>
  <si>
    <t>1000000</t>
  </si>
  <si>
    <t>1010000</t>
  </si>
  <si>
    <t>Відділ культури Чорноморської  міської ради  Одеського району Одеської області</t>
  </si>
  <si>
    <t>1018110</t>
  </si>
  <si>
    <t>в т.ч. 1 994 515,69 грн за рахунок доходів (продаж землі) (перерозп.з фінупр.)</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</si>
  <si>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</si>
  <si>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Капітальні видатки -  придбання джерел резервного живлення</t>
  </si>
  <si>
    <t>Капітальні видатки - придбання джерел резервного живлення</t>
  </si>
  <si>
    <t>1218775</t>
  </si>
  <si>
    <t>8775</t>
  </si>
  <si>
    <t>Інші заходи за рахунок коштів резервного фонду місцевого бюджету</t>
  </si>
  <si>
    <t>Придбання матеріалів та обладнання для підготовки до осінньо-зимового періоду 2022/2023 в умовах особливого періоду, облаштування пунктів обігріву</t>
  </si>
  <si>
    <t>Виконавчий комітет - капітальні видатки</t>
  </si>
  <si>
    <t>Олександрівська селищна адміністрація - придбання джерела резервного живлення, твердопаливного котла</t>
  </si>
  <si>
    <t>Бурлачобалківська сільська адміністрація - придбання джерела резервного живлення</t>
  </si>
  <si>
    <t>0611141</t>
  </si>
  <si>
    <t>1141</t>
  </si>
  <si>
    <t>Забезпечення діяльності інших закладів у сфері освіти</t>
  </si>
  <si>
    <t>1100000</t>
  </si>
  <si>
    <t>1110000</t>
  </si>
  <si>
    <t>Вiддiл молодi та спорту Чорноморської мiської ради Одеського району Одеської областi</t>
  </si>
  <si>
    <t>1110160</t>
  </si>
  <si>
    <t>0160</t>
  </si>
  <si>
    <t>Керівництво і управління у відповідній сфері у містах (місті Києві), селищах, селах, територіальних громадах</t>
  </si>
  <si>
    <t>Реконструкція приміщення сховища в будівлі за адресою: Одеська область, Одеський район, м.Чорноморськ, вул.1 Травня, 2/198-Н</t>
  </si>
  <si>
    <t>1518775</t>
  </si>
  <si>
    <t>Капітальні видатки на створення пунктів обігріву та їх облаштування</t>
  </si>
  <si>
    <t>1218110</t>
  </si>
  <si>
    <t>Додаток 5</t>
  </si>
  <si>
    <t>Малодолинська сільська адміністрація - придбання джерела резервного живлення</t>
  </si>
  <si>
    <t>Видатки з благоустрою - капітальний ремонт зеленої зони, придбання зелених насаджень</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</si>
  <si>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</si>
  <si>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печей ("буржуйок")</t>
  </si>
  <si>
    <t>0212100</t>
  </si>
  <si>
    <t>Стоматологічна допомога населенню</t>
  </si>
  <si>
    <t>2100</t>
  </si>
  <si>
    <t>0722</t>
  </si>
  <si>
    <t>Придбання джерела резервного живлення (генератора)</t>
  </si>
  <si>
    <t>від                   2022  №    - VIII</t>
  </si>
  <si>
    <t>до  рішення</t>
  </si>
  <si>
    <t>Начальник фінансового управління</t>
  </si>
  <si>
    <t>Ольга ЯКОВЕНКО</t>
  </si>
  <si>
    <t>Капітальні видатки - придбання двигуна для садового пилососу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</si>
</sst>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30">
    <font>
      <sz val="11"/>
      <color theme="1"/>
      <name val="Calibri"/>
      <family val="2"/>
      <charset val="204"/>
      <scheme val="minor"/>
    </font>
    <font>
      <sz val="11"/>
      <color indexed="8"/>
      <name val="Calibri"/>
      <family val="2"/>
      <charset val="204"/>
    </font>
    <font>
      <sz val="11"/>
      <color theme="1"/>
      <name val="Calibri"/>
      <family val="2"/>
      <charset val="204"/>
      <scheme val="minor"/>
    </font>
    <font>
      <sz val="11"/>
      <color theme="1"/>
      <name val="Calibri"/>
      <family val="2"/>
      <scheme val="minor"/>
    </font>
    <font>
      <sz val="10"/>
      <name val="Arial Cyr"/>
      <charset val="204"/>
    </font>
    <font>
      <sz val="10"/>
      <color rgb="FF000000"/>
      <name val="Arimo"/>
    </font>
    <font>
      <b/>
      <sz val="12"/>
      <color rgb="FF0000FF"/>
      <name val="Times New Roman"/>
      <family val="1"/>
      <charset val="204"/>
    </font>
    <font>
      <sz val="14"/>
      <name val="Times New Roman"/>
      <family val="1"/>
      <charset val="204"/>
    </font>
    <font>
      <sz val="12"/>
      <name val="Times New Roman"/>
      <family val="1"/>
      <charset val="204"/>
    </font>
    <font>
      <b/>
      <sz val="10"/>
      <color rgb="FF0000FF"/>
      <name val="Times New Roman"/>
      <family val="1"/>
      <charset val="204"/>
    </font>
    <font>
      <u/>
      <sz val="14"/>
      <name val="Times New Roman"/>
      <family val="1"/>
      <charset val="204"/>
    </font>
    <font>
      <b/>
      <sz val="16"/>
      <name val="Times New Roman"/>
      <family val="1"/>
      <charset val="204"/>
    </font>
    <font>
      <sz val="16"/>
      <name val="Times New Roman"/>
      <family val="1"/>
      <charset val="204"/>
    </font>
    <font>
      <sz val="12"/>
      <name val="Arial Cyr"/>
      <charset val="204"/>
    </font>
    <font>
      <b/>
      <sz val="14"/>
      <name val="Times New Roman"/>
      <family val="1"/>
      <charset val="204"/>
    </font>
    <font>
      <sz val="14"/>
      <color theme="1"/>
      <name val="Times New Roman"/>
      <family val="1"/>
      <charset val="204"/>
    </font>
    <font>
      <b/>
      <sz val="14"/>
      <color theme="1"/>
      <name val="Times New Roman"/>
      <family val="1"/>
      <charset val="204"/>
    </font>
    <font>
      <i/>
      <sz val="14"/>
      <color rgb="FF000000"/>
      <name val="Times New Roman"/>
      <family val="1"/>
      <charset val="204"/>
    </font>
    <font>
      <i/>
      <sz val="14"/>
      <color theme="1"/>
      <name val="Times New Roman"/>
      <family val="1"/>
      <charset val="204"/>
    </font>
    <font>
      <i/>
      <sz val="14"/>
      <name val="Times New Roman"/>
      <family val="1"/>
      <charset val="204"/>
    </font>
    <font>
      <sz val="14"/>
      <color rgb="FF000000"/>
      <name val="Times New Roman"/>
      <family val="1"/>
      <charset val="204"/>
    </font>
    <font>
      <b/>
      <sz val="14"/>
      <color rgb="FF000000"/>
      <name val="Times New Roman"/>
      <family val="1"/>
      <charset val="204"/>
    </font>
    <font>
      <sz val="10"/>
      <name val="Helv"/>
      <charset val="204"/>
    </font>
    <font>
      <b/>
      <vertAlign val="superscript"/>
      <sz val="8"/>
      <name val="Times New Roman"/>
      <family val="1"/>
      <charset val="204"/>
    </font>
    <font>
      <i/>
      <sz val="14"/>
      <name val="Times New Roman"/>
      <family val="1"/>
    </font>
    <font>
      <sz val="14"/>
      <name val="Times New Roman"/>
      <family val="1"/>
    </font>
    <font>
      <sz val="10"/>
      <color theme="1"/>
      <name val="Calibri"/>
      <family val="2"/>
      <charset val="204"/>
      <scheme val="minor"/>
    </font>
    <font>
      <sz val="10"/>
      <name val="Times New Roman"/>
      <family val="1"/>
      <charset val="204"/>
    </font>
    <font>
      <sz val="14"/>
      <color theme="0" tint="-0.34998626667073579"/>
      <name val="Times New Roman"/>
      <family val="1"/>
      <charset val="204"/>
    </font>
    <font>
      <b/>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7">
    <xf numFmtId="0" fontId="0" fillId="0" borderId="0"/>
    <xf numFmtId="0" fontId="1" fillId="0" borderId="0"/>
    <xf numFmtId="0" fontId="3" fillId="0" borderId="0"/>
    <xf numFmtId="164" fontId="3" fillId="0" borderId="0" applyFont="0" applyFill="0" applyBorder="0" applyAlignment="0" applyProtection="0"/>
    <xf numFmtId="0" fontId="4" fillId="0" borderId="0"/>
    <xf numFmtId="0" fontId="1" fillId="0" borderId="0"/>
    <xf numFmtId="0" fontId="1" fillId="0" borderId="0"/>
    <xf numFmtId="0" fontId="1" fillId="0" borderId="0"/>
    <xf numFmtId="0" fontId="2" fillId="0" borderId="0"/>
    <xf numFmtId="0" fontId="2" fillId="0" borderId="0"/>
    <xf numFmtId="0" fontId="5" fillId="0" borderId="0"/>
    <xf numFmtId="0" fontId="1" fillId="0" borderId="0"/>
    <xf numFmtId="0" fontId="22" fillId="0" borderId="0"/>
    <xf numFmtId="0" fontId="4" fillId="0" borderId="0"/>
    <xf numFmtId="164" fontId="4" fillId="0" borderId="0" applyFont="0" applyFill="0" applyBorder="0" applyAlignment="0" applyProtection="0"/>
    <xf numFmtId="0" fontId="26" fillId="0" borderId="0"/>
    <xf numFmtId="0" fontId="27" fillId="0" borderId="0"/>
  </cellStyleXfs>
  <cellXfs count="153">
    <xf numFmtId="0" fontId="0" fillId="0" borderId="0" xfId="0"/>
    <xf numFmtId="0" fontId="6" fillId="0" borderId="0" xfId="0" applyFont="1" applyFill="1"/>
    <xf numFmtId="0" fontId="7" fillId="2" borderId="0" xfId="0" applyFont="1" applyFill="1" applyAlignment="1">
      <alignment horizontal="center" vertical="center"/>
    </xf>
    <xf numFmtId="0" fontId="7" fillId="2" borderId="0" xfId="0" applyFont="1" applyFill="1"/>
    <xf numFmtId="0" fontId="7" fillId="2" borderId="0" xfId="0" applyFont="1" applyFill="1" applyAlignment="1">
      <alignment horizontal="left" vertical="center"/>
    </xf>
    <xf numFmtId="0" fontId="8" fillId="2" borderId="0" xfId="0" applyFont="1" applyFill="1" applyAlignment="1">
      <alignment horizontal="left"/>
    </xf>
    <xf numFmtId="0" fontId="9" fillId="0" borderId="0" xfId="0" applyFont="1" applyFill="1"/>
    <xf numFmtId="0" fontId="7" fillId="2" borderId="0" xfId="0" applyFont="1" applyFill="1" applyAlignment="1">
      <alignment horizontal="center"/>
    </xf>
    <xf numFmtId="0" fontId="7" fillId="2" borderId="0" xfId="0" applyFont="1" applyFill="1" applyBorder="1" applyAlignment="1">
      <alignment horizontal="left"/>
    </xf>
    <xf numFmtId="0" fontId="12" fillId="2" borderId="0" xfId="0" applyFont="1" applyFill="1"/>
    <xf numFmtId="0" fontId="12" fillId="2" borderId="0" xfId="0" applyFont="1" applyFill="1" applyAlignment="1">
      <alignment horizontal="center" vertical="center"/>
    </xf>
    <xf numFmtId="0" fontId="11" fillId="2" borderId="0" xfId="0" applyFont="1" applyFill="1" applyAlignment="1"/>
    <xf numFmtId="0" fontId="11" fillId="2" borderId="0" xfId="0" applyFont="1" applyFill="1" applyAlignment="1">
      <alignment horizontal="left" vertical="center"/>
    </xf>
    <xf numFmtId="0" fontId="12" fillId="2" borderId="0" xfId="0" applyFont="1" applyFill="1" applyAlignment="1">
      <alignment horizontal="left" vertical="center"/>
    </xf>
    <xf numFmtId="0" fontId="8" fillId="2" borderId="0" xfId="0" applyFont="1" applyFill="1"/>
    <xf numFmtId="0"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4" fontId="7" fillId="2" borderId="0" xfId="0" applyNumberFormat="1" applyFont="1" applyFill="1"/>
    <xf numFmtId="49" fontId="7"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1" xfId="0" quotePrefix="1" applyFont="1" applyFill="1" applyBorder="1" applyAlignment="1">
      <alignment vertical="center" wrapText="1"/>
    </xf>
    <xf numFmtId="0" fontId="7" fillId="2" borderId="1" xfId="0" applyFont="1" applyFill="1" applyBorder="1" applyAlignment="1">
      <alignment horizontal="left" vertical="center" wrapText="1"/>
    </xf>
    <xf numFmtId="3" fontId="7"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0" fontId="7" fillId="2" borderId="1" xfId="5" applyFont="1" applyFill="1" applyBorder="1" applyAlignment="1">
      <alignment horizontal="left" vertical="center" wrapText="1"/>
    </xf>
    <xf numFmtId="1" fontId="15" fillId="2" borderId="1" xfId="10" applyNumberFormat="1" applyFont="1" applyFill="1" applyBorder="1" applyAlignment="1">
      <alignment horizontal="left" vertical="center" wrapText="1"/>
    </xf>
    <xf numFmtId="0" fontId="14" fillId="2" borderId="1" xfId="5" applyFont="1" applyFill="1" applyBorder="1" applyAlignment="1">
      <alignment horizontal="left" vertical="center" wrapText="1"/>
    </xf>
    <xf numFmtId="0" fontId="17" fillId="2" borderId="1" xfId="0" applyFont="1" applyFill="1" applyBorder="1" applyAlignment="1">
      <alignment horizontal="justify" vertical="top" wrapText="1"/>
    </xf>
    <xf numFmtId="0" fontId="19" fillId="2" borderId="1" xfId="0" applyFont="1" applyFill="1" applyBorder="1" applyAlignment="1">
      <alignment horizontal="center" vertical="center" wrapText="1"/>
    </xf>
    <xf numFmtId="3" fontId="19" fillId="2" borderId="1" xfId="0" applyNumberFormat="1" applyFont="1" applyFill="1" applyBorder="1" applyAlignment="1">
      <alignment horizontal="center" vertical="center" wrapText="1"/>
    </xf>
    <xf numFmtId="165" fontId="19" fillId="2" borderId="1" xfId="0" applyNumberFormat="1" applyFont="1" applyFill="1" applyBorder="1" applyAlignment="1">
      <alignment horizontal="center" vertical="center" wrapText="1"/>
    </xf>
    <xf numFmtId="3" fontId="7" fillId="2" borderId="6" xfId="0" applyNumberFormat="1" applyFont="1" applyFill="1" applyBorder="1" applyAlignment="1">
      <alignment horizontal="center" vertical="center" wrapText="1"/>
    </xf>
    <xf numFmtId="0" fontId="20" fillId="2" borderId="1" xfId="5" applyFont="1" applyFill="1" applyBorder="1" applyAlignment="1">
      <alignment wrapText="1"/>
    </xf>
    <xf numFmtId="0" fontId="15" fillId="2" borderId="1" xfId="10" applyFont="1" applyFill="1" applyBorder="1" applyAlignment="1">
      <alignment horizontal="left" vertical="center" wrapText="1"/>
    </xf>
    <xf numFmtId="0" fontId="20" fillId="2" borderId="1" xfId="10" applyFont="1" applyFill="1" applyBorder="1" applyAlignment="1">
      <alignment vertical="center" wrapText="1"/>
    </xf>
    <xf numFmtId="0" fontId="15" fillId="2" borderId="1" xfId="0" applyFont="1" applyFill="1" applyBorder="1" applyAlignment="1">
      <alignment wrapText="1"/>
    </xf>
    <xf numFmtId="0" fontId="7" fillId="2" borderId="1" xfId="10" applyFont="1" applyFill="1" applyBorder="1" applyAlignment="1">
      <alignment wrapText="1"/>
    </xf>
    <xf numFmtId="0" fontId="14" fillId="2" borderId="1" xfId="0" applyFont="1" applyFill="1" applyBorder="1" applyAlignment="1">
      <alignment horizontal="center" vertical="center" wrapText="1"/>
    </xf>
    <xf numFmtId="3" fontId="14" fillId="2" borderId="1" xfId="0" applyNumberFormat="1" applyFont="1" applyFill="1" applyBorder="1" applyAlignment="1">
      <alignment horizontal="center" vertical="center" wrapText="1"/>
    </xf>
    <xf numFmtId="165" fontId="14" fillId="2" borderId="1" xfId="0" applyNumberFormat="1" applyFont="1" applyFill="1" applyBorder="1" applyAlignment="1">
      <alignment horizontal="center" vertical="center" wrapText="1"/>
    </xf>
    <xf numFmtId="0" fontId="20" fillId="2" borderId="1" xfId="0" applyFont="1" applyFill="1" applyBorder="1" applyAlignment="1">
      <alignment wrapText="1"/>
    </xf>
    <xf numFmtId="0" fontId="7" fillId="2" borderId="1" xfId="11" applyFont="1" applyFill="1" applyBorder="1" applyAlignment="1">
      <alignment horizontal="left" wrapText="1"/>
    </xf>
    <xf numFmtId="0" fontId="7" fillId="2" borderId="1" xfId="2" applyFont="1" applyFill="1" applyBorder="1" applyAlignment="1">
      <alignment horizontal="left" vertical="top" wrapText="1"/>
    </xf>
    <xf numFmtId="0" fontId="7" fillId="2" borderId="1" xfId="2" applyFont="1" applyFill="1" applyBorder="1" applyAlignment="1">
      <alignment vertical="top" wrapText="1"/>
    </xf>
    <xf numFmtId="0" fontId="15" fillId="2" borderId="1" xfId="2" applyFont="1" applyFill="1" applyBorder="1" applyAlignment="1">
      <alignment horizontal="left" vertical="top" wrapText="1"/>
    </xf>
    <xf numFmtId="1" fontId="7" fillId="2" borderId="1" xfId="12" applyNumberFormat="1" applyFont="1" applyFill="1" applyBorder="1" applyAlignment="1">
      <alignment horizontal="left" vertical="top" wrapText="1"/>
    </xf>
    <xf numFmtId="0" fontId="20" fillId="2" borderId="1" xfId="2" applyFont="1" applyFill="1" applyBorder="1" applyAlignment="1">
      <alignment horizontal="left" vertical="top" wrapText="1"/>
    </xf>
    <xf numFmtId="49" fontId="14" fillId="2" borderId="1" xfId="0" applyNumberFormat="1" applyFont="1" applyFill="1" applyBorder="1" applyAlignment="1">
      <alignment horizontal="center"/>
    </xf>
    <xf numFmtId="4" fontId="7"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xf>
    <xf numFmtId="0" fontId="19" fillId="2" borderId="6" xfId="0" applyFont="1" applyFill="1" applyBorder="1" applyAlignment="1">
      <alignment horizontal="center" vertical="center" wrapText="1"/>
    </xf>
    <xf numFmtId="4" fontId="19"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14" fillId="2" borderId="1" xfId="0" applyFont="1" applyFill="1" applyBorder="1" applyAlignment="1"/>
    <xf numFmtId="0" fontId="14" fillId="2" borderId="1" xfId="0" applyFont="1" applyFill="1" applyBorder="1" applyAlignment="1">
      <alignment horizontal="left" wrapText="1"/>
    </xf>
    <xf numFmtId="165" fontId="14" fillId="2" borderId="1" xfId="0" applyNumberFormat="1" applyFont="1" applyFill="1" applyBorder="1" applyAlignment="1">
      <alignment horizontal="center" vertical="center"/>
    </xf>
    <xf numFmtId="43" fontId="14" fillId="2" borderId="1" xfId="0" applyNumberFormat="1" applyFont="1" applyFill="1" applyBorder="1" applyAlignment="1">
      <alignment vertical="center"/>
    </xf>
    <xf numFmtId="0" fontId="7" fillId="2" borderId="0" xfId="0" applyFont="1" applyFill="1" applyBorder="1" applyAlignment="1">
      <alignment horizontal="center" vertical="center"/>
    </xf>
    <xf numFmtId="49" fontId="7" fillId="2" borderId="0" xfId="0" applyNumberFormat="1" applyFont="1" applyFill="1" applyBorder="1" applyAlignment="1">
      <alignment horizontal="center" vertical="center"/>
    </xf>
    <xf numFmtId="0" fontId="7" fillId="2" borderId="0" xfId="0" applyFont="1" applyFill="1" applyBorder="1" applyAlignment="1"/>
    <xf numFmtId="0" fontId="7" fillId="2" borderId="0" xfId="0" applyFont="1" applyFill="1" applyBorder="1" applyAlignment="1">
      <alignment horizontal="right" vertical="center" wrapText="1"/>
    </xf>
    <xf numFmtId="0" fontId="7" fillId="2" borderId="0" xfId="0" applyFont="1" applyFill="1" applyBorder="1" applyAlignment="1">
      <alignment horizontal="left" vertical="center" wrapText="1"/>
    </xf>
    <xf numFmtId="3" fontId="7" fillId="2" borderId="0" xfId="0" applyNumberFormat="1" applyFont="1" applyFill="1" applyBorder="1" applyAlignment="1">
      <alignment horizontal="center"/>
    </xf>
    <xf numFmtId="4" fontId="7" fillId="2" borderId="0" xfId="0" applyNumberFormat="1" applyFont="1" applyFill="1" applyBorder="1" applyAlignment="1">
      <alignment horizontal="center"/>
    </xf>
    <xf numFmtId="0" fontId="23" fillId="2" borderId="0" xfId="0" applyFont="1" applyFill="1" applyAlignment="1">
      <alignment horizontal="center" vertical="center"/>
    </xf>
    <xf numFmtId="0" fontId="24" fillId="2" borderId="0" xfId="0" applyFont="1" applyFill="1" applyAlignment="1">
      <alignment horizontal="center" vertical="center"/>
    </xf>
    <xf numFmtId="0" fontId="25" fillId="2" borderId="0" xfId="0" applyFont="1" applyFill="1" applyAlignment="1">
      <alignment horizontal="center" vertical="center"/>
    </xf>
    <xf numFmtId="0" fontId="25" fillId="2" borderId="0" xfId="0" applyFont="1" applyFill="1" applyAlignment="1"/>
    <xf numFmtId="0" fontId="25" fillId="2" borderId="0" xfId="0" applyFont="1" applyFill="1" applyAlignment="1">
      <alignment horizontal="left"/>
    </xf>
    <xf numFmtId="0" fontId="25" fillId="2" borderId="0" xfId="0" applyFont="1" applyFill="1" applyAlignment="1">
      <alignment horizontal="center"/>
    </xf>
    <xf numFmtId="0" fontId="25" fillId="2" borderId="0" xfId="0" applyFont="1" applyFill="1"/>
    <xf numFmtId="43" fontId="7" fillId="2" borderId="0" xfId="0" applyNumberFormat="1" applyFont="1" applyFill="1"/>
    <xf numFmtId="4" fontId="14" fillId="2" borderId="0" xfId="0" applyNumberFormat="1" applyFont="1" applyFill="1"/>
    <xf numFmtId="0" fontId="7" fillId="2" borderId="0" xfId="0" applyFont="1" applyFill="1"/>
    <xf numFmtId="43" fontId="19" fillId="2" borderId="1" xfId="0" applyNumberFormat="1" applyFont="1" applyFill="1" applyBorder="1" applyAlignment="1">
      <alignment horizontal="right" vertical="center" wrapText="1"/>
    </xf>
    <xf numFmtId="43" fontId="14" fillId="2" borderId="1" xfId="0" applyNumberFormat="1" applyFont="1" applyFill="1" applyBorder="1" applyAlignment="1">
      <alignment horizontal="right" vertical="center" wrapText="1"/>
    </xf>
    <xf numFmtId="43" fontId="7" fillId="2" borderId="1" xfId="0" applyNumberFormat="1" applyFont="1" applyFill="1" applyBorder="1" applyAlignment="1">
      <alignment horizontal="right" vertical="center" wrapText="1"/>
    </xf>
    <xf numFmtId="43" fontId="15" fillId="2" borderId="1" xfId="0" applyNumberFormat="1" applyFont="1" applyFill="1" applyBorder="1" applyAlignment="1">
      <alignment horizontal="right" vertical="center" wrapText="1"/>
    </xf>
    <xf numFmtId="43" fontId="16" fillId="2" borderId="1" xfId="0" applyNumberFormat="1" applyFont="1" applyFill="1" applyBorder="1" applyAlignment="1">
      <alignment horizontal="right" vertical="center" wrapText="1"/>
    </xf>
    <xf numFmtId="43" fontId="18" fillId="2" borderId="1" xfId="0" applyNumberFormat="1" applyFont="1" applyFill="1" applyBorder="1" applyAlignment="1">
      <alignment horizontal="right" vertical="center" wrapText="1"/>
    </xf>
    <xf numFmtId="0" fontId="7" fillId="2" borderId="1" xfId="13" applyFont="1" applyFill="1" applyBorder="1" applyAlignment="1">
      <alignment horizontal="center" vertical="center" wrapText="1"/>
    </xf>
    <xf numFmtId="0" fontId="7" fillId="2" borderId="1" xfId="13" applyFont="1" applyFill="1" applyBorder="1" applyAlignment="1">
      <alignment horizontal="left" vertical="center" wrapText="1"/>
    </xf>
    <xf numFmtId="165" fontId="7" fillId="2" borderId="1" xfId="13" applyNumberFormat="1" applyFont="1" applyFill="1" applyBorder="1" applyAlignment="1">
      <alignment horizontal="center" vertical="center" wrapText="1"/>
    </xf>
    <xf numFmtId="49" fontId="7" fillId="2" borderId="1" xfId="13" applyNumberFormat="1" applyFont="1" applyFill="1" applyBorder="1" applyAlignment="1">
      <alignment horizontal="center" vertical="center"/>
    </xf>
    <xf numFmtId="3" fontId="7" fillId="2" borderId="1" xfId="13" applyNumberFormat="1" applyFont="1" applyFill="1" applyBorder="1" applyAlignment="1">
      <alignment horizontal="center" vertical="center" wrapText="1"/>
    </xf>
    <xf numFmtId="0" fontId="15" fillId="2" borderId="1" xfId="13" quotePrefix="1" applyFont="1" applyFill="1" applyBorder="1" applyAlignment="1">
      <alignment vertical="center" wrapText="1"/>
    </xf>
    <xf numFmtId="43" fontId="7" fillId="2" borderId="1" xfId="13" applyNumberFormat="1" applyFont="1" applyFill="1" applyBorder="1" applyAlignment="1">
      <alignment vertical="center" wrapText="1"/>
    </xf>
    <xf numFmtId="0" fontId="15" fillId="2" borderId="1" xfId="13" applyFont="1" applyFill="1" applyBorder="1" applyAlignment="1">
      <alignment horizontal="center" vertical="center" wrapText="1"/>
    </xf>
    <xf numFmtId="0" fontId="7" fillId="2" borderId="1" xfId="0"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43" fontId="15" fillId="2" borderId="1" xfId="0" applyNumberFormat="1" applyFont="1" applyFill="1" applyBorder="1" applyAlignment="1">
      <alignment vertical="center" wrapText="1"/>
    </xf>
    <xf numFmtId="0" fontId="7" fillId="2" borderId="1" xfId="0" applyFont="1" applyFill="1" applyBorder="1" applyAlignment="1">
      <alignment vertical="center" wrapText="1"/>
    </xf>
    <xf numFmtId="3" fontId="7" fillId="2" borderId="1" xfId="0" applyNumberFormat="1" applyFont="1" applyFill="1" applyBorder="1" applyAlignment="1">
      <alignment vertical="center" wrapText="1"/>
    </xf>
    <xf numFmtId="165" fontId="7" fillId="2" borderId="1" xfId="0" applyNumberFormat="1" applyFont="1" applyFill="1" applyBorder="1" applyAlignment="1">
      <alignment vertical="center" wrapText="1"/>
    </xf>
    <xf numFmtId="0" fontId="15" fillId="2" borderId="1" xfId="0" quotePrefix="1" applyFont="1" applyFill="1" applyBorder="1" applyAlignment="1">
      <alignment horizontal="left" vertical="center" wrapText="1"/>
    </xf>
    <xf numFmtId="0" fontId="7" fillId="2" borderId="1" xfId="2" applyFont="1" applyFill="1" applyBorder="1" applyAlignment="1">
      <alignment horizontal="left" vertical="center" wrapText="1"/>
    </xf>
    <xf numFmtId="0" fontId="7" fillId="2" borderId="1" xfId="11" applyFont="1" applyFill="1" applyBorder="1" applyAlignment="1">
      <alignment wrapText="1"/>
    </xf>
    <xf numFmtId="0" fontId="15" fillId="0" borderId="1" xfId="0" applyFont="1" applyBorder="1" applyAlignment="1">
      <alignment vertical="center" wrapText="1"/>
    </xf>
    <xf numFmtId="0" fontId="15" fillId="2" borderId="1" xfId="0" applyFont="1" applyFill="1" applyBorder="1" applyAlignment="1">
      <alignment vertical="center" wrapText="1"/>
    </xf>
    <xf numFmtId="49" fontId="15" fillId="2" borderId="1" xfId="0" applyNumberFormat="1" applyFont="1" applyFill="1" applyBorder="1" applyAlignment="1">
      <alignment vertical="center" wrapText="1"/>
    </xf>
    <xf numFmtId="1" fontId="7" fillId="2" borderId="1" xfId="12" quotePrefix="1" applyNumberFormat="1" applyFont="1" applyFill="1" applyBorder="1" applyAlignment="1">
      <alignment horizontal="left" vertical="center" wrapText="1"/>
    </xf>
    <xf numFmtId="1" fontId="7" fillId="2" borderId="1" xfId="12" applyNumberFormat="1" applyFont="1" applyFill="1" applyBorder="1" applyAlignment="1">
      <alignment horizontal="left" vertical="center" wrapText="1"/>
    </xf>
    <xf numFmtId="0" fontId="14" fillId="2" borderId="0" xfId="0" applyFont="1" applyFill="1"/>
    <xf numFmtId="4" fontId="28" fillId="2" borderId="0" xfId="0" applyNumberFormat="1" applyFont="1" applyFill="1"/>
    <xf numFmtId="0" fontId="28" fillId="2" borderId="0" xfId="0" applyFont="1" applyFill="1"/>
    <xf numFmtId="49" fontId="19"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9" fillId="2" borderId="1" xfId="0" applyFont="1" applyFill="1" applyBorder="1" applyAlignment="1">
      <alignment horizontal="left" vertical="center" wrapText="1"/>
    </xf>
    <xf numFmtId="0" fontId="19" fillId="2" borderId="0" xfId="0" applyFont="1" applyFill="1"/>
    <xf numFmtId="0" fontId="29" fillId="2" borderId="0" xfId="0" applyFont="1" applyFill="1"/>
    <xf numFmtId="0" fontId="7" fillId="3" borderId="0" xfId="0" applyFont="1" applyFill="1"/>
    <xf numFmtId="0" fontId="8" fillId="3" borderId="0" xfId="0" applyFont="1" applyFill="1" applyAlignment="1">
      <alignment horizontal="right"/>
    </xf>
    <xf numFmtId="0" fontId="8" fillId="3" borderId="1" xfId="0"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3" fontId="14" fillId="3" borderId="1" xfId="0" applyNumberFormat="1" applyFont="1" applyFill="1" applyBorder="1" applyAlignment="1">
      <alignment horizontal="right" vertical="center" wrapText="1"/>
    </xf>
    <xf numFmtId="43" fontId="7" fillId="3" borderId="1" xfId="0" applyNumberFormat="1" applyFont="1" applyFill="1" applyBorder="1" applyAlignment="1">
      <alignment horizontal="right" vertical="center" wrapText="1"/>
    </xf>
    <xf numFmtId="43" fontId="19" fillId="3" borderId="1" xfId="0" applyNumberFormat="1" applyFont="1" applyFill="1" applyBorder="1" applyAlignment="1">
      <alignment horizontal="right" vertical="center" wrapText="1"/>
    </xf>
    <xf numFmtId="43" fontId="7" fillId="3" borderId="1" xfId="13" applyNumberFormat="1" applyFont="1" applyFill="1" applyBorder="1" applyAlignment="1">
      <alignment vertical="center" wrapText="1"/>
    </xf>
    <xf numFmtId="43" fontId="16" fillId="3" borderId="1" xfId="0" applyNumberFormat="1" applyFont="1" applyFill="1" applyBorder="1" applyAlignment="1">
      <alignment horizontal="right" vertical="center" wrapText="1"/>
    </xf>
    <xf numFmtId="43" fontId="15" fillId="3" borderId="1" xfId="0" applyNumberFormat="1" applyFont="1" applyFill="1" applyBorder="1" applyAlignment="1">
      <alignment horizontal="right" vertical="center" wrapText="1"/>
    </xf>
    <xf numFmtId="43" fontId="18" fillId="3" borderId="1" xfId="0" applyNumberFormat="1" applyFont="1" applyFill="1" applyBorder="1" applyAlignment="1">
      <alignment horizontal="right" vertical="center" wrapText="1"/>
    </xf>
    <xf numFmtId="43" fontId="15" fillId="3" borderId="1" xfId="0" applyNumberFormat="1" applyFont="1" applyFill="1" applyBorder="1" applyAlignment="1">
      <alignment vertical="center" wrapText="1"/>
    </xf>
    <xf numFmtId="43" fontId="14" fillId="3" borderId="1" xfId="0" applyNumberFormat="1" applyFont="1" applyFill="1" applyBorder="1" applyAlignment="1">
      <alignment vertical="center"/>
    </xf>
    <xf numFmtId="4" fontId="7" fillId="3" borderId="0" xfId="0" applyNumberFormat="1" applyFont="1" applyFill="1" applyBorder="1" applyAlignment="1">
      <alignment horizontal="center"/>
    </xf>
    <xf numFmtId="4" fontId="7" fillId="3" borderId="0" xfId="0" applyNumberFormat="1" applyFont="1" applyFill="1"/>
    <xf numFmtId="43" fontId="7" fillId="3" borderId="0" xfId="0" applyNumberFormat="1" applyFont="1" applyFill="1"/>
    <xf numFmtId="4" fontId="14" fillId="3" borderId="0" xfId="0" applyNumberFormat="1" applyFont="1" applyFill="1"/>
    <xf numFmtId="43" fontId="7" fillId="3" borderId="0" xfId="0" applyNumberFormat="1" applyFont="1" applyFill="1" applyAlignment="1">
      <alignment horizontal="right"/>
    </xf>
    <xf numFmtId="0" fontId="14" fillId="2" borderId="3" xfId="11" applyFont="1" applyFill="1" applyBorder="1" applyAlignment="1">
      <alignment horizontal="center" wrapText="1"/>
    </xf>
    <xf numFmtId="0" fontId="14" fillId="2" borderId="4" xfId="11" applyFont="1" applyFill="1" applyBorder="1" applyAlignment="1">
      <alignment horizontal="center" wrapText="1"/>
    </xf>
    <xf numFmtId="0" fontId="15" fillId="2" borderId="3"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1" fontId="19" fillId="2" borderId="3" xfId="12" applyNumberFormat="1" applyFont="1" applyFill="1" applyBorder="1" applyAlignment="1">
      <alignment horizontal="left" vertical="center" wrapText="1"/>
    </xf>
    <xf numFmtId="1" fontId="19" fillId="2" borderId="4" xfId="12" applyNumberFormat="1" applyFont="1" applyFill="1" applyBorder="1" applyAlignment="1">
      <alignment horizontal="left" vertical="center" wrapText="1"/>
    </xf>
    <xf numFmtId="0" fontId="14" fillId="2" borderId="1" xfId="11" applyFont="1" applyFill="1" applyBorder="1" applyAlignment="1">
      <alignment horizontal="center" vertical="center" wrapText="1"/>
    </xf>
    <xf numFmtId="0" fontId="14" fillId="2" borderId="1" xfId="11" quotePrefix="1" applyFont="1" applyFill="1" applyBorder="1" applyAlignment="1">
      <alignment horizontal="center" vertical="center" wrapText="1"/>
    </xf>
    <xf numFmtId="0" fontId="14" fillId="2" borderId="1" xfId="11" applyFont="1" applyFill="1" applyBorder="1" applyAlignment="1">
      <alignment horizontal="center" wrapText="1"/>
    </xf>
    <xf numFmtId="0" fontId="10" fillId="2" borderId="0" xfId="0" applyFont="1" applyFill="1" applyBorder="1" applyAlignment="1">
      <alignment horizontal="center"/>
    </xf>
    <xf numFmtId="0" fontId="8" fillId="2" borderId="0" xfId="0" applyFont="1" applyFill="1" applyBorder="1" applyAlignment="1">
      <alignment horizontal="center" wrapText="1"/>
    </xf>
    <xf numFmtId="0" fontId="11" fillId="2" borderId="0" xfId="0" applyFont="1" applyFill="1" applyAlignment="1">
      <alignment horizontal="center" vertical="center" wrapText="1"/>
    </xf>
    <xf numFmtId="0" fontId="8" fillId="2" borderId="2" xfId="0" applyNumberFormat="1" applyFont="1" applyFill="1" applyBorder="1" applyAlignment="1">
      <alignment horizontal="center" vertical="center" wrapText="1"/>
    </xf>
    <xf numFmtId="0" fontId="13" fillId="2" borderId="5"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cellXfs>
  <cellStyles count="17">
    <cellStyle name="Обычный" xfId="0" builtinId="0"/>
    <cellStyle name="Обычный 10" xfId="10"/>
    <cellStyle name="Обычный 2" xfId="5"/>
    <cellStyle name="Обычный 2 2" xfId="13"/>
    <cellStyle name="Обычный 3" xfId="1"/>
    <cellStyle name="Обычный 3 2" xfId="15"/>
    <cellStyle name="Обычный 3 3" xfId="16"/>
    <cellStyle name="Обычный 4" xfId="6"/>
    <cellStyle name="Обычный 5" xfId="7"/>
    <cellStyle name="Обычный 6" xfId="8"/>
    <cellStyle name="Обычный 7" xfId="9"/>
    <cellStyle name="Обычный 8" xfId="4"/>
    <cellStyle name="Обычный 9" xfId="2"/>
    <cellStyle name="Обычный_дод 3" xfId="11"/>
    <cellStyle name="Обычный_Лист1" xfId="12"/>
    <cellStyle name="Финансовый 2" xfId="3"/>
    <cellStyle name="Финансовый 2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203%20(3)%20&#1042;&#1080;&#1076;&#1072;&#1090;&#1082;&#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із змінами листопад"/>
    </sheetNames>
    <sheetDataSet>
      <sheetData sheetId="0">
        <row r="203">
          <cell r="K203">
            <v>92853133.450000003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8"/>
  <sheetViews>
    <sheetView tabSelected="1" view="pageBreakPreview" topLeftCell="A71" zoomScale="60" zoomScaleNormal="71" workbookViewId="0">
      <selection activeCell="E78" sqref="E78"/>
    </sheetView>
  </sheetViews>
  <sheetFormatPr defaultColWidth="9.109375" defaultRowHeight="18"/>
  <cols>
    <col min="1" max="1" width="17.109375" style="2" customWidth="1"/>
    <col min="2" max="2" width="13.44140625" style="2" customWidth="1"/>
    <col min="3" max="3" width="15.5546875" style="2" customWidth="1"/>
    <col min="4" max="4" width="40" style="3" customWidth="1"/>
    <col min="5" max="5" width="78.44140625" style="4" customWidth="1"/>
    <col min="6" max="6" width="13.5546875" style="4" customWidth="1"/>
    <col min="7" max="7" width="16.6640625" style="4" customWidth="1"/>
    <col min="8" max="8" width="18.6640625" style="3" customWidth="1"/>
    <col min="9" max="9" width="20" style="3" customWidth="1"/>
    <col min="10" max="10" width="23.109375" style="117" hidden="1" customWidth="1"/>
    <col min="11" max="11" width="20.5546875" style="3" customWidth="1"/>
    <col min="12" max="12" width="18.44140625" style="3" bestFit="1" customWidth="1"/>
    <col min="13" max="13" width="18" style="3" bestFit="1" customWidth="1"/>
    <col min="14" max="14" width="15.5546875" style="3" bestFit="1" customWidth="1"/>
    <col min="15" max="16384" width="9.109375" style="3"/>
  </cols>
  <sheetData>
    <row r="1" spans="1:11">
      <c r="H1" s="5" t="s">
        <v>238</v>
      </c>
    </row>
    <row r="2" spans="1:11">
      <c r="H2" s="5" t="s">
        <v>249</v>
      </c>
    </row>
    <row r="3" spans="1:11">
      <c r="H3" s="5" t="s">
        <v>3</v>
      </c>
    </row>
    <row r="4" spans="1:11" s="77" customFormat="1">
      <c r="A4" s="2"/>
      <c r="B4" s="2"/>
      <c r="C4" s="2"/>
      <c r="E4" s="4"/>
      <c r="F4" s="4"/>
      <c r="G4" s="4"/>
      <c r="H4" s="5" t="s">
        <v>0</v>
      </c>
      <c r="J4" s="117"/>
    </row>
    <row r="5" spans="1:11">
      <c r="H5" s="5" t="s">
        <v>248</v>
      </c>
    </row>
    <row r="6" spans="1:11" s="77" customFormat="1">
      <c r="A6" s="2"/>
      <c r="B6" s="2"/>
      <c r="C6" s="2"/>
      <c r="E6" s="4"/>
      <c r="F6" s="4"/>
      <c r="G6" s="4"/>
      <c r="H6" s="5"/>
      <c r="J6" s="117"/>
    </row>
    <row r="7" spans="1:11">
      <c r="A7" s="1"/>
      <c r="H7" s="5" t="s">
        <v>177</v>
      </c>
    </row>
    <row r="8" spans="1:11">
      <c r="A8" s="6"/>
      <c r="H8" s="5" t="s">
        <v>2</v>
      </c>
    </row>
    <row r="9" spans="1:11">
      <c r="H9" s="5" t="s">
        <v>3</v>
      </c>
    </row>
    <row r="10" spans="1:11">
      <c r="H10" s="5" t="s">
        <v>0</v>
      </c>
    </row>
    <row r="11" spans="1:11">
      <c r="H11" s="5" t="s">
        <v>178</v>
      </c>
    </row>
    <row r="12" spans="1:11">
      <c r="A12" s="146">
        <v>15589000000</v>
      </c>
      <c r="B12" s="146"/>
      <c r="H12" s="5"/>
    </row>
    <row r="13" spans="1:11">
      <c r="A13" s="147" t="s">
        <v>1</v>
      </c>
      <c r="B13" s="147"/>
      <c r="D13" s="7"/>
      <c r="H13" s="8"/>
    </row>
    <row r="14" spans="1:11" s="9" customFormat="1" ht="21">
      <c r="A14" s="148" t="s">
        <v>4</v>
      </c>
      <c r="B14" s="148"/>
      <c r="C14" s="148"/>
      <c r="D14" s="148"/>
      <c r="E14" s="148"/>
      <c r="F14" s="148"/>
      <c r="G14" s="148"/>
      <c r="H14" s="148"/>
      <c r="I14" s="148"/>
      <c r="J14" s="148"/>
      <c r="K14" s="148"/>
    </row>
    <row r="15" spans="1:11" s="9" customFormat="1" ht="21">
      <c r="A15" s="10"/>
      <c r="B15" s="10"/>
      <c r="C15" s="10"/>
      <c r="D15" s="11"/>
      <c r="E15" s="12"/>
      <c r="F15" s="13"/>
      <c r="G15" s="13"/>
      <c r="H15" s="11"/>
      <c r="I15" s="11"/>
      <c r="J15" s="118" t="s">
        <v>5</v>
      </c>
      <c r="K15" s="11"/>
    </row>
    <row r="16" spans="1:11" s="14" customFormat="1" ht="15.6">
      <c r="A16" s="149" t="s">
        <v>6</v>
      </c>
      <c r="B16" s="149" t="s">
        <v>7</v>
      </c>
      <c r="C16" s="149" t="s">
        <v>8</v>
      </c>
      <c r="D16" s="151" t="s">
        <v>9</v>
      </c>
      <c r="E16" s="151" t="s">
        <v>10</v>
      </c>
      <c r="F16" s="151" t="s">
        <v>11</v>
      </c>
      <c r="G16" s="151" t="s">
        <v>12</v>
      </c>
      <c r="H16" s="151" t="s">
        <v>13</v>
      </c>
      <c r="I16" s="151" t="s">
        <v>14</v>
      </c>
      <c r="J16" s="119" t="s">
        <v>15</v>
      </c>
      <c r="K16" s="151" t="s">
        <v>16</v>
      </c>
    </row>
    <row r="17" spans="1:13" s="14" customFormat="1" ht="168" customHeight="1">
      <c r="A17" s="150"/>
      <c r="B17" s="150"/>
      <c r="C17" s="150"/>
      <c r="D17" s="152"/>
      <c r="E17" s="152"/>
      <c r="F17" s="152"/>
      <c r="G17" s="152"/>
      <c r="H17" s="152"/>
      <c r="I17" s="152"/>
      <c r="J17" s="119" t="s">
        <v>17</v>
      </c>
      <c r="K17" s="152"/>
    </row>
    <row r="18" spans="1:13">
      <c r="A18" s="15">
        <v>1</v>
      </c>
      <c r="B18" s="15">
        <v>2</v>
      </c>
      <c r="C18" s="15">
        <v>3</v>
      </c>
      <c r="D18" s="16">
        <v>4</v>
      </c>
      <c r="E18" s="16">
        <v>5</v>
      </c>
      <c r="F18" s="17">
        <v>6</v>
      </c>
      <c r="G18" s="17">
        <v>7</v>
      </c>
      <c r="H18" s="16">
        <v>8</v>
      </c>
      <c r="I18" s="16">
        <v>9</v>
      </c>
      <c r="J18" s="120" t="s">
        <v>18</v>
      </c>
      <c r="K18" s="16">
        <v>10</v>
      </c>
    </row>
    <row r="19" spans="1:13" ht="38.4" customHeight="1">
      <c r="A19" s="18" t="s">
        <v>19</v>
      </c>
      <c r="B19" s="18"/>
      <c r="C19" s="18"/>
      <c r="D19" s="143" t="s">
        <v>20</v>
      </c>
      <c r="E19" s="143"/>
      <c r="F19" s="16"/>
      <c r="G19" s="19"/>
      <c r="H19" s="20"/>
      <c r="I19" s="79">
        <f t="shared" ref="I19:J19" si="0">I20</f>
        <v>1354079.48</v>
      </c>
      <c r="J19" s="121">
        <f t="shared" si="0"/>
        <v>1354079.48</v>
      </c>
      <c r="K19" s="20"/>
      <c r="L19" s="21"/>
      <c r="M19" s="21"/>
    </row>
    <row r="20" spans="1:13" ht="38.4" customHeight="1">
      <c r="A20" s="18" t="s">
        <v>21</v>
      </c>
      <c r="B20" s="22"/>
      <c r="C20" s="22"/>
      <c r="D20" s="143" t="s">
        <v>20</v>
      </c>
      <c r="E20" s="143"/>
      <c r="F20" s="16"/>
      <c r="G20" s="19"/>
      <c r="H20" s="20"/>
      <c r="I20" s="79">
        <f>I21+I26+I27+I28</f>
        <v>1354079.48</v>
      </c>
      <c r="J20" s="79">
        <f>J21+J26+J27+J28</f>
        <v>1354079.48</v>
      </c>
      <c r="K20" s="20"/>
      <c r="L20" s="21"/>
    </row>
    <row r="21" spans="1:13" ht="126">
      <c r="A21" s="22" t="s">
        <v>22</v>
      </c>
      <c r="B21" s="22" t="s">
        <v>23</v>
      </c>
      <c r="C21" s="23" t="s">
        <v>24</v>
      </c>
      <c r="D21" s="24" t="s">
        <v>25</v>
      </c>
      <c r="E21" s="25" t="s">
        <v>49</v>
      </c>
      <c r="F21" s="16"/>
      <c r="G21" s="26"/>
      <c r="H21" s="20"/>
      <c r="I21" s="80">
        <f>I22+I23+I24+I25</f>
        <v>324959.48</v>
      </c>
      <c r="J21" s="122">
        <f>J22+J23+J24+J25</f>
        <v>324959.48</v>
      </c>
      <c r="K21" s="20"/>
    </row>
    <row r="22" spans="1:13" s="115" customFormat="1">
      <c r="A22" s="111"/>
      <c r="B22" s="111"/>
      <c r="C22" s="112"/>
      <c r="D22" s="113"/>
      <c r="E22" s="114" t="s">
        <v>222</v>
      </c>
      <c r="F22" s="32">
        <v>2022</v>
      </c>
      <c r="G22" s="33"/>
      <c r="H22" s="34"/>
      <c r="I22" s="78">
        <v>44159.48</v>
      </c>
      <c r="J22" s="123">
        <v>44159.48</v>
      </c>
      <c r="K22" s="34"/>
    </row>
    <row r="23" spans="1:13" s="115" customFormat="1" ht="36">
      <c r="A23" s="111"/>
      <c r="B23" s="111"/>
      <c r="C23" s="112"/>
      <c r="D23" s="113"/>
      <c r="E23" s="114" t="s">
        <v>223</v>
      </c>
      <c r="F23" s="32">
        <v>2022</v>
      </c>
      <c r="G23" s="33"/>
      <c r="H23" s="34"/>
      <c r="I23" s="78">
        <f>100000+50000+22800</f>
        <v>172800</v>
      </c>
      <c r="J23" s="123">
        <f>100000+50000+22800</f>
        <v>172800</v>
      </c>
      <c r="K23" s="34"/>
    </row>
    <row r="24" spans="1:13" s="115" customFormat="1" ht="36">
      <c r="A24" s="111"/>
      <c r="B24" s="111"/>
      <c r="C24" s="112"/>
      <c r="D24" s="113"/>
      <c r="E24" s="114" t="s">
        <v>224</v>
      </c>
      <c r="F24" s="32">
        <v>2022</v>
      </c>
      <c r="G24" s="33"/>
      <c r="H24" s="34"/>
      <c r="I24" s="78">
        <f>50000+4000</f>
        <v>54000</v>
      </c>
      <c r="J24" s="123">
        <f>50000+4000</f>
        <v>54000</v>
      </c>
      <c r="K24" s="34"/>
    </row>
    <row r="25" spans="1:13" s="115" customFormat="1" ht="36">
      <c r="A25" s="111"/>
      <c r="B25" s="111"/>
      <c r="C25" s="112"/>
      <c r="D25" s="113"/>
      <c r="E25" s="114" t="s">
        <v>239</v>
      </c>
      <c r="F25" s="32">
        <v>2022</v>
      </c>
      <c r="G25" s="33"/>
      <c r="H25" s="34"/>
      <c r="I25" s="78">
        <v>54000</v>
      </c>
      <c r="J25" s="123">
        <v>54000</v>
      </c>
      <c r="K25" s="34"/>
    </row>
    <row r="26" spans="1:13" s="77" customFormat="1" ht="36">
      <c r="A26" s="22" t="s">
        <v>243</v>
      </c>
      <c r="B26" s="22" t="s">
        <v>245</v>
      </c>
      <c r="C26" s="95" t="s">
        <v>246</v>
      </c>
      <c r="D26" s="24" t="s">
        <v>244</v>
      </c>
      <c r="E26" s="25" t="s">
        <v>247</v>
      </c>
      <c r="F26" s="92">
        <v>2022</v>
      </c>
      <c r="G26" s="26"/>
      <c r="H26" s="93"/>
      <c r="I26" s="80">
        <v>229120</v>
      </c>
      <c r="J26" s="122">
        <v>229120</v>
      </c>
      <c r="K26" s="93"/>
    </row>
    <row r="27" spans="1:13" ht="144">
      <c r="A27" s="22" t="s">
        <v>27</v>
      </c>
      <c r="B27" s="22">
        <v>8220</v>
      </c>
      <c r="C27" s="23" t="s">
        <v>28</v>
      </c>
      <c r="D27" s="24" t="s">
        <v>29</v>
      </c>
      <c r="E27" s="25" t="s">
        <v>185</v>
      </c>
      <c r="F27" s="16">
        <v>2022</v>
      </c>
      <c r="G27" s="26"/>
      <c r="H27" s="20"/>
      <c r="I27" s="80">
        <v>300000</v>
      </c>
      <c r="J27" s="122">
        <v>300000</v>
      </c>
      <c r="K27" s="20"/>
    </row>
    <row r="28" spans="1:13" s="77" customFormat="1" ht="82.5" customHeight="1">
      <c r="A28" s="87" t="s">
        <v>182</v>
      </c>
      <c r="B28" s="87" t="s">
        <v>183</v>
      </c>
      <c r="C28" s="91" t="s">
        <v>28</v>
      </c>
      <c r="D28" s="89" t="s">
        <v>184</v>
      </c>
      <c r="E28" s="85" t="s">
        <v>186</v>
      </c>
      <c r="F28" s="84">
        <v>2022</v>
      </c>
      <c r="G28" s="88"/>
      <c r="H28" s="86"/>
      <c r="I28" s="90">
        <v>500000</v>
      </c>
      <c r="J28" s="124">
        <v>500000</v>
      </c>
      <c r="K28" s="86"/>
    </row>
    <row r="29" spans="1:13" ht="38.4" customHeight="1">
      <c r="A29" s="18" t="s">
        <v>30</v>
      </c>
      <c r="B29" s="18"/>
      <c r="C29" s="18"/>
      <c r="D29" s="143" t="s">
        <v>31</v>
      </c>
      <c r="E29" s="143"/>
      <c r="F29" s="16"/>
      <c r="G29" s="19"/>
      <c r="H29" s="20"/>
      <c r="I29" s="79">
        <f t="shared" ref="I29:J29" si="1">I30</f>
        <v>3586018</v>
      </c>
      <c r="J29" s="121">
        <f t="shared" si="1"/>
        <v>3586018</v>
      </c>
      <c r="K29" s="20"/>
      <c r="L29" s="21"/>
      <c r="M29" s="21"/>
    </row>
    <row r="30" spans="1:13" ht="38.4" customHeight="1">
      <c r="A30" s="18" t="s">
        <v>32</v>
      </c>
      <c r="B30" s="22"/>
      <c r="C30" s="22"/>
      <c r="D30" s="143" t="s">
        <v>31</v>
      </c>
      <c r="E30" s="143"/>
      <c r="F30" s="16"/>
      <c r="G30" s="19"/>
      <c r="H30" s="20"/>
      <c r="I30" s="79">
        <f>I31+I34+I35+I36+I40</f>
        <v>3586018</v>
      </c>
      <c r="J30" s="121">
        <f>J31+J34+J35+J36+J40</f>
        <v>3586018</v>
      </c>
      <c r="K30" s="20"/>
      <c r="L30" s="21"/>
    </row>
    <row r="31" spans="1:13" ht="54">
      <c r="A31" s="22" t="s">
        <v>33</v>
      </c>
      <c r="B31" s="22" t="s">
        <v>34</v>
      </c>
      <c r="C31" s="23" t="s">
        <v>35</v>
      </c>
      <c r="D31" s="24" t="s">
        <v>36</v>
      </c>
      <c r="E31" s="25" t="s">
        <v>49</v>
      </c>
      <c r="F31" s="16"/>
      <c r="G31" s="26"/>
      <c r="H31" s="20"/>
      <c r="I31" s="80">
        <f>I32+I33</f>
        <v>1407400</v>
      </c>
      <c r="J31" s="122">
        <f>J32+J33</f>
        <v>1407400</v>
      </c>
      <c r="K31" s="20">
        <v>1</v>
      </c>
    </row>
    <row r="32" spans="1:13" s="77" customFormat="1" ht="90">
      <c r="A32" s="22"/>
      <c r="B32" s="22"/>
      <c r="C32" s="94"/>
      <c r="D32" s="24"/>
      <c r="E32" s="25" t="s">
        <v>37</v>
      </c>
      <c r="F32" s="92" t="s">
        <v>38</v>
      </c>
      <c r="G32" s="26">
        <f>115600+1200000</f>
        <v>1315600</v>
      </c>
      <c r="H32" s="93">
        <v>8.9499999999999996E-2</v>
      </c>
      <c r="I32" s="80">
        <v>1200000</v>
      </c>
      <c r="J32" s="122">
        <v>1200000</v>
      </c>
      <c r="K32" s="93">
        <v>1</v>
      </c>
    </row>
    <row r="33" spans="1:13" s="77" customFormat="1">
      <c r="A33" s="22"/>
      <c r="B33" s="22"/>
      <c r="C33" s="94"/>
      <c r="D33" s="24"/>
      <c r="E33" s="25" t="s">
        <v>216</v>
      </c>
      <c r="F33" s="92">
        <v>2022</v>
      </c>
      <c r="G33" s="26"/>
      <c r="H33" s="93"/>
      <c r="I33" s="80">
        <v>207400</v>
      </c>
      <c r="J33" s="122">
        <v>207400</v>
      </c>
      <c r="K33" s="93"/>
    </row>
    <row r="34" spans="1:13" s="77" customFormat="1" ht="36">
      <c r="A34" s="22" t="s">
        <v>225</v>
      </c>
      <c r="B34" s="22" t="s">
        <v>226</v>
      </c>
      <c r="C34" s="94">
        <v>990</v>
      </c>
      <c r="D34" s="24" t="s">
        <v>227</v>
      </c>
      <c r="E34" s="25" t="s">
        <v>216</v>
      </c>
      <c r="F34" s="92">
        <v>2022</v>
      </c>
      <c r="G34" s="26"/>
      <c r="H34" s="93"/>
      <c r="I34" s="80">
        <v>900000</v>
      </c>
      <c r="J34" s="122">
        <v>900000</v>
      </c>
      <c r="K34" s="93"/>
    </row>
    <row r="35" spans="1:13" ht="108">
      <c r="A35" s="22" t="s">
        <v>40</v>
      </c>
      <c r="B35" s="22" t="s">
        <v>41</v>
      </c>
      <c r="C35" s="23" t="s">
        <v>39</v>
      </c>
      <c r="D35" s="24" t="s">
        <v>42</v>
      </c>
      <c r="E35" s="25" t="s">
        <v>43</v>
      </c>
      <c r="F35" s="16">
        <v>2022</v>
      </c>
      <c r="G35" s="26">
        <v>6585257</v>
      </c>
      <c r="H35" s="20">
        <v>0</v>
      </c>
      <c r="I35" s="80">
        <v>660000</v>
      </c>
      <c r="J35" s="122">
        <v>660000</v>
      </c>
      <c r="K35" s="20">
        <v>0.1</v>
      </c>
    </row>
    <row r="36" spans="1:13" s="77" customFormat="1" ht="40.950000000000003" customHeight="1">
      <c r="A36" s="22" t="s">
        <v>199</v>
      </c>
      <c r="B36" s="22" t="s">
        <v>200</v>
      </c>
      <c r="C36" s="94" t="s">
        <v>39</v>
      </c>
      <c r="D36" s="137" t="s">
        <v>201</v>
      </c>
      <c r="E36" s="138"/>
      <c r="F36" s="92">
        <v>2022</v>
      </c>
      <c r="G36" s="26"/>
      <c r="H36" s="93"/>
      <c r="I36" s="80">
        <f>I38+I39</f>
        <v>108318</v>
      </c>
      <c r="J36" s="122">
        <f>J38+J39</f>
        <v>108318</v>
      </c>
      <c r="K36" s="93"/>
    </row>
    <row r="37" spans="1:13" s="77" customFormat="1">
      <c r="A37" s="22"/>
      <c r="B37" s="22"/>
      <c r="C37" s="94"/>
      <c r="D37" s="139" t="s">
        <v>179</v>
      </c>
      <c r="E37" s="140"/>
      <c r="F37" s="92"/>
      <c r="G37" s="26"/>
      <c r="H37" s="93"/>
      <c r="I37" s="80"/>
      <c r="J37" s="122"/>
      <c r="K37" s="93"/>
    </row>
    <row r="38" spans="1:13" s="77" customFormat="1" ht="82.2" customHeight="1">
      <c r="A38" s="22"/>
      <c r="B38" s="22"/>
      <c r="C38" s="94"/>
      <c r="D38" s="141" t="s">
        <v>180</v>
      </c>
      <c r="E38" s="142"/>
      <c r="F38" s="32">
        <v>2022</v>
      </c>
      <c r="G38" s="33"/>
      <c r="H38" s="34"/>
      <c r="I38" s="78">
        <f>16254-1380+7810</f>
        <v>22684</v>
      </c>
      <c r="J38" s="123">
        <f>16254-1380+7810</f>
        <v>22684</v>
      </c>
      <c r="K38" s="34"/>
    </row>
    <row r="39" spans="1:13" s="77" customFormat="1" ht="82.2" customHeight="1">
      <c r="A39" s="22"/>
      <c r="B39" s="22"/>
      <c r="C39" s="94"/>
      <c r="D39" s="141" t="s">
        <v>181</v>
      </c>
      <c r="E39" s="142"/>
      <c r="F39" s="32">
        <v>2022</v>
      </c>
      <c r="G39" s="33"/>
      <c r="H39" s="34"/>
      <c r="I39" s="78">
        <f>61404-5280+29510</f>
        <v>85634</v>
      </c>
      <c r="J39" s="123">
        <f>61404-5280+29510</f>
        <v>85634</v>
      </c>
      <c r="K39" s="34"/>
    </row>
    <row r="40" spans="1:13" s="77" customFormat="1" ht="82.2" customHeight="1">
      <c r="A40" s="22" t="s">
        <v>208</v>
      </c>
      <c r="B40" s="22" t="s">
        <v>196</v>
      </c>
      <c r="C40" s="95" t="s">
        <v>209</v>
      </c>
      <c r="D40" s="106" t="s">
        <v>195</v>
      </c>
      <c r="E40" s="107" t="s">
        <v>216</v>
      </c>
      <c r="F40" s="92">
        <v>2022</v>
      </c>
      <c r="G40" s="26"/>
      <c r="H40" s="93"/>
      <c r="I40" s="80">
        <v>510300</v>
      </c>
      <c r="J40" s="122">
        <v>510300</v>
      </c>
      <c r="K40" s="34"/>
    </row>
    <row r="41" spans="1:13" s="77" customFormat="1" ht="38.4" customHeight="1">
      <c r="A41" s="18" t="s">
        <v>210</v>
      </c>
      <c r="B41" s="18"/>
      <c r="C41" s="18"/>
      <c r="D41" s="143" t="s">
        <v>212</v>
      </c>
      <c r="E41" s="143"/>
      <c r="F41" s="92"/>
      <c r="G41" s="19"/>
      <c r="H41" s="93"/>
      <c r="I41" s="79">
        <f t="shared" ref="I41:J41" si="2">I42</f>
        <v>49000</v>
      </c>
      <c r="J41" s="121">
        <f t="shared" si="2"/>
        <v>49000</v>
      </c>
      <c r="K41" s="93"/>
      <c r="L41" s="21"/>
      <c r="M41" s="21"/>
    </row>
    <row r="42" spans="1:13" s="77" customFormat="1" ht="38.4" customHeight="1">
      <c r="A42" s="18" t="s">
        <v>211</v>
      </c>
      <c r="B42" s="22"/>
      <c r="C42" s="22"/>
      <c r="D42" s="143" t="s">
        <v>212</v>
      </c>
      <c r="E42" s="143"/>
      <c r="F42" s="92"/>
      <c r="G42" s="19"/>
      <c r="H42" s="93"/>
      <c r="I42" s="79">
        <f>I43</f>
        <v>49000</v>
      </c>
      <c r="J42" s="121">
        <f>J43</f>
        <v>49000</v>
      </c>
      <c r="K42" s="93"/>
      <c r="L42" s="21"/>
    </row>
    <row r="43" spans="1:13" s="77" customFormat="1" ht="54">
      <c r="A43" s="22" t="s">
        <v>213</v>
      </c>
      <c r="B43" s="22" t="s">
        <v>196</v>
      </c>
      <c r="C43" s="95" t="s">
        <v>209</v>
      </c>
      <c r="D43" s="106" t="s">
        <v>195</v>
      </c>
      <c r="E43" s="107" t="s">
        <v>217</v>
      </c>
      <c r="F43" s="92">
        <v>2022</v>
      </c>
      <c r="G43" s="26"/>
      <c r="H43" s="93"/>
      <c r="I43" s="80">
        <v>49000</v>
      </c>
      <c r="J43" s="122">
        <v>49000</v>
      </c>
      <c r="K43" s="34"/>
    </row>
    <row r="44" spans="1:13" s="77" customFormat="1" ht="38.4" customHeight="1">
      <c r="A44" s="18" t="s">
        <v>228</v>
      </c>
      <c r="B44" s="18"/>
      <c r="C44" s="18"/>
      <c r="D44" s="144" t="s">
        <v>230</v>
      </c>
      <c r="E44" s="143"/>
      <c r="F44" s="92"/>
      <c r="G44" s="19"/>
      <c r="H44" s="93"/>
      <c r="I44" s="79">
        <f t="shared" ref="I44:J44" si="3">I45</f>
        <v>27000</v>
      </c>
      <c r="J44" s="121">
        <f t="shared" si="3"/>
        <v>27000</v>
      </c>
      <c r="K44" s="93"/>
      <c r="L44" s="21"/>
      <c r="M44" s="21"/>
    </row>
    <row r="45" spans="1:13" s="77" customFormat="1" ht="38.4" customHeight="1">
      <c r="A45" s="18" t="s">
        <v>229</v>
      </c>
      <c r="B45" s="22"/>
      <c r="C45" s="22"/>
      <c r="D45" s="144" t="s">
        <v>230</v>
      </c>
      <c r="E45" s="143"/>
      <c r="F45" s="92"/>
      <c r="G45" s="19"/>
      <c r="H45" s="93"/>
      <c r="I45" s="79">
        <f>I46</f>
        <v>27000</v>
      </c>
      <c r="J45" s="121">
        <f>J46</f>
        <v>27000</v>
      </c>
      <c r="K45" s="93"/>
      <c r="L45" s="21"/>
    </row>
    <row r="46" spans="1:13" s="77" customFormat="1" ht="72">
      <c r="A46" s="22" t="s">
        <v>231</v>
      </c>
      <c r="B46" s="22" t="s">
        <v>232</v>
      </c>
      <c r="C46" s="95" t="s">
        <v>24</v>
      </c>
      <c r="D46" s="106" t="s">
        <v>233</v>
      </c>
      <c r="E46" s="107" t="s">
        <v>26</v>
      </c>
      <c r="F46" s="92">
        <v>2022</v>
      </c>
      <c r="G46" s="26"/>
      <c r="H46" s="93"/>
      <c r="I46" s="80">
        <v>27000</v>
      </c>
      <c r="J46" s="122">
        <v>27000</v>
      </c>
      <c r="K46" s="34"/>
    </row>
    <row r="47" spans="1:13" ht="38.4" customHeight="1">
      <c r="A47" s="18" t="s">
        <v>44</v>
      </c>
      <c r="B47" s="18"/>
      <c r="C47" s="18"/>
      <c r="D47" s="143" t="s">
        <v>45</v>
      </c>
      <c r="E47" s="143"/>
      <c r="F47" s="16"/>
      <c r="G47" s="19"/>
      <c r="H47" s="20"/>
      <c r="I47" s="79">
        <f t="shared" ref="I47:J47" si="4">I48</f>
        <v>12851181.699999999</v>
      </c>
      <c r="J47" s="121">
        <f t="shared" si="4"/>
        <v>8194359.5</v>
      </c>
      <c r="K47" s="20"/>
      <c r="L47" s="21"/>
      <c r="M47" s="21"/>
    </row>
    <row r="48" spans="1:13" ht="38.4" customHeight="1">
      <c r="A48" s="18" t="s">
        <v>46</v>
      </c>
      <c r="B48" s="22"/>
      <c r="C48" s="22"/>
      <c r="D48" s="143" t="s">
        <v>45</v>
      </c>
      <c r="E48" s="143"/>
      <c r="F48" s="16"/>
      <c r="G48" s="19"/>
      <c r="H48" s="20"/>
      <c r="I48" s="79">
        <f>I49+I62+I63+I66+I81+I82+I85+I86</f>
        <v>12851181.699999999</v>
      </c>
      <c r="J48" s="121">
        <f>J49+J62+J63+J66+J81+J82+J85+J86</f>
        <v>8194359.5</v>
      </c>
      <c r="K48" s="20"/>
      <c r="L48" s="21"/>
    </row>
    <row r="49" spans="1:11" ht="36">
      <c r="A49" s="22">
        <v>1216011</v>
      </c>
      <c r="B49" s="22">
        <v>6011</v>
      </c>
      <c r="C49" s="27" t="s">
        <v>47</v>
      </c>
      <c r="D49" s="24" t="s">
        <v>48</v>
      </c>
      <c r="E49" s="25" t="s">
        <v>49</v>
      </c>
      <c r="F49" s="16"/>
      <c r="G49" s="26"/>
      <c r="H49" s="20"/>
      <c r="I49" s="80">
        <f>SUM(I50:I54)</f>
        <v>2770266.17</v>
      </c>
      <c r="J49" s="122">
        <f>SUM(J50:J54)</f>
        <v>2770266.17</v>
      </c>
      <c r="K49" s="20"/>
    </row>
    <row r="50" spans="1:11" ht="36">
      <c r="A50" s="22"/>
      <c r="B50" s="22"/>
      <c r="C50" s="22"/>
      <c r="D50" s="25"/>
      <c r="E50" s="28" t="s">
        <v>50</v>
      </c>
      <c r="F50" s="16">
        <v>2022</v>
      </c>
      <c r="G50" s="26">
        <v>100000</v>
      </c>
      <c r="H50" s="20">
        <v>0</v>
      </c>
      <c r="I50" s="81">
        <v>100000</v>
      </c>
      <c r="J50" s="122">
        <v>100000</v>
      </c>
      <c r="K50" s="20">
        <v>1</v>
      </c>
    </row>
    <row r="51" spans="1:11" ht="54">
      <c r="A51" s="22"/>
      <c r="B51" s="22"/>
      <c r="C51" s="22"/>
      <c r="D51" s="25"/>
      <c r="E51" s="28" t="s">
        <v>51</v>
      </c>
      <c r="F51" s="16">
        <v>2022</v>
      </c>
      <c r="G51" s="26">
        <v>550000</v>
      </c>
      <c r="H51" s="20">
        <v>0</v>
      </c>
      <c r="I51" s="81">
        <v>550000</v>
      </c>
      <c r="J51" s="122">
        <v>550000</v>
      </c>
      <c r="K51" s="20">
        <v>1</v>
      </c>
    </row>
    <row r="52" spans="1:11" ht="36">
      <c r="A52" s="22"/>
      <c r="B52" s="22"/>
      <c r="C52" s="22"/>
      <c r="D52" s="25"/>
      <c r="E52" s="29" t="s">
        <v>52</v>
      </c>
      <c r="F52" s="16" t="s">
        <v>38</v>
      </c>
      <c r="G52" s="26">
        <v>150000</v>
      </c>
      <c r="H52" s="20">
        <v>6.1899999999999997E-2</v>
      </c>
      <c r="I52" s="81">
        <v>140707</v>
      </c>
      <c r="J52" s="122">
        <v>140707</v>
      </c>
      <c r="K52" s="20">
        <v>1</v>
      </c>
    </row>
    <row r="53" spans="1:11">
      <c r="A53" s="22"/>
      <c r="B53" s="22"/>
      <c r="C53" s="22"/>
      <c r="D53" s="25"/>
      <c r="E53" s="25" t="s">
        <v>53</v>
      </c>
      <c r="F53" s="16">
        <v>2022</v>
      </c>
      <c r="G53" s="26"/>
      <c r="H53" s="20"/>
      <c r="I53" s="81">
        <v>230600</v>
      </c>
      <c r="J53" s="122">
        <v>230600</v>
      </c>
      <c r="K53" s="20"/>
    </row>
    <row r="54" spans="1:11" ht="69.599999999999994">
      <c r="A54" s="22"/>
      <c r="B54" s="22"/>
      <c r="C54" s="22"/>
      <c r="D54" s="25"/>
      <c r="E54" s="30" t="s">
        <v>54</v>
      </c>
      <c r="F54" s="16"/>
      <c r="G54" s="26"/>
      <c r="H54" s="20"/>
      <c r="I54" s="82">
        <f>SUM(I55:I61)</f>
        <v>1748959.17</v>
      </c>
      <c r="J54" s="125">
        <f>SUM(J55:J61)</f>
        <v>1748959.17</v>
      </c>
      <c r="K54" s="20"/>
    </row>
    <row r="55" spans="1:11" ht="54">
      <c r="A55" s="22"/>
      <c r="B55" s="22"/>
      <c r="C55" s="22"/>
      <c r="D55" s="25"/>
      <c r="E55" s="31" t="s">
        <v>55</v>
      </c>
      <c r="F55" s="16" t="s">
        <v>38</v>
      </c>
      <c r="G55" s="26">
        <v>228220.81</v>
      </c>
      <c r="H55" s="20">
        <v>0.16200000000000001</v>
      </c>
      <c r="I55" s="83">
        <v>152934.75</v>
      </c>
      <c r="J55" s="122">
        <v>152934.75</v>
      </c>
      <c r="K55" s="20">
        <v>1</v>
      </c>
    </row>
    <row r="56" spans="1:11" ht="54">
      <c r="A56" s="22"/>
      <c r="B56" s="22"/>
      <c r="C56" s="22"/>
      <c r="D56" s="25"/>
      <c r="E56" s="31" t="s">
        <v>56</v>
      </c>
      <c r="F56" s="16" t="s">
        <v>38</v>
      </c>
      <c r="G56" s="26">
        <v>500000</v>
      </c>
      <c r="H56" s="20">
        <v>6.6000000000000003E-2</v>
      </c>
      <c r="I56" s="83">
        <v>373727.2</v>
      </c>
      <c r="J56" s="122">
        <v>373727.2</v>
      </c>
      <c r="K56" s="20">
        <v>1</v>
      </c>
    </row>
    <row r="57" spans="1:11" ht="72">
      <c r="A57" s="22"/>
      <c r="B57" s="22"/>
      <c r="C57" s="22"/>
      <c r="D57" s="25"/>
      <c r="E57" s="31" t="s">
        <v>57</v>
      </c>
      <c r="F57" s="16" t="s">
        <v>38</v>
      </c>
      <c r="G57" s="26">
        <v>50000</v>
      </c>
      <c r="H57" s="20">
        <v>0</v>
      </c>
      <c r="I57" s="83">
        <v>40000</v>
      </c>
      <c r="J57" s="122">
        <v>40000</v>
      </c>
      <c r="K57" s="20">
        <v>1</v>
      </c>
    </row>
    <row r="58" spans="1:11" ht="54">
      <c r="A58" s="22"/>
      <c r="B58" s="22"/>
      <c r="C58" s="22"/>
      <c r="D58" s="25"/>
      <c r="E58" s="31" t="s">
        <v>58</v>
      </c>
      <c r="F58" s="16" t="s">
        <v>38</v>
      </c>
      <c r="G58" s="26">
        <v>500000</v>
      </c>
      <c r="H58" s="20">
        <v>0</v>
      </c>
      <c r="I58" s="83">
        <v>400000</v>
      </c>
      <c r="J58" s="122">
        <v>400000</v>
      </c>
      <c r="K58" s="20">
        <v>1</v>
      </c>
    </row>
    <row r="59" spans="1:11" ht="54">
      <c r="A59" s="22"/>
      <c r="B59" s="22"/>
      <c r="C59" s="22"/>
      <c r="D59" s="25"/>
      <c r="E59" s="31" t="s">
        <v>59</v>
      </c>
      <c r="F59" s="16" t="s">
        <v>38</v>
      </c>
      <c r="G59" s="26">
        <v>269049.21000000002</v>
      </c>
      <c r="H59" s="20">
        <v>0.873</v>
      </c>
      <c r="I59" s="83">
        <v>27337.22</v>
      </c>
      <c r="J59" s="122">
        <v>27337.22</v>
      </c>
      <c r="K59" s="20">
        <v>1</v>
      </c>
    </row>
    <row r="60" spans="1:11" ht="54">
      <c r="A60" s="22"/>
      <c r="B60" s="22"/>
      <c r="C60" s="22"/>
      <c r="D60" s="25"/>
      <c r="E60" s="31" t="s">
        <v>60</v>
      </c>
      <c r="F60" s="16" t="s">
        <v>38</v>
      </c>
      <c r="G60" s="26">
        <v>500000</v>
      </c>
      <c r="H60" s="20">
        <v>5.0999999999999997E-2</v>
      </c>
      <c r="I60" s="83">
        <v>379444.8</v>
      </c>
      <c r="J60" s="122">
        <v>379444.8</v>
      </c>
      <c r="K60" s="20">
        <v>1</v>
      </c>
    </row>
    <row r="61" spans="1:11" ht="54">
      <c r="A61" s="22"/>
      <c r="B61" s="22"/>
      <c r="C61" s="22"/>
      <c r="D61" s="25"/>
      <c r="E61" s="31" t="s">
        <v>61</v>
      </c>
      <c r="F61" s="16" t="s">
        <v>38</v>
      </c>
      <c r="G61" s="26">
        <v>500000</v>
      </c>
      <c r="H61" s="20">
        <v>6.0999999999999999E-2</v>
      </c>
      <c r="I61" s="83">
        <v>375515.2</v>
      </c>
      <c r="J61" s="122">
        <v>375515.2</v>
      </c>
      <c r="K61" s="20">
        <v>1</v>
      </c>
    </row>
    <row r="62" spans="1:11" ht="90">
      <c r="A62" s="23">
        <v>1216013</v>
      </c>
      <c r="B62" s="23">
        <v>6013</v>
      </c>
      <c r="C62" s="23" t="s">
        <v>62</v>
      </c>
      <c r="D62" s="24" t="s">
        <v>63</v>
      </c>
      <c r="E62" s="28" t="s">
        <v>64</v>
      </c>
      <c r="F62" s="16">
        <v>2022</v>
      </c>
      <c r="G62" s="26">
        <v>299261</v>
      </c>
      <c r="H62" s="20">
        <v>0</v>
      </c>
      <c r="I62" s="80">
        <v>299261</v>
      </c>
      <c r="J62" s="122">
        <v>299261</v>
      </c>
      <c r="K62" s="20">
        <v>1</v>
      </c>
    </row>
    <row r="63" spans="1:11" ht="69.599999999999994">
      <c r="A63" s="23" t="s">
        <v>65</v>
      </c>
      <c r="B63" s="23" t="s">
        <v>66</v>
      </c>
      <c r="C63" s="23" t="s">
        <v>62</v>
      </c>
      <c r="D63" s="24" t="s">
        <v>67</v>
      </c>
      <c r="E63" s="30" t="s">
        <v>54</v>
      </c>
      <c r="F63" s="16"/>
      <c r="G63" s="26"/>
      <c r="H63" s="20"/>
      <c r="I63" s="79">
        <f>I64+I65</f>
        <v>760685.48</v>
      </c>
      <c r="J63" s="121">
        <f>J64+J65</f>
        <v>760685.48</v>
      </c>
      <c r="K63" s="20"/>
    </row>
    <row r="64" spans="1:11" ht="54">
      <c r="A64" s="22"/>
      <c r="B64" s="22"/>
      <c r="C64" s="22"/>
      <c r="D64" s="25"/>
      <c r="E64" s="31" t="s">
        <v>68</v>
      </c>
      <c r="F64" s="32" t="s">
        <v>38</v>
      </c>
      <c r="G64" s="33">
        <v>500000</v>
      </c>
      <c r="H64" s="34">
        <v>4.2999999999999997E-2</v>
      </c>
      <c r="I64" s="78">
        <v>382905.94</v>
      </c>
      <c r="J64" s="123">
        <v>382905.94</v>
      </c>
      <c r="K64" s="34">
        <v>1</v>
      </c>
    </row>
    <row r="65" spans="1:11" ht="54">
      <c r="A65" s="22"/>
      <c r="B65" s="22"/>
      <c r="C65" s="22"/>
      <c r="D65" s="25"/>
      <c r="E65" s="31" t="s">
        <v>69</v>
      </c>
      <c r="F65" s="32" t="s">
        <v>38</v>
      </c>
      <c r="G65" s="33">
        <v>500000</v>
      </c>
      <c r="H65" s="34">
        <v>5.6000000000000001E-2</v>
      </c>
      <c r="I65" s="78">
        <v>377779.54</v>
      </c>
      <c r="J65" s="123">
        <v>377779.54</v>
      </c>
      <c r="K65" s="34">
        <v>1</v>
      </c>
    </row>
    <row r="66" spans="1:11" ht="36">
      <c r="A66" s="23" t="s">
        <v>70</v>
      </c>
      <c r="B66" s="23" t="s">
        <v>71</v>
      </c>
      <c r="C66" s="23" t="s">
        <v>62</v>
      </c>
      <c r="D66" s="24" t="s">
        <v>72</v>
      </c>
      <c r="E66" s="28" t="s">
        <v>49</v>
      </c>
      <c r="F66" s="16"/>
      <c r="G66" s="26"/>
      <c r="H66" s="20"/>
      <c r="I66" s="80">
        <f>SUM(I67:I78)</f>
        <v>7455312.4299999997</v>
      </c>
      <c r="J66" s="80">
        <f>SUM(J67:J78)</f>
        <v>2798490.23</v>
      </c>
      <c r="K66" s="20"/>
    </row>
    <row r="67" spans="1:11" ht="54">
      <c r="A67" s="23"/>
      <c r="B67" s="23"/>
      <c r="C67" s="23"/>
      <c r="D67" s="24"/>
      <c r="E67" s="25" t="s">
        <v>73</v>
      </c>
      <c r="F67" s="17">
        <v>2022</v>
      </c>
      <c r="G67" s="35">
        <v>4200000</v>
      </c>
      <c r="H67" s="20">
        <v>0</v>
      </c>
      <c r="I67" s="80">
        <v>4200000</v>
      </c>
      <c r="J67" s="122">
        <v>0</v>
      </c>
      <c r="K67" s="20">
        <v>1</v>
      </c>
    </row>
    <row r="68" spans="1:11" ht="48" customHeight="1">
      <c r="A68" s="22"/>
      <c r="B68" s="22"/>
      <c r="C68" s="22"/>
      <c r="D68" s="25"/>
      <c r="E68" s="36" t="s">
        <v>74</v>
      </c>
      <c r="F68" s="16" t="s">
        <v>38</v>
      </c>
      <c r="G68" s="26"/>
      <c r="H68" s="20"/>
      <c r="I68" s="81">
        <v>839499.08</v>
      </c>
      <c r="J68" s="126">
        <v>839499.08</v>
      </c>
      <c r="K68" s="20"/>
    </row>
    <row r="69" spans="1:11" ht="54">
      <c r="A69" s="22"/>
      <c r="B69" s="22"/>
      <c r="C69" s="22"/>
      <c r="D69" s="25"/>
      <c r="E69" s="37" t="s">
        <v>75</v>
      </c>
      <c r="F69" s="16" t="s">
        <v>38</v>
      </c>
      <c r="G69" s="26">
        <v>300000</v>
      </c>
      <c r="H69" s="20">
        <v>6.3E-2</v>
      </c>
      <c r="I69" s="81">
        <v>281025</v>
      </c>
      <c r="J69" s="126">
        <v>281025</v>
      </c>
      <c r="K69" s="20">
        <v>1</v>
      </c>
    </row>
    <row r="70" spans="1:11" ht="54">
      <c r="A70" s="22"/>
      <c r="B70" s="22"/>
      <c r="C70" s="22"/>
      <c r="D70" s="25"/>
      <c r="E70" s="29" t="s">
        <v>76</v>
      </c>
      <c r="F70" s="16" t="s">
        <v>38</v>
      </c>
      <c r="G70" s="26">
        <v>180000</v>
      </c>
      <c r="H70" s="20">
        <v>7.1999999999999995E-2</v>
      </c>
      <c r="I70" s="81">
        <v>167027.29999999999</v>
      </c>
      <c r="J70" s="126">
        <v>167027.29999999999</v>
      </c>
      <c r="K70" s="20">
        <v>1</v>
      </c>
    </row>
    <row r="71" spans="1:11" ht="54">
      <c r="A71" s="22"/>
      <c r="B71" s="22"/>
      <c r="C71" s="22"/>
      <c r="D71" s="25"/>
      <c r="E71" s="36" t="s">
        <v>77</v>
      </c>
      <c r="F71" s="16">
        <v>2022</v>
      </c>
      <c r="G71" s="26">
        <v>210000</v>
      </c>
      <c r="H71" s="20">
        <v>0</v>
      </c>
      <c r="I71" s="81">
        <v>210000</v>
      </c>
      <c r="J71" s="126">
        <v>210000</v>
      </c>
      <c r="K71" s="20">
        <v>1</v>
      </c>
    </row>
    <row r="72" spans="1:11" ht="54">
      <c r="A72" s="22"/>
      <c r="B72" s="22"/>
      <c r="C72" s="22"/>
      <c r="D72" s="25"/>
      <c r="E72" s="38" t="s">
        <v>78</v>
      </c>
      <c r="F72" s="16" t="s">
        <v>38</v>
      </c>
      <c r="G72" s="26">
        <v>150000</v>
      </c>
      <c r="H72" s="20">
        <v>8.4000000000000005E-2</v>
      </c>
      <c r="I72" s="81">
        <v>137414.54</v>
      </c>
      <c r="J72" s="126">
        <v>137414.54</v>
      </c>
      <c r="K72" s="20">
        <v>1</v>
      </c>
    </row>
    <row r="73" spans="1:11" ht="72">
      <c r="A73" s="22"/>
      <c r="B73" s="22"/>
      <c r="C73" s="22"/>
      <c r="D73" s="25"/>
      <c r="E73" s="39" t="s">
        <v>79</v>
      </c>
      <c r="F73" s="16">
        <v>2022</v>
      </c>
      <c r="G73" s="26">
        <v>220000</v>
      </c>
      <c r="H73" s="20">
        <v>0</v>
      </c>
      <c r="I73" s="81">
        <v>220000</v>
      </c>
      <c r="J73" s="126">
        <v>220000</v>
      </c>
      <c r="K73" s="20">
        <v>1</v>
      </c>
    </row>
    <row r="74" spans="1:11" ht="54">
      <c r="A74" s="22"/>
      <c r="B74" s="22"/>
      <c r="C74" s="22"/>
      <c r="D74" s="25"/>
      <c r="E74" s="39" t="s">
        <v>80</v>
      </c>
      <c r="F74" s="16">
        <v>2022</v>
      </c>
      <c r="G74" s="26">
        <v>50000</v>
      </c>
      <c r="H74" s="20">
        <v>0</v>
      </c>
      <c r="I74" s="81">
        <v>50000</v>
      </c>
      <c r="J74" s="126">
        <v>50000</v>
      </c>
      <c r="K74" s="20">
        <v>1</v>
      </c>
    </row>
    <row r="75" spans="1:11" ht="36">
      <c r="A75" s="22"/>
      <c r="B75" s="22"/>
      <c r="C75" s="22"/>
      <c r="D75" s="25"/>
      <c r="E75" s="36" t="s">
        <v>240</v>
      </c>
      <c r="F75" s="16">
        <v>2022</v>
      </c>
      <c r="G75" s="26"/>
      <c r="H75" s="20"/>
      <c r="I75" s="81">
        <v>439800</v>
      </c>
      <c r="J75" s="126">
        <v>439800</v>
      </c>
      <c r="K75" s="20"/>
    </row>
    <row r="76" spans="1:11" s="77" customFormat="1">
      <c r="A76" s="22"/>
      <c r="B76" s="22"/>
      <c r="C76" s="22"/>
      <c r="D76" s="25"/>
      <c r="E76" s="36" t="s">
        <v>252</v>
      </c>
      <c r="F76" s="92">
        <v>2022</v>
      </c>
      <c r="G76" s="26"/>
      <c r="H76" s="93"/>
      <c r="I76" s="81">
        <v>230000</v>
      </c>
      <c r="J76" s="126">
        <v>230000</v>
      </c>
      <c r="K76" s="93"/>
    </row>
    <row r="77" spans="1:11" ht="72">
      <c r="A77" s="22"/>
      <c r="B77" s="22"/>
      <c r="C77" s="22"/>
      <c r="D77" s="25"/>
      <c r="E77" s="40" t="s">
        <v>81</v>
      </c>
      <c r="F77" s="16">
        <v>2022</v>
      </c>
      <c r="G77" s="26">
        <v>456822.2</v>
      </c>
      <c r="H77" s="20">
        <v>0</v>
      </c>
      <c r="I77" s="81">
        <v>456822.2</v>
      </c>
      <c r="J77" s="126"/>
      <c r="K77" s="20">
        <v>1</v>
      </c>
    </row>
    <row r="78" spans="1:11" ht="69.599999999999994">
      <c r="A78" s="22"/>
      <c r="B78" s="22"/>
      <c r="C78" s="22"/>
      <c r="D78" s="25"/>
      <c r="E78" s="30" t="s">
        <v>54</v>
      </c>
      <c r="F78" s="41"/>
      <c r="G78" s="42"/>
      <c r="H78" s="43"/>
      <c r="I78" s="79">
        <f>I79+I80</f>
        <v>223724.31</v>
      </c>
      <c r="J78" s="121">
        <f>J79+J80</f>
        <v>223724.31</v>
      </c>
      <c r="K78" s="43"/>
    </row>
    <row r="79" spans="1:11" ht="54">
      <c r="A79" s="22"/>
      <c r="B79" s="22"/>
      <c r="C79" s="22"/>
      <c r="D79" s="25"/>
      <c r="E79" s="31" t="s">
        <v>82</v>
      </c>
      <c r="F79" s="16" t="s">
        <v>38</v>
      </c>
      <c r="G79" s="26">
        <v>49364.62</v>
      </c>
      <c r="H79" s="20">
        <v>0</v>
      </c>
      <c r="I79" s="83">
        <v>34555.230000000003</v>
      </c>
      <c r="J79" s="127">
        <v>34555.230000000003</v>
      </c>
      <c r="K79" s="20">
        <v>1</v>
      </c>
    </row>
    <row r="80" spans="1:11" ht="54">
      <c r="A80" s="22"/>
      <c r="B80" s="22"/>
      <c r="C80" s="22"/>
      <c r="D80" s="25"/>
      <c r="E80" s="31" t="s">
        <v>83</v>
      </c>
      <c r="F80" s="16" t="s">
        <v>38</v>
      </c>
      <c r="G80" s="26">
        <v>270241.53999999998</v>
      </c>
      <c r="H80" s="20">
        <v>0</v>
      </c>
      <c r="I80" s="83">
        <v>189169.08</v>
      </c>
      <c r="J80" s="127">
        <v>189169.08</v>
      </c>
      <c r="K80" s="20">
        <v>1</v>
      </c>
    </row>
    <row r="81" spans="1:12" ht="54">
      <c r="A81" s="27">
        <v>1217370</v>
      </c>
      <c r="B81" s="27">
        <v>7370</v>
      </c>
      <c r="C81" s="27" t="s">
        <v>84</v>
      </c>
      <c r="D81" s="24" t="s">
        <v>85</v>
      </c>
      <c r="E81" s="44" t="s">
        <v>86</v>
      </c>
      <c r="F81" s="16">
        <v>2022</v>
      </c>
      <c r="G81" s="26">
        <v>489000</v>
      </c>
      <c r="H81" s="20">
        <v>0</v>
      </c>
      <c r="I81" s="80">
        <v>489000</v>
      </c>
      <c r="J81" s="122">
        <v>489000</v>
      </c>
      <c r="K81" s="20">
        <v>1</v>
      </c>
    </row>
    <row r="82" spans="1:12" ht="36" customHeight="1">
      <c r="A82" s="23">
        <v>1217640</v>
      </c>
      <c r="B82" s="23">
        <v>7640</v>
      </c>
      <c r="C82" s="27" t="s">
        <v>87</v>
      </c>
      <c r="D82" s="24" t="s">
        <v>88</v>
      </c>
      <c r="E82" s="25" t="s">
        <v>49</v>
      </c>
      <c r="F82" s="16"/>
      <c r="G82" s="26"/>
      <c r="H82" s="20"/>
      <c r="I82" s="80">
        <f>SUM(I83:I83)</f>
        <v>24079.62</v>
      </c>
      <c r="J82" s="122">
        <f>SUM(J83:J83)</f>
        <v>24079.62</v>
      </c>
      <c r="K82" s="20"/>
    </row>
    <row r="83" spans="1:12" ht="69.599999999999994">
      <c r="A83" s="22"/>
      <c r="B83" s="22"/>
      <c r="C83" s="22"/>
      <c r="D83" s="25"/>
      <c r="E83" s="30" t="s">
        <v>54</v>
      </c>
      <c r="F83" s="16"/>
      <c r="G83" s="26"/>
      <c r="H83" s="20"/>
      <c r="I83" s="79">
        <f>I84</f>
        <v>24079.62</v>
      </c>
      <c r="J83" s="121">
        <f>J84</f>
        <v>24079.62</v>
      </c>
      <c r="K83" s="20"/>
    </row>
    <row r="84" spans="1:12" ht="54">
      <c r="A84" s="22"/>
      <c r="B84" s="22"/>
      <c r="C84" s="22"/>
      <c r="D84" s="25"/>
      <c r="E84" s="31" t="s">
        <v>89</v>
      </c>
      <c r="F84" s="16" t="s">
        <v>38</v>
      </c>
      <c r="G84" s="26">
        <v>299962.25</v>
      </c>
      <c r="H84" s="20">
        <v>0.9</v>
      </c>
      <c r="I84" s="83">
        <v>24079.62</v>
      </c>
      <c r="J84" s="122">
        <v>24079.62</v>
      </c>
      <c r="K84" s="20">
        <v>1</v>
      </c>
    </row>
    <row r="85" spans="1:12" s="77" customFormat="1" ht="54">
      <c r="A85" s="22" t="s">
        <v>237</v>
      </c>
      <c r="B85" s="22" t="s">
        <v>196</v>
      </c>
      <c r="C85" s="95" t="s">
        <v>209</v>
      </c>
      <c r="D85" s="24" t="s">
        <v>195</v>
      </c>
      <c r="E85" s="25" t="s">
        <v>205</v>
      </c>
      <c r="F85" s="92">
        <v>2022</v>
      </c>
      <c r="G85" s="26"/>
      <c r="H85" s="93"/>
      <c r="I85" s="81">
        <f>600000+41400</f>
        <v>641400</v>
      </c>
      <c r="J85" s="126">
        <f>600000+41400</f>
        <v>641400</v>
      </c>
      <c r="K85" s="93"/>
      <c r="L85" s="108"/>
    </row>
    <row r="86" spans="1:12" s="77" customFormat="1" ht="54">
      <c r="A86" s="22" t="s">
        <v>218</v>
      </c>
      <c r="B86" s="22" t="s">
        <v>219</v>
      </c>
      <c r="C86" s="95" t="s">
        <v>172</v>
      </c>
      <c r="D86" s="24" t="s">
        <v>220</v>
      </c>
      <c r="E86" s="25" t="s">
        <v>221</v>
      </c>
      <c r="F86" s="92">
        <v>2022</v>
      </c>
      <c r="G86" s="26"/>
      <c r="H86" s="93"/>
      <c r="I86" s="81">
        <v>411177</v>
      </c>
      <c r="J86" s="122">
        <v>411177</v>
      </c>
      <c r="K86" s="93"/>
      <c r="L86" s="108"/>
    </row>
    <row r="87" spans="1:12" ht="39.75" customHeight="1">
      <c r="A87" s="18" t="s">
        <v>90</v>
      </c>
      <c r="B87" s="18"/>
      <c r="C87" s="18"/>
      <c r="D87" s="145" t="s">
        <v>91</v>
      </c>
      <c r="E87" s="145"/>
      <c r="F87" s="16"/>
      <c r="G87" s="26"/>
      <c r="H87" s="20"/>
      <c r="I87" s="79">
        <f>I88</f>
        <v>57201197.520000003</v>
      </c>
      <c r="J87" s="121">
        <f>J88</f>
        <v>49606681.829999998</v>
      </c>
      <c r="K87" s="20"/>
    </row>
    <row r="88" spans="1:12" ht="39.75" customHeight="1">
      <c r="A88" s="18" t="s">
        <v>92</v>
      </c>
      <c r="B88" s="22"/>
      <c r="C88" s="22"/>
      <c r="D88" s="145" t="s">
        <v>91</v>
      </c>
      <c r="E88" s="145"/>
      <c r="F88" s="16"/>
      <c r="G88" s="26"/>
      <c r="H88" s="20"/>
      <c r="I88" s="79">
        <f>I89+I90+I93+I131+I132+I135+I147+I148+I149+I155+I160+I166+I172</f>
        <v>57201197.520000003</v>
      </c>
      <c r="J88" s="121">
        <f>J89+J90+J93+J131+J132+J135+J147+J148+J149+J155+J160+J166+J172</f>
        <v>49606681.829999998</v>
      </c>
      <c r="K88" s="20"/>
    </row>
    <row r="89" spans="1:12" ht="126">
      <c r="A89" s="22" t="s">
        <v>93</v>
      </c>
      <c r="B89" s="22" t="s">
        <v>23</v>
      </c>
      <c r="C89" s="22" t="s">
        <v>24</v>
      </c>
      <c r="D89" s="45" t="s">
        <v>25</v>
      </c>
      <c r="E89" s="25" t="s">
        <v>94</v>
      </c>
      <c r="F89" s="16" t="s">
        <v>38</v>
      </c>
      <c r="G89" s="26">
        <f>540861+892400</f>
        <v>1433261</v>
      </c>
      <c r="H89" s="20">
        <v>0.623</v>
      </c>
      <c r="I89" s="80">
        <f>9368.42+540861</f>
        <v>550229.42000000004</v>
      </c>
      <c r="J89" s="122">
        <f>9368.42+540861</f>
        <v>550229.42000000004</v>
      </c>
      <c r="K89" s="20">
        <v>1</v>
      </c>
    </row>
    <row r="90" spans="1:12" ht="36">
      <c r="A90" s="23">
        <v>1512010</v>
      </c>
      <c r="B90" s="23">
        <v>2010</v>
      </c>
      <c r="C90" s="27" t="s">
        <v>95</v>
      </c>
      <c r="D90" s="24" t="s">
        <v>96</v>
      </c>
      <c r="E90" s="25" t="s">
        <v>49</v>
      </c>
      <c r="F90" s="16"/>
      <c r="G90" s="26"/>
      <c r="H90" s="20"/>
      <c r="I90" s="80">
        <f>I91+I92</f>
        <v>9641134.9100000001</v>
      </c>
      <c r="J90" s="122">
        <f>J91+J92</f>
        <v>4041134.91</v>
      </c>
      <c r="K90" s="20"/>
    </row>
    <row r="91" spans="1:12" ht="120.75" customHeight="1">
      <c r="A91" s="22"/>
      <c r="B91" s="22"/>
      <c r="C91" s="22"/>
      <c r="D91" s="25"/>
      <c r="E91" s="46" t="s">
        <v>97</v>
      </c>
      <c r="F91" s="16" t="s">
        <v>38</v>
      </c>
      <c r="G91" s="26">
        <f>11283357+49350.84</f>
        <v>11332707.84</v>
      </c>
      <c r="H91" s="20">
        <v>4.0000000000000001E-3</v>
      </c>
      <c r="I91" s="80">
        <f>5600000+834321.16</f>
        <v>6434321.1600000001</v>
      </c>
      <c r="J91" s="122">
        <v>834321.16</v>
      </c>
      <c r="K91" s="20">
        <v>0.57199999999999995</v>
      </c>
    </row>
    <row r="92" spans="1:12" ht="82.5" customHeight="1">
      <c r="A92" s="22"/>
      <c r="B92" s="22"/>
      <c r="C92" s="22"/>
      <c r="D92" s="25"/>
      <c r="E92" s="47" t="s">
        <v>98</v>
      </c>
      <c r="F92" s="16">
        <v>2022</v>
      </c>
      <c r="G92" s="26">
        <v>3206813.75</v>
      </c>
      <c r="H92" s="20">
        <v>0</v>
      </c>
      <c r="I92" s="80">
        <f>2400000+806813.75</f>
        <v>3206813.75</v>
      </c>
      <c r="J92" s="122">
        <f>2400000+806813.75</f>
        <v>3206813.75</v>
      </c>
      <c r="K92" s="20">
        <v>1</v>
      </c>
    </row>
    <row r="93" spans="1:12" ht="36">
      <c r="A93" s="22" t="s">
        <v>99</v>
      </c>
      <c r="B93" s="22">
        <v>6011</v>
      </c>
      <c r="C93" s="27" t="s">
        <v>47</v>
      </c>
      <c r="D93" s="24" t="s">
        <v>48</v>
      </c>
      <c r="E93" s="25" t="s">
        <v>49</v>
      </c>
      <c r="F93" s="16"/>
      <c r="G93" s="26"/>
      <c r="H93" s="20"/>
      <c r="I93" s="80">
        <f>SUM(I94:I130)</f>
        <v>8450377.8000000007</v>
      </c>
      <c r="J93" s="122">
        <f>SUM(J94:J130)</f>
        <v>8450377.8000000007</v>
      </c>
      <c r="K93" s="20"/>
    </row>
    <row r="94" spans="1:12" ht="36">
      <c r="A94" s="22"/>
      <c r="B94" s="22"/>
      <c r="C94" s="22"/>
      <c r="D94" s="25"/>
      <c r="E94" s="37" t="s">
        <v>100</v>
      </c>
      <c r="F94" s="16" t="s">
        <v>38</v>
      </c>
      <c r="G94" s="26">
        <v>150000</v>
      </c>
      <c r="H94" s="20">
        <v>7.5999999999999998E-2</v>
      </c>
      <c r="I94" s="81">
        <v>138596</v>
      </c>
      <c r="J94" s="122">
        <v>138596</v>
      </c>
      <c r="K94" s="20">
        <v>1</v>
      </c>
    </row>
    <row r="95" spans="1:12" ht="36">
      <c r="A95" s="22"/>
      <c r="B95" s="22"/>
      <c r="C95" s="22"/>
      <c r="D95" s="25"/>
      <c r="E95" s="37" t="s">
        <v>101</v>
      </c>
      <c r="F95" s="16" t="s">
        <v>38</v>
      </c>
      <c r="G95" s="26">
        <v>150000</v>
      </c>
      <c r="H95" s="20">
        <v>7.5999999999999998E-2</v>
      </c>
      <c r="I95" s="81">
        <v>138596</v>
      </c>
      <c r="J95" s="122">
        <v>138596</v>
      </c>
      <c r="K95" s="20">
        <v>1</v>
      </c>
    </row>
    <row r="96" spans="1:12" ht="36">
      <c r="A96" s="22"/>
      <c r="B96" s="22"/>
      <c r="C96" s="22"/>
      <c r="D96" s="25"/>
      <c r="E96" s="37" t="s">
        <v>102</v>
      </c>
      <c r="F96" s="16">
        <v>2022</v>
      </c>
      <c r="G96" s="26">
        <v>150000</v>
      </c>
      <c r="H96" s="20">
        <v>0</v>
      </c>
      <c r="I96" s="81">
        <v>150000</v>
      </c>
      <c r="J96" s="122">
        <v>150000</v>
      </c>
      <c r="K96" s="20">
        <v>1</v>
      </c>
    </row>
    <row r="97" spans="1:11" ht="36">
      <c r="A97" s="22"/>
      <c r="B97" s="22"/>
      <c r="C97" s="22"/>
      <c r="D97" s="25"/>
      <c r="E97" s="37" t="s">
        <v>103</v>
      </c>
      <c r="F97" s="16" t="s">
        <v>38</v>
      </c>
      <c r="G97" s="26">
        <v>100000</v>
      </c>
      <c r="H97" s="20">
        <v>7.9600000000000004E-2</v>
      </c>
      <c r="I97" s="81">
        <v>92033</v>
      </c>
      <c r="J97" s="122">
        <v>92033</v>
      </c>
      <c r="K97" s="20">
        <v>1</v>
      </c>
    </row>
    <row r="98" spans="1:11" ht="54">
      <c r="A98" s="22"/>
      <c r="B98" s="22"/>
      <c r="C98" s="22"/>
      <c r="D98" s="25"/>
      <c r="E98" s="40" t="s">
        <v>104</v>
      </c>
      <c r="F98" s="16">
        <v>2022</v>
      </c>
      <c r="G98" s="26">
        <v>100000</v>
      </c>
      <c r="H98" s="20">
        <v>0</v>
      </c>
      <c r="I98" s="81">
        <v>100000</v>
      </c>
      <c r="J98" s="122">
        <v>100000</v>
      </c>
      <c r="K98" s="20">
        <v>1</v>
      </c>
    </row>
    <row r="99" spans="1:11" ht="36">
      <c r="A99" s="22"/>
      <c r="B99" s="22"/>
      <c r="C99" s="22"/>
      <c r="D99" s="25"/>
      <c r="E99" s="40" t="s">
        <v>105</v>
      </c>
      <c r="F99" s="16">
        <v>2022</v>
      </c>
      <c r="G99" s="26">
        <v>120000</v>
      </c>
      <c r="H99" s="20">
        <v>0</v>
      </c>
      <c r="I99" s="81">
        <v>120000</v>
      </c>
      <c r="J99" s="122">
        <v>120000</v>
      </c>
      <c r="K99" s="20">
        <v>1</v>
      </c>
    </row>
    <row r="100" spans="1:11" ht="54">
      <c r="A100" s="22"/>
      <c r="B100" s="22"/>
      <c r="C100" s="22"/>
      <c r="D100" s="25"/>
      <c r="E100" s="40" t="s">
        <v>106</v>
      </c>
      <c r="F100" s="16">
        <v>2022</v>
      </c>
      <c r="G100" s="26">
        <v>230000</v>
      </c>
      <c r="H100" s="20">
        <v>0</v>
      </c>
      <c r="I100" s="81">
        <v>230000</v>
      </c>
      <c r="J100" s="122">
        <v>230000</v>
      </c>
      <c r="K100" s="20">
        <v>1</v>
      </c>
    </row>
    <row r="101" spans="1:11" ht="36">
      <c r="A101" s="22"/>
      <c r="B101" s="22"/>
      <c r="C101" s="22"/>
      <c r="D101" s="25"/>
      <c r="E101" s="48" t="s">
        <v>107</v>
      </c>
      <c r="F101" s="16">
        <v>2022</v>
      </c>
      <c r="G101" s="26">
        <v>1521966.3</v>
      </c>
      <c r="H101" s="20">
        <v>0</v>
      </c>
      <c r="I101" s="81">
        <f>121966.3+1400000</f>
        <v>1521966.3</v>
      </c>
      <c r="J101" s="126">
        <f>121966.3+1400000</f>
        <v>1521966.3</v>
      </c>
      <c r="K101" s="20">
        <v>1</v>
      </c>
    </row>
    <row r="102" spans="1:11" ht="54">
      <c r="A102" s="22"/>
      <c r="B102" s="22"/>
      <c r="C102" s="22"/>
      <c r="D102" s="25"/>
      <c r="E102" s="48" t="s">
        <v>108</v>
      </c>
      <c r="F102" s="16" t="s">
        <v>38</v>
      </c>
      <c r="G102" s="26">
        <v>286414.98</v>
      </c>
      <c r="H102" s="20">
        <v>0.307</v>
      </c>
      <c r="I102" s="81">
        <v>198361.46</v>
      </c>
      <c r="J102" s="126">
        <v>198361.46</v>
      </c>
      <c r="K102" s="20">
        <v>1</v>
      </c>
    </row>
    <row r="103" spans="1:11" ht="34.5" customHeight="1">
      <c r="A103" s="22"/>
      <c r="B103" s="22"/>
      <c r="C103" s="22"/>
      <c r="D103" s="25"/>
      <c r="E103" s="29" t="s">
        <v>109</v>
      </c>
      <c r="F103" s="16" t="s">
        <v>38</v>
      </c>
      <c r="G103" s="26">
        <v>100000</v>
      </c>
      <c r="H103" s="20">
        <v>0.10059999999999999</v>
      </c>
      <c r="I103" s="81">
        <v>89932</v>
      </c>
      <c r="J103" s="122">
        <v>89932</v>
      </c>
      <c r="K103" s="20">
        <v>1</v>
      </c>
    </row>
    <row r="104" spans="1:11" ht="36">
      <c r="A104" s="22"/>
      <c r="B104" s="22"/>
      <c r="C104" s="22"/>
      <c r="D104" s="25"/>
      <c r="E104" s="49" t="s">
        <v>110</v>
      </c>
      <c r="F104" s="16">
        <v>2022</v>
      </c>
      <c r="G104" s="26">
        <v>212796.55</v>
      </c>
      <c r="H104" s="20">
        <v>0</v>
      </c>
      <c r="I104" s="81">
        <v>212796.55</v>
      </c>
      <c r="J104" s="126">
        <v>212796.55</v>
      </c>
      <c r="K104" s="20">
        <v>1</v>
      </c>
    </row>
    <row r="105" spans="1:11" ht="36">
      <c r="A105" s="22"/>
      <c r="B105" s="22"/>
      <c r="C105" s="22"/>
      <c r="D105" s="25"/>
      <c r="E105" s="29" t="s">
        <v>111</v>
      </c>
      <c r="F105" s="16">
        <v>2022</v>
      </c>
      <c r="G105" s="26">
        <v>50000</v>
      </c>
      <c r="H105" s="20">
        <v>0</v>
      </c>
      <c r="I105" s="81">
        <v>50000</v>
      </c>
      <c r="J105" s="122">
        <v>50000</v>
      </c>
      <c r="K105" s="20">
        <v>1</v>
      </c>
    </row>
    <row r="106" spans="1:11" ht="36">
      <c r="A106" s="22"/>
      <c r="B106" s="22"/>
      <c r="C106" s="22"/>
      <c r="D106" s="25"/>
      <c r="E106" s="29" t="s">
        <v>112</v>
      </c>
      <c r="F106" s="16" t="s">
        <v>38</v>
      </c>
      <c r="G106" s="26">
        <v>150000</v>
      </c>
      <c r="H106" s="20">
        <v>7.8700000000000006E-2</v>
      </c>
      <c r="I106" s="81">
        <v>138190</v>
      </c>
      <c r="J106" s="122">
        <v>138190</v>
      </c>
      <c r="K106" s="20">
        <v>1</v>
      </c>
    </row>
    <row r="107" spans="1:11" ht="36">
      <c r="A107" s="22"/>
      <c r="B107" s="22"/>
      <c r="C107" s="22"/>
      <c r="D107" s="25"/>
      <c r="E107" s="49" t="s">
        <v>113</v>
      </c>
      <c r="F107" s="16">
        <v>2022</v>
      </c>
      <c r="G107" s="26">
        <v>903751.49</v>
      </c>
      <c r="H107" s="20">
        <v>0</v>
      </c>
      <c r="I107" s="81">
        <v>903751.49</v>
      </c>
      <c r="J107" s="126">
        <v>903751.49</v>
      </c>
      <c r="K107" s="20">
        <v>1</v>
      </c>
    </row>
    <row r="108" spans="1:11" ht="54">
      <c r="A108" s="22"/>
      <c r="B108" s="22"/>
      <c r="C108" s="22"/>
      <c r="D108" s="25"/>
      <c r="E108" s="40" t="s">
        <v>114</v>
      </c>
      <c r="F108" s="16" t="s">
        <v>38</v>
      </c>
      <c r="G108" s="26">
        <v>140000</v>
      </c>
      <c r="H108" s="20">
        <v>8.1500000000000003E-2</v>
      </c>
      <c r="I108" s="81">
        <v>128577</v>
      </c>
      <c r="J108" s="122">
        <v>128577</v>
      </c>
      <c r="K108" s="20">
        <v>1</v>
      </c>
    </row>
    <row r="109" spans="1:11" ht="36">
      <c r="A109" s="22"/>
      <c r="B109" s="22"/>
      <c r="C109" s="22"/>
      <c r="D109" s="25"/>
      <c r="E109" s="29" t="s">
        <v>115</v>
      </c>
      <c r="F109" s="16" t="s">
        <v>38</v>
      </c>
      <c r="G109" s="26">
        <v>400000</v>
      </c>
      <c r="H109" s="20">
        <v>7.1999999999999995E-2</v>
      </c>
      <c r="I109" s="81">
        <v>371069</v>
      </c>
      <c r="J109" s="122">
        <v>371069</v>
      </c>
      <c r="K109" s="20">
        <v>1</v>
      </c>
    </row>
    <row r="110" spans="1:11" ht="36">
      <c r="A110" s="22"/>
      <c r="B110" s="22"/>
      <c r="C110" s="22"/>
      <c r="D110" s="25"/>
      <c r="E110" s="40" t="s">
        <v>116</v>
      </c>
      <c r="F110" s="16">
        <v>2022</v>
      </c>
      <c r="G110" s="26">
        <v>50000</v>
      </c>
      <c r="H110" s="20">
        <v>0</v>
      </c>
      <c r="I110" s="81">
        <v>50000</v>
      </c>
      <c r="J110" s="122">
        <v>50000</v>
      </c>
      <c r="K110" s="20">
        <v>1</v>
      </c>
    </row>
    <row r="111" spans="1:11" ht="54">
      <c r="A111" s="22"/>
      <c r="B111" s="22"/>
      <c r="C111" s="22"/>
      <c r="D111" s="25"/>
      <c r="E111" s="40" t="s">
        <v>117</v>
      </c>
      <c r="F111" s="16" t="s">
        <v>38</v>
      </c>
      <c r="G111" s="26">
        <v>300000</v>
      </c>
      <c r="H111" s="20">
        <v>4.19E-2</v>
      </c>
      <c r="I111" s="81">
        <v>287415</v>
      </c>
      <c r="J111" s="122">
        <v>287415</v>
      </c>
      <c r="K111" s="20">
        <v>1</v>
      </c>
    </row>
    <row r="112" spans="1:11" ht="54">
      <c r="A112" s="22"/>
      <c r="B112" s="22"/>
      <c r="C112" s="22"/>
      <c r="D112" s="25"/>
      <c r="E112" s="49" t="s">
        <v>118</v>
      </c>
      <c r="F112" s="16">
        <v>2022</v>
      </c>
      <c r="G112" s="26">
        <v>250000</v>
      </c>
      <c r="H112" s="20">
        <v>0</v>
      </c>
      <c r="I112" s="81">
        <v>250000</v>
      </c>
      <c r="J112" s="126">
        <v>250000</v>
      </c>
      <c r="K112" s="20">
        <v>1</v>
      </c>
    </row>
    <row r="113" spans="1:11" ht="39" customHeight="1">
      <c r="A113" s="22"/>
      <c r="B113" s="22"/>
      <c r="C113" s="22"/>
      <c r="D113" s="25"/>
      <c r="E113" s="40" t="s">
        <v>119</v>
      </c>
      <c r="F113" s="16">
        <v>2022</v>
      </c>
      <c r="G113" s="26">
        <v>50000</v>
      </c>
      <c r="H113" s="20">
        <v>0</v>
      </c>
      <c r="I113" s="81">
        <v>50000</v>
      </c>
      <c r="J113" s="122">
        <v>50000</v>
      </c>
      <c r="K113" s="20">
        <v>1</v>
      </c>
    </row>
    <row r="114" spans="1:11" ht="36">
      <c r="A114" s="22"/>
      <c r="B114" s="22"/>
      <c r="C114" s="22"/>
      <c r="D114" s="25"/>
      <c r="E114" s="37" t="s">
        <v>120</v>
      </c>
      <c r="F114" s="16">
        <v>2022</v>
      </c>
      <c r="G114" s="26">
        <v>60000</v>
      </c>
      <c r="H114" s="20">
        <v>0</v>
      </c>
      <c r="I114" s="81">
        <v>60000</v>
      </c>
      <c r="J114" s="122">
        <v>60000</v>
      </c>
      <c r="K114" s="20">
        <v>1</v>
      </c>
    </row>
    <row r="115" spans="1:11" ht="54">
      <c r="A115" s="22"/>
      <c r="B115" s="22"/>
      <c r="C115" s="22"/>
      <c r="D115" s="25"/>
      <c r="E115" s="29" t="s">
        <v>121</v>
      </c>
      <c r="F115" s="16">
        <v>2022</v>
      </c>
      <c r="G115" s="26">
        <v>150000</v>
      </c>
      <c r="H115" s="20">
        <v>0</v>
      </c>
      <c r="I115" s="81">
        <v>150000</v>
      </c>
      <c r="J115" s="122">
        <v>150000</v>
      </c>
      <c r="K115" s="20">
        <v>1</v>
      </c>
    </row>
    <row r="116" spans="1:11" ht="36">
      <c r="A116" s="22"/>
      <c r="B116" s="22"/>
      <c r="C116" s="22"/>
      <c r="D116" s="25"/>
      <c r="E116" s="29" t="s">
        <v>122</v>
      </c>
      <c r="F116" s="16">
        <v>2022</v>
      </c>
      <c r="G116" s="26">
        <v>175000</v>
      </c>
      <c r="H116" s="20">
        <v>0</v>
      </c>
      <c r="I116" s="81">
        <v>175000</v>
      </c>
      <c r="J116" s="122">
        <v>175000</v>
      </c>
      <c r="K116" s="20">
        <v>1</v>
      </c>
    </row>
    <row r="117" spans="1:11" ht="36">
      <c r="A117" s="22"/>
      <c r="B117" s="22"/>
      <c r="C117" s="22"/>
      <c r="D117" s="25"/>
      <c r="E117" s="29" t="s">
        <v>123</v>
      </c>
      <c r="F117" s="16">
        <v>2022</v>
      </c>
      <c r="G117" s="26">
        <v>300000</v>
      </c>
      <c r="H117" s="20">
        <v>0</v>
      </c>
      <c r="I117" s="81">
        <v>300000</v>
      </c>
      <c r="J117" s="122">
        <v>300000</v>
      </c>
      <c r="K117" s="20">
        <v>1</v>
      </c>
    </row>
    <row r="118" spans="1:11" ht="36">
      <c r="A118" s="22"/>
      <c r="B118" s="22"/>
      <c r="C118" s="22"/>
      <c r="D118" s="25"/>
      <c r="E118" s="29" t="s">
        <v>124</v>
      </c>
      <c r="F118" s="16" t="s">
        <v>38</v>
      </c>
      <c r="G118" s="26">
        <v>200000</v>
      </c>
      <c r="H118" s="20">
        <v>7.5499999999999998E-2</v>
      </c>
      <c r="I118" s="81">
        <v>184898</v>
      </c>
      <c r="J118" s="122">
        <v>184898</v>
      </c>
      <c r="K118" s="20">
        <v>1</v>
      </c>
    </row>
    <row r="119" spans="1:11" ht="54">
      <c r="A119" s="22"/>
      <c r="B119" s="22"/>
      <c r="C119" s="22"/>
      <c r="D119" s="25"/>
      <c r="E119" s="40" t="s">
        <v>125</v>
      </c>
      <c r="F119" s="16">
        <v>2022</v>
      </c>
      <c r="G119" s="26">
        <v>50000</v>
      </c>
      <c r="H119" s="20">
        <v>0</v>
      </c>
      <c r="I119" s="81">
        <v>50000</v>
      </c>
      <c r="J119" s="122">
        <v>50000</v>
      </c>
      <c r="K119" s="20">
        <v>1</v>
      </c>
    </row>
    <row r="120" spans="1:11" ht="36">
      <c r="A120" s="22"/>
      <c r="B120" s="22"/>
      <c r="C120" s="22"/>
      <c r="D120" s="25"/>
      <c r="E120" s="40" t="s">
        <v>126</v>
      </c>
      <c r="F120" s="16" t="s">
        <v>38</v>
      </c>
      <c r="G120" s="26">
        <v>100000</v>
      </c>
      <c r="H120" s="20">
        <v>7.9600000000000004E-2</v>
      </c>
      <c r="I120" s="81">
        <v>92033</v>
      </c>
      <c r="J120" s="122">
        <v>92033</v>
      </c>
      <c r="K120" s="20">
        <v>1</v>
      </c>
    </row>
    <row r="121" spans="1:11" ht="54">
      <c r="A121" s="22"/>
      <c r="B121" s="22"/>
      <c r="C121" s="22"/>
      <c r="D121" s="25"/>
      <c r="E121" s="40" t="s">
        <v>127</v>
      </c>
      <c r="F121" s="16">
        <v>2022</v>
      </c>
      <c r="G121" s="26">
        <v>100000</v>
      </c>
      <c r="H121" s="20">
        <v>0</v>
      </c>
      <c r="I121" s="81">
        <v>100000</v>
      </c>
      <c r="J121" s="122">
        <v>100000</v>
      </c>
      <c r="K121" s="20">
        <v>1</v>
      </c>
    </row>
    <row r="122" spans="1:11" ht="36">
      <c r="A122" s="22"/>
      <c r="B122" s="22"/>
      <c r="C122" s="22"/>
      <c r="D122" s="25"/>
      <c r="E122" s="40" t="s">
        <v>128</v>
      </c>
      <c r="F122" s="16" t="s">
        <v>38</v>
      </c>
      <c r="G122" s="26">
        <v>100000</v>
      </c>
      <c r="H122" s="20">
        <v>0.10059999999999999</v>
      </c>
      <c r="I122" s="81">
        <v>89932</v>
      </c>
      <c r="J122" s="122">
        <v>89932</v>
      </c>
      <c r="K122" s="20">
        <v>1</v>
      </c>
    </row>
    <row r="123" spans="1:11" ht="54">
      <c r="A123" s="22"/>
      <c r="B123" s="22"/>
      <c r="C123" s="22"/>
      <c r="D123" s="25"/>
      <c r="E123" s="29" t="s">
        <v>129</v>
      </c>
      <c r="F123" s="16" t="s">
        <v>38</v>
      </c>
      <c r="G123" s="26">
        <v>250000</v>
      </c>
      <c r="H123" s="20">
        <v>4.7199999999999999E-2</v>
      </c>
      <c r="I123" s="81">
        <v>238190</v>
      </c>
      <c r="J123" s="122">
        <v>238190</v>
      </c>
      <c r="K123" s="20">
        <v>1</v>
      </c>
    </row>
    <row r="124" spans="1:11" ht="54">
      <c r="A124" s="22"/>
      <c r="B124" s="22"/>
      <c r="C124" s="22"/>
      <c r="D124" s="25"/>
      <c r="E124" s="37" t="s">
        <v>130</v>
      </c>
      <c r="F124" s="16" t="s">
        <v>38</v>
      </c>
      <c r="G124" s="26">
        <v>717746</v>
      </c>
      <c r="H124" s="20">
        <v>4.2999999999999997E-2</v>
      </c>
      <c r="I124" s="81">
        <v>319069</v>
      </c>
      <c r="J124" s="122">
        <v>319069</v>
      </c>
      <c r="K124" s="20">
        <v>0.48759999999999998</v>
      </c>
    </row>
    <row r="125" spans="1:11" ht="36">
      <c r="A125" s="22"/>
      <c r="B125" s="22"/>
      <c r="C125" s="22"/>
      <c r="D125" s="25"/>
      <c r="E125" s="40" t="s">
        <v>131</v>
      </c>
      <c r="F125" s="16" t="s">
        <v>38</v>
      </c>
      <c r="G125" s="26">
        <v>140000</v>
      </c>
      <c r="H125" s="20">
        <v>8.6999999999999994E-2</v>
      </c>
      <c r="I125" s="81">
        <v>127802</v>
      </c>
      <c r="J125" s="122">
        <v>127802</v>
      </c>
      <c r="K125" s="20">
        <v>1</v>
      </c>
    </row>
    <row r="126" spans="1:11" ht="54">
      <c r="A126" s="22"/>
      <c r="B126" s="22"/>
      <c r="C126" s="22"/>
      <c r="D126" s="25"/>
      <c r="E126" s="40" t="s">
        <v>132</v>
      </c>
      <c r="F126" s="16">
        <v>2022</v>
      </c>
      <c r="G126" s="26">
        <v>375100</v>
      </c>
      <c r="H126" s="20">
        <v>0</v>
      </c>
      <c r="I126" s="81">
        <v>375100</v>
      </c>
      <c r="J126" s="122">
        <v>375100</v>
      </c>
      <c r="K126" s="20">
        <v>1</v>
      </c>
    </row>
    <row r="127" spans="1:11" ht="36">
      <c r="A127" s="22"/>
      <c r="B127" s="22"/>
      <c r="C127" s="22"/>
      <c r="D127" s="25"/>
      <c r="E127" s="29" t="s">
        <v>133</v>
      </c>
      <c r="F127" s="16" t="s">
        <v>38</v>
      </c>
      <c r="G127" s="26">
        <v>150000</v>
      </c>
      <c r="H127" s="20">
        <v>7.22E-2</v>
      </c>
      <c r="I127" s="81">
        <v>139158</v>
      </c>
      <c r="J127" s="122">
        <v>139158</v>
      </c>
      <c r="K127" s="20">
        <v>1</v>
      </c>
    </row>
    <row r="128" spans="1:11" ht="40.950000000000003" customHeight="1">
      <c r="A128" s="22"/>
      <c r="B128" s="22"/>
      <c r="C128" s="22"/>
      <c r="D128" s="25"/>
      <c r="E128" s="40" t="s">
        <v>134</v>
      </c>
      <c r="F128" s="16" t="s">
        <v>38</v>
      </c>
      <c r="G128" s="26">
        <v>403724</v>
      </c>
      <c r="H128" s="20">
        <v>5.5599999999999997E-2</v>
      </c>
      <c r="I128" s="81">
        <v>403724</v>
      </c>
      <c r="J128" s="122">
        <v>403724</v>
      </c>
      <c r="K128" s="20">
        <v>1</v>
      </c>
    </row>
    <row r="129" spans="1:11" ht="36">
      <c r="A129" s="22"/>
      <c r="B129" s="22"/>
      <c r="C129" s="22"/>
      <c r="D129" s="25"/>
      <c r="E129" s="29" t="s">
        <v>135</v>
      </c>
      <c r="F129" s="16" t="s">
        <v>38</v>
      </c>
      <c r="G129" s="26">
        <v>202069.68</v>
      </c>
      <c r="H129" s="20">
        <v>7.6600000000000001E-2</v>
      </c>
      <c r="I129" s="81">
        <v>186580</v>
      </c>
      <c r="J129" s="122">
        <v>186580</v>
      </c>
      <c r="K129" s="20">
        <v>1</v>
      </c>
    </row>
    <row r="130" spans="1:11" ht="54">
      <c r="A130" s="22"/>
      <c r="B130" s="22"/>
      <c r="C130" s="22"/>
      <c r="D130" s="25"/>
      <c r="E130" s="29" t="s">
        <v>136</v>
      </c>
      <c r="F130" s="16" t="s">
        <v>38</v>
      </c>
      <c r="G130" s="26">
        <v>250000</v>
      </c>
      <c r="H130" s="20">
        <v>4.9500000000000002E-2</v>
      </c>
      <c r="I130" s="81">
        <v>237608</v>
      </c>
      <c r="J130" s="122">
        <v>237608</v>
      </c>
      <c r="K130" s="20">
        <v>1</v>
      </c>
    </row>
    <row r="131" spans="1:11" ht="54">
      <c r="A131" s="23">
        <v>1516013</v>
      </c>
      <c r="B131" s="23">
        <v>6013</v>
      </c>
      <c r="C131" s="27" t="s">
        <v>62</v>
      </c>
      <c r="D131" s="24" t="s">
        <v>63</v>
      </c>
      <c r="E131" s="25" t="s">
        <v>137</v>
      </c>
      <c r="F131" s="16">
        <v>2022</v>
      </c>
      <c r="G131" s="26">
        <v>1652458</v>
      </c>
      <c r="H131" s="20">
        <v>0</v>
      </c>
      <c r="I131" s="80">
        <v>50000</v>
      </c>
      <c r="J131" s="122">
        <v>50000</v>
      </c>
      <c r="K131" s="20">
        <v>0.03</v>
      </c>
    </row>
    <row r="132" spans="1:11" ht="36">
      <c r="A132" s="23">
        <v>1516015</v>
      </c>
      <c r="B132" s="23" t="s">
        <v>66</v>
      </c>
      <c r="C132" s="23" t="s">
        <v>62</v>
      </c>
      <c r="D132" s="24" t="s">
        <v>67</v>
      </c>
      <c r="E132" s="25" t="s">
        <v>49</v>
      </c>
      <c r="F132" s="16"/>
      <c r="G132" s="26"/>
      <c r="H132" s="20"/>
      <c r="I132" s="80">
        <f>I133+I134</f>
        <v>2200038.56</v>
      </c>
      <c r="J132" s="122">
        <f>J133+J134</f>
        <v>2200038.56</v>
      </c>
      <c r="K132" s="20"/>
    </row>
    <row r="133" spans="1:11" ht="36">
      <c r="A133" s="22"/>
      <c r="B133" s="22"/>
      <c r="C133" s="22"/>
      <c r="D133" s="25"/>
      <c r="E133" s="46" t="s">
        <v>138</v>
      </c>
      <c r="F133" s="16" t="s">
        <v>38</v>
      </c>
      <c r="G133" s="26">
        <v>1150000</v>
      </c>
      <c r="H133" s="20">
        <v>4.2999999999999997E-2</v>
      </c>
      <c r="I133" s="80">
        <v>1100019.28</v>
      </c>
      <c r="J133" s="122">
        <v>1100019.28</v>
      </c>
      <c r="K133" s="20">
        <v>1</v>
      </c>
    </row>
    <row r="134" spans="1:11" ht="36">
      <c r="A134" s="22"/>
      <c r="B134" s="22"/>
      <c r="C134" s="22"/>
      <c r="D134" s="25"/>
      <c r="E134" s="46" t="s">
        <v>139</v>
      </c>
      <c r="F134" s="16" t="s">
        <v>38</v>
      </c>
      <c r="G134" s="26">
        <v>1150000</v>
      </c>
      <c r="H134" s="20">
        <v>4.2999999999999997E-2</v>
      </c>
      <c r="I134" s="80">
        <v>1100019.28</v>
      </c>
      <c r="J134" s="122">
        <v>1100019.28</v>
      </c>
      <c r="K134" s="20">
        <v>1</v>
      </c>
    </row>
    <row r="135" spans="1:11" ht="36">
      <c r="A135" s="23">
        <v>1516030</v>
      </c>
      <c r="B135" s="23">
        <v>6030</v>
      </c>
      <c r="C135" s="23" t="s">
        <v>62</v>
      </c>
      <c r="D135" s="24" t="s">
        <v>72</v>
      </c>
      <c r="E135" s="25" t="s">
        <v>49</v>
      </c>
      <c r="F135" s="16"/>
      <c r="G135" s="26"/>
      <c r="H135" s="20"/>
      <c r="I135" s="80">
        <f>SUM(I136:I146)</f>
        <v>6061951.1600000001</v>
      </c>
      <c r="J135" s="122">
        <f>SUM(J136:J146)</f>
        <v>6061951.1600000001</v>
      </c>
      <c r="K135" s="20"/>
    </row>
    <row r="136" spans="1:11" ht="54">
      <c r="A136" s="22"/>
      <c r="B136" s="22"/>
      <c r="C136" s="22"/>
      <c r="D136" s="25"/>
      <c r="E136" s="46" t="s">
        <v>140</v>
      </c>
      <c r="F136" s="16" t="s">
        <v>38</v>
      </c>
      <c r="G136" s="26">
        <f>3130168.22+48900</f>
        <v>3179068.22</v>
      </c>
      <c r="H136" s="20">
        <v>1.4999999999999999E-2</v>
      </c>
      <c r="I136" s="80">
        <v>3130168.22</v>
      </c>
      <c r="J136" s="122">
        <v>3130168.22</v>
      </c>
      <c r="K136" s="20">
        <v>1</v>
      </c>
    </row>
    <row r="137" spans="1:11" ht="90">
      <c r="A137" s="22"/>
      <c r="B137" s="22"/>
      <c r="C137" s="22"/>
      <c r="D137" s="25"/>
      <c r="E137" s="46" t="s">
        <v>141</v>
      </c>
      <c r="F137" s="16">
        <v>2022</v>
      </c>
      <c r="G137" s="26">
        <v>350000</v>
      </c>
      <c r="H137" s="20">
        <v>0</v>
      </c>
      <c r="I137" s="80">
        <v>350000</v>
      </c>
      <c r="J137" s="122">
        <v>350000</v>
      </c>
      <c r="K137" s="20">
        <v>1</v>
      </c>
    </row>
    <row r="138" spans="1:11" ht="72">
      <c r="A138" s="22"/>
      <c r="B138" s="22"/>
      <c r="C138" s="22"/>
      <c r="D138" s="25"/>
      <c r="E138" s="25" t="s">
        <v>142</v>
      </c>
      <c r="F138" s="16" t="s">
        <v>38</v>
      </c>
      <c r="G138" s="26">
        <f>1015720+49500</f>
        <v>1065220</v>
      </c>
      <c r="H138" s="20">
        <v>4.5999999999999999E-2</v>
      </c>
      <c r="I138" s="80">
        <v>1015720</v>
      </c>
      <c r="J138" s="122">
        <v>1015720</v>
      </c>
      <c r="K138" s="20">
        <v>0.93899999999999995</v>
      </c>
    </row>
    <row r="139" spans="1:11" ht="54">
      <c r="A139" s="22"/>
      <c r="B139" s="22"/>
      <c r="C139" s="22"/>
      <c r="D139" s="25"/>
      <c r="E139" s="37" t="s">
        <v>143</v>
      </c>
      <c r="F139" s="16">
        <v>2022</v>
      </c>
      <c r="G139" s="26">
        <v>105735.81</v>
      </c>
      <c r="H139" s="20">
        <v>0</v>
      </c>
      <c r="I139" s="81">
        <v>105735.81</v>
      </c>
      <c r="J139" s="126">
        <v>105735.81</v>
      </c>
      <c r="K139" s="20">
        <v>1</v>
      </c>
    </row>
    <row r="140" spans="1:11" ht="54">
      <c r="A140" s="22"/>
      <c r="B140" s="22"/>
      <c r="C140" s="22"/>
      <c r="D140" s="25"/>
      <c r="E140" s="38" t="s">
        <v>144</v>
      </c>
      <c r="F140" s="16" t="s">
        <v>38</v>
      </c>
      <c r="G140" s="26">
        <v>100000</v>
      </c>
      <c r="H140" s="20">
        <v>8.8999999999999996E-2</v>
      </c>
      <c r="I140" s="81">
        <v>91093.37</v>
      </c>
      <c r="J140" s="126">
        <v>91093.37</v>
      </c>
      <c r="K140" s="20">
        <v>1</v>
      </c>
    </row>
    <row r="141" spans="1:11" ht="54">
      <c r="A141" s="22"/>
      <c r="B141" s="22"/>
      <c r="C141" s="22"/>
      <c r="D141" s="25"/>
      <c r="E141" s="38" t="s">
        <v>145</v>
      </c>
      <c r="F141" s="16" t="s">
        <v>38</v>
      </c>
      <c r="G141" s="26">
        <v>160000</v>
      </c>
      <c r="H141" s="20">
        <v>7.0999999999999994E-2</v>
      </c>
      <c r="I141" s="81">
        <v>148644</v>
      </c>
      <c r="J141" s="126">
        <v>148644</v>
      </c>
      <c r="K141" s="20">
        <v>1</v>
      </c>
    </row>
    <row r="142" spans="1:11" ht="54">
      <c r="A142" s="22"/>
      <c r="B142" s="22"/>
      <c r="C142" s="22"/>
      <c r="D142" s="25"/>
      <c r="E142" s="38" t="s">
        <v>146</v>
      </c>
      <c r="F142" s="16" t="s">
        <v>38</v>
      </c>
      <c r="G142" s="26">
        <v>350000</v>
      </c>
      <c r="H142" s="20">
        <v>5.8999999999999997E-2</v>
      </c>
      <c r="I142" s="81">
        <v>329491.84000000003</v>
      </c>
      <c r="J142" s="126">
        <v>329491.84000000003</v>
      </c>
      <c r="K142" s="20">
        <v>1</v>
      </c>
    </row>
    <row r="143" spans="1:11" ht="36">
      <c r="A143" s="22"/>
      <c r="B143" s="22"/>
      <c r="C143" s="22"/>
      <c r="D143" s="25"/>
      <c r="E143" s="38" t="s">
        <v>147</v>
      </c>
      <c r="F143" s="16" t="s">
        <v>38</v>
      </c>
      <c r="G143" s="26">
        <v>200000</v>
      </c>
      <c r="H143" s="20">
        <v>6.7000000000000004E-2</v>
      </c>
      <c r="I143" s="81">
        <v>186640.05</v>
      </c>
      <c r="J143" s="126">
        <v>186640.05</v>
      </c>
      <c r="K143" s="20">
        <v>1</v>
      </c>
    </row>
    <row r="144" spans="1:11" ht="54">
      <c r="A144" s="22"/>
      <c r="B144" s="22"/>
      <c r="C144" s="22"/>
      <c r="D144" s="25"/>
      <c r="E144" s="38" t="s">
        <v>148</v>
      </c>
      <c r="F144" s="16" t="s">
        <v>38</v>
      </c>
      <c r="G144" s="26">
        <v>60000</v>
      </c>
      <c r="H144" s="20">
        <v>4.5999999999999999E-2</v>
      </c>
      <c r="I144" s="81">
        <v>57260</v>
      </c>
      <c r="J144" s="126">
        <v>57260</v>
      </c>
      <c r="K144" s="20">
        <v>1</v>
      </c>
    </row>
    <row r="145" spans="1:11" ht="54">
      <c r="A145" s="22"/>
      <c r="B145" s="22"/>
      <c r="C145" s="22"/>
      <c r="D145" s="25"/>
      <c r="E145" s="40" t="s">
        <v>149</v>
      </c>
      <c r="F145" s="16" t="s">
        <v>38</v>
      </c>
      <c r="G145" s="26">
        <v>977461</v>
      </c>
      <c r="H145" s="20">
        <v>4.2999999999999997E-2</v>
      </c>
      <c r="I145" s="81">
        <v>458427.97</v>
      </c>
      <c r="J145" s="126">
        <v>458427.97</v>
      </c>
      <c r="K145" s="20">
        <v>0.51200000000000001</v>
      </c>
    </row>
    <row r="146" spans="1:11" ht="54">
      <c r="A146" s="22"/>
      <c r="B146" s="22"/>
      <c r="C146" s="22"/>
      <c r="D146" s="25"/>
      <c r="E146" s="40" t="s">
        <v>150</v>
      </c>
      <c r="F146" s="16" t="s">
        <v>38</v>
      </c>
      <c r="G146" s="26">
        <v>200000</v>
      </c>
      <c r="H146" s="20">
        <v>5.6000000000000001E-2</v>
      </c>
      <c r="I146" s="81">
        <v>188769.9</v>
      </c>
      <c r="J146" s="126">
        <v>188769.9</v>
      </c>
      <c r="K146" s="20">
        <v>1</v>
      </c>
    </row>
    <row r="147" spans="1:11" ht="54">
      <c r="A147" s="23">
        <v>1517310</v>
      </c>
      <c r="B147" s="23">
        <v>7310</v>
      </c>
      <c r="C147" s="27" t="s">
        <v>151</v>
      </c>
      <c r="D147" s="24" t="s">
        <v>152</v>
      </c>
      <c r="E147" s="25" t="s">
        <v>153</v>
      </c>
      <c r="F147" s="16">
        <v>2022</v>
      </c>
      <c r="G147" s="26">
        <v>350000</v>
      </c>
      <c r="H147" s="20">
        <v>0</v>
      </c>
      <c r="I147" s="80">
        <v>350000</v>
      </c>
      <c r="J147" s="122">
        <v>350000</v>
      </c>
      <c r="K147" s="20">
        <v>1</v>
      </c>
    </row>
    <row r="148" spans="1:11" ht="144">
      <c r="A148" s="23">
        <v>1517330</v>
      </c>
      <c r="B148" s="23">
        <v>7330</v>
      </c>
      <c r="C148" s="27" t="s">
        <v>151</v>
      </c>
      <c r="D148" s="24" t="s">
        <v>154</v>
      </c>
      <c r="E148" s="25" t="s">
        <v>155</v>
      </c>
      <c r="F148" s="16" t="s">
        <v>38</v>
      </c>
      <c r="G148" s="26">
        <f>4326443+49955.07</f>
        <v>4376398.07</v>
      </c>
      <c r="H148" s="20">
        <v>1.0999999999999999E-2</v>
      </c>
      <c r="I148" s="80">
        <v>2310376.9300000002</v>
      </c>
      <c r="J148" s="122">
        <v>2310376.9300000002</v>
      </c>
      <c r="K148" s="20">
        <v>0.52800000000000002</v>
      </c>
    </row>
    <row r="149" spans="1:11" ht="54">
      <c r="A149" s="23">
        <v>1517370</v>
      </c>
      <c r="B149" s="23">
        <v>7370</v>
      </c>
      <c r="C149" s="27" t="s">
        <v>84</v>
      </c>
      <c r="D149" s="24" t="s">
        <v>85</v>
      </c>
      <c r="E149" s="25" t="s">
        <v>49</v>
      </c>
      <c r="F149" s="16"/>
      <c r="G149" s="26"/>
      <c r="H149" s="20"/>
      <c r="I149" s="80">
        <f>I150+I151+I152+I153+I154</f>
        <v>6249377.8799999999</v>
      </c>
      <c r="J149" s="122">
        <f>J150+J151+J152+J153+J154</f>
        <v>6249377.8799999999</v>
      </c>
      <c r="K149" s="20"/>
    </row>
    <row r="150" spans="1:11" ht="36">
      <c r="A150" s="22"/>
      <c r="B150" s="22"/>
      <c r="C150" s="22"/>
      <c r="D150" s="25"/>
      <c r="E150" s="48" t="s">
        <v>156</v>
      </c>
      <c r="F150" s="16">
        <v>2022</v>
      </c>
      <c r="G150" s="26">
        <v>7950254.8499999996</v>
      </c>
      <c r="H150" s="20">
        <v>0</v>
      </c>
      <c r="I150" s="81">
        <v>5730254.8499999996</v>
      </c>
      <c r="J150" s="126">
        <v>5730254.8499999996</v>
      </c>
      <c r="K150" s="20">
        <v>1</v>
      </c>
    </row>
    <row r="151" spans="1:11" ht="36">
      <c r="A151" s="22"/>
      <c r="B151" s="22"/>
      <c r="C151" s="22"/>
      <c r="D151" s="25"/>
      <c r="E151" s="50" t="s">
        <v>157</v>
      </c>
      <c r="F151" s="16" t="s">
        <v>38</v>
      </c>
      <c r="G151" s="26">
        <v>365000</v>
      </c>
      <c r="H151" s="20">
        <v>0.89800000000000002</v>
      </c>
      <c r="I151" s="81">
        <v>37107</v>
      </c>
      <c r="J151" s="126">
        <v>37107</v>
      </c>
      <c r="K151" s="20">
        <v>1</v>
      </c>
    </row>
    <row r="152" spans="1:11" ht="72">
      <c r="A152" s="22"/>
      <c r="B152" s="22"/>
      <c r="C152" s="22"/>
      <c r="D152" s="25"/>
      <c r="E152" s="47" t="s">
        <v>158</v>
      </c>
      <c r="F152" s="16" t="s">
        <v>38</v>
      </c>
      <c r="G152" s="26">
        <f>5190045.92+810000</f>
        <v>6000045.9199999999</v>
      </c>
      <c r="H152" s="20">
        <v>0.13500000000000001</v>
      </c>
      <c r="I152" s="81">
        <f>190045.92-165000</f>
        <v>25045.920000000013</v>
      </c>
      <c r="J152" s="126">
        <f>190045.92-165000</f>
        <v>25045.920000000013</v>
      </c>
      <c r="K152" s="20">
        <v>0.16700000000000001</v>
      </c>
    </row>
    <row r="153" spans="1:11" ht="36">
      <c r="A153" s="22"/>
      <c r="B153" s="22"/>
      <c r="C153" s="22"/>
      <c r="D153" s="25"/>
      <c r="E153" s="46" t="s">
        <v>159</v>
      </c>
      <c r="F153" s="16" t="s">
        <v>38</v>
      </c>
      <c r="G153" s="26"/>
      <c r="H153" s="20"/>
      <c r="I153" s="81">
        <v>156970.10999999999</v>
      </c>
      <c r="J153" s="126">
        <v>156970.10999999999</v>
      </c>
      <c r="K153" s="20"/>
    </row>
    <row r="154" spans="1:11" ht="54">
      <c r="A154" s="22"/>
      <c r="B154" s="22"/>
      <c r="C154" s="22"/>
      <c r="D154" s="25"/>
      <c r="E154" s="25" t="s">
        <v>160</v>
      </c>
      <c r="F154" s="16" t="s">
        <v>38</v>
      </c>
      <c r="G154" s="26">
        <f>300000+255000</f>
        <v>555000</v>
      </c>
      <c r="H154" s="20">
        <v>0.45900000000000002</v>
      </c>
      <c r="I154" s="80">
        <v>300000</v>
      </c>
      <c r="J154" s="122">
        <v>300000</v>
      </c>
      <c r="K154" s="20">
        <v>1</v>
      </c>
    </row>
    <row r="155" spans="1:11" s="77" customFormat="1" ht="72">
      <c r="A155" s="94">
        <v>1517461</v>
      </c>
      <c r="B155" s="94" t="s">
        <v>187</v>
      </c>
      <c r="C155" s="95" t="s">
        <v>188</v>
      </c>
      <c r="D155" s="100" t="s">
        <v>189</v>
      </c>
      <c r="E155" s="101" t="s">
        <v>49</v>
      </c>
      <c r="F155" s="97"/>
      <c r="G155" s="98"/>
      <c r="H155" s="99"/>
      <c r="I155" s="96">
        <v>165000</v>
      </c>
      <c r="J155" s="128">
        <v>165000</v>
      </c>
      <c r="K155" s="99"/>
    </row>
    <row r="156" spans="1:11" s="77" customFormat="1" ht="36">
      <c r="A156" s="94"/>
      <c r="B156" s="94"/>
      <c r="C156" s="95"/>
      <c r="D156" s="100"/>
      <c r="E156" s="101" t="s">
        <v>190</v>
      </c>
      <c r="F156" s="92">
        <v>2022</v>
      </c>
      <c r="G156" s="98">
        <v>3000000</v>
      </c>
      <c r="H156" s="93">
        <v>0</v>
      </c>
      <c r="I156" s="96">
        <v>50000</v>
      </c>
      <c r="J156" s="128">
        <v>50000</v>
      </c>
      <c r="K156" s="99"/>
    </row>
    <row r="157" spans="1:11" s="77" customFormat="1" ht="54">
      <c r="A157" s="94"/>
      <c r="B157" s="94"/>
      <c r="C157" s="95"/>
      <c r="D157" s="100"/>
      <c r="E157" s="101" t="s">
        <v>191</v>
      </c>
      <c r="F157" s="92">
        <v>2022</v>
      </c>
      <c r="G157" s="98">
        <v>17000000</v>
      </c>
      <c r="H157" s="93">
        <v>0</v>
      </c>
      <c r="I157" s="96">
        <v>15000</v>
      </c>
      <c r="J157" s="128">
        <v>50000</v>
      </c>
      <c r="K157" s="99"/>
    </row>
    <row r="158" spans="1:11" s="77" customFormat="1" ht="36">
      <c r="A158" s="94"/>
      <c r="B158" s="94"/>
      <c r="C158" s="95"/>
      <c r="D158" s="100"/>
      <c r="E158" s="101" t="s">
        <v>192</v>
      </c>
      <c r="F158" s="92">
        <v>2022</v>
      </c>
      <c r="G158" s="98">
        <v>4620000</v>
      </c>
      <c r="H158" s="93">
        <v>0</v>
      </c>
      <c r="I158" s="96">
        <v>50000</v>
      </c>
      <c r="J158" s="128">
        <v>15000</v>
      </c>
      <c r="K158" s="99"/>
    </row>
    <row r="159" spans="1:11" s="77" customFormat="1" ht="36">
      <c r="A159" s="94"/>
      <c r="B159" s="94"/>
      <c r="C159" s="95"/>
      <c r="D159" s="100"/>
      <c r="E159" s="101" t="s">
        <v>193</v>
      </c>
      <c r="F159" s="92">
        <v>2022</v>
      </c>
      <c r="G159" s="98">
        <v>10000000</v>
      </c>
      <c r="H159" s="93">
        <v>0</v>
      </c>
      <c r="I159" s="96">
        <v>50000</v>
      </c>
      <c r="J159" s="128">
        <v>50000</v>
      </c>
      <c r="K159" s="99"/>
    </row>
    <row r="160" spans="1:11">
      <c r="A160" s="23">
        <v>1517640</v>
      </c>
      <c r="B160" s="23">
        <v>7640</v>
      </c>
      <c r="C160" s="27" t="s">
        <v>87</v>
      </c>
      <c r="D160" s="24" t="s">
        <v>88</v>
      </c>
      <c r="E160" s="25" t="s">
        <v>161</v>
      </c>
      <c r="F160" s="16"/>
      <c r="G160" s="26"/>
      <c r="H160" s="20"/>
      <c r="I160" s="80">
        <f>SUM(I161:I165)</f>
        <v>1892984.8599999999</v>
      </c>
      <c r="J160" s="122">
        <f>SUM(J161:J165)</f>
        <v>1892984.8599999999</v>
      </c>
      <c r="K160" s="20">
        <v>0.33500000000000002</v>
      </c>
    </row>
    <row r="161" spans="1:12" ht="36">
      <c r="A161" s="23"/>
      <c r="B161" s="23"/>
      <c r="C161" s="27"/>
      <c r="D161" s="24"/>
      <c r="E161" s="25" t="s">
        <v>162</v>
      </c>
      <c r="F161" s="16" t="s">
        <v>38</v>
      </c>
      <c r="G161" s="26">
        <f>1470000+22484.21</f>
        <v>1492484.21</v>
      </c>
      <c r="H161" s="20">
        <v>1.4999999999999999E-2</v>
      </c>
      <c r="I161" s="80">
        <v>477515.88</v>
      </c>
      <c r="J161" s="122">
        <v>477515.88</v>
      </c>
      <c r="K161" s="20">
        <v>0.33500000000000002</v>
      </c>
    </row>
    <row r="162" spans="1:12" ht="36">
      <c r="A162" s="22"/>
      <c r="B162" s="22"/>
      <c r="C162" s="22"/>
      <c r="D162" s="25"/>
      <c r="E162" s="37" t="s">
        <v>163</v>
      </c>
      <c r="F162" s="16" t="s">
        <v>38</v>
      </c>
      <c r="G162" s="26">
        <v>390000</v>
      </c>
      <c r="H162" s="20">
        <v>8.5999999999999993E-2</v>
      </c>
      <c r="I162" s="81">
        <v>356325</v>
      </c>
      <c r="J162" s="126">
        <v>356325</v>
      </c>
      <c r="K162" s="20">
        <v>1</v>
      </c>
    </row>
    <row r="163" spans="1:12" ht="36">
      <c r="A163" s="22"/>
      <c r="B163" s="22"/>
      <c r="C163" s="22"/>
      <c r="D163" s="25"/>
      <c r="E163" s="29" t="s">
        <v>164</v>
      </c>
      <c r="F163" s="16" t="s">
        <v>38</v>
      </c>
      <c r="G163" s="26">
        <v>700000</v>
      </c>
      <c r="H163" s="20">
        <v>3.5000000000000003E-2</v>
      </c>
      <c r="I163" s="81">
        <v>675427</v>
      </c>
      <c r="J163" s="126">
        <v>675427</v>
      </c>
      <c r="K163" s="20">
        <v>1</v>
      </c>
    </row>
    <row r="164" spans="1:12" ht="36">
      <c r="A164" s="22"/>
      <c r="B164" s="22"/>
      <c r="C164" s="22"/>
      <c r="D164" s="25"/>
      <c r="E164" s="38" t="s">
        <v>165</v>
      </c>
      <c r="F164" s="16" t="s">
        <v>38</v>
      </c>
      <c r="G164" s="26">
        <v>110000</v>
      </c>
      <c r="H164" s="20">
        <v>9.7000000000000003E-2</v>
      </c>
      <c r="I164" s="81">
        <v>99306.77</v>
      </c>
      <c r="J164" s="126">
        <v>99306.77</v>
      </c>
      <c r="K164" s="20">
        <v>1</v>
      </c>
    </row>
    <row r="165" spans="1:12" ht="39.6" customHeight="1">
      <c r="A165" s="22"/>
      <c r="B165" s="22"/>
      <c r="C165" s="22"/>
      <c r="D165" s="25"/>
      <c r="E165" s="38" t="s">
        <v>166</v>
      </c>
      <c r="F165" s="16" t="s">
        <v>38</v>
      </c>
      <c r="G165" s="26">
        <v>299900</v>
      </c>
      <c r="H165" s="20">
        <v>5.1999999999999998E-2</v>
      </c>
      <c r="I165" s="81">
        <v>284410.21000000002</v>
      </c>
      <c r="J165" s="126">
        <v>284410.21000000002</v>
      </c>
      <c r="K165" s="20">
        <v>1</v>
      </c>
    </row>
    <row r="166" spans="1:12" s="77" customFormat="1" ht="54">
      <c r="A166" s="22" t="s">
        <v>197</v>
      </c>
      <c r="B166" s="22" t="s">
        <v>196</v>
      </c>
      <c r="C166" s="95" t="s">
        <v>209</v>
      </c>
      <c r="D166" s="24" t="s">
        <v>195</v>
      </c>
      <c r="E166" s="25" t="s">
        <v>161</v>
      </c>
      <c r="F166" s="92"/>
      <c r="G166" s="26"/>
      <c r="H166" s="93"/>
      <c r="I166" s="80">
        <f>I167+I168+I169+I170+I171</f>
        <v>19184726</v>
      </c>
      <c r="J166" s="80">
        <f>J167+J168+J169+J170+J171</f>
        <v>17190210.310000002</v>
      </c>
      <c r="K166" s="93"/>
    </row>
    <row r="167" spans="1:12" s="77" customFormat="1" ht="54">
      <c r="A167" s="22"/>
      <c r="B167" s="22"/>
      <c r="C167" s="94"/>
      <c r="D167" s="24"/>
      <c r="E167" s="25" t="s">
        <v>198</v>
      </c>
      <c r="F167" s="92">
        <v>2022</v>
      </c>
      <c r="G167" s="26">
        <v>3550000</v>
      </c>
      <c r="H167" s="93">
        <v>0</v>
      </c>
      <c r="I167" s="80">
        <f>1000000-650000+3200000</f>
        <v>3550000</v>
      </c>
      <c r="J167" s="122">
        <f>1000000-650000+3200000</f>
        <v>3550000</v>
      </c>
      <c r="K167" s="93">
        <v>1</v>
      </c>
    </row>
    <row r="168" spans="1:12" s="77" customFormat="1" ht="36">
      <c r="A168" s="22"/>
      <c r="B168" s="22"/>
      <c r="C168" s="94"/>
      <c r="D168" s="24"/>
      <c r="E168" s="25" t="s">
        <v>234</v>
      </c>
      <c r="F168" s="17"/>
      <c r="G168" s="35"/>
      <c r="H168" s="93"/>
      <c r="I168" s="80">
        <v>950000</v>
      </c>
      <c r="J168" s="122">
        <v>950000</v>
      </c>
      <c r="K168" s="93"/>
    </row>
    <row r="169" spans="1:12" s="77" customFormat="1" ht="90">
      <c r="A169" s="22"/>
      <c r="B169" s="22"/>
      <c r="C169" s="94"/>
      <c r="D169" s="24"/>
      <c r="E169" s="25" t="s">
        <v>215</v>
      </c>
      <c r="F169" s="17"/>
      <c r="G169" s="35"/>
      <c r="H169" s="93"/>
      <c r="I169" s="80">
        <f>300000+1169000+2020195</f>
        <v>3489195</v>
      </c>
      <c r="J169" s="122">
        <f>300000+1169000+2020195-1994515.69</f>
        <v>1494679.31</v>
      </c>
      <c r="K169" s="93"/>
      <c r="L169" s="116" t="s">
        <v>214</v>
      </c>
    </row>
    <row r="170" spans="1:12" s="77" customFormat="1" ht="126">
      <c r="A170" s="22"/>
      <c r="B170" s="22"/>
      <c r="C170" s="94"/>
      <c r="D170" s="24"/>
      <c r="E170" s="25" t="s">
        <v>241</v>
      </c>
      <c r="F170" s="17"/>
      <c r="G170" s="35"/>
      <c r="H170" s="93"/>
      <c r="I170" s="80">
        <f>5257958-1169000+6052473</f>
        <v>10141431</v>
      </c>
      <c r="J170" s="122">
        <f>5257958-1169000+6052473</f>
        <v>10141431</v>
      </c>
      <c r="K170" s="93"/>
    </row>
    <row r="171" spans="1:12" s="77" customFormat="1" ht="126">
      <c r="A171" s="22"/>
      <c r="B171" s="22"/>
      <c r="C171" s="94"/>
      <c r="D171" s="24"/>
      <c r="E171" s="25" t="s">
        <v>242</v>
      </c>
      <c r="F171" s="17"/>
      <c r="G171" s="35"/>
      <c r="H171" s="93"/>
      <c r="I171" s="80">
        <f>957500+96600</f>
        <v>1054100</v>
      </c>
      <c r="J171" s="80">
        <f>957500+96600</f>
        <v>1054100</v>
      </c>
      <c r="K171" s="93"/>
    </row>
    <row r="172" spans="1:12" s="77" customFormat="1" ht="54">
      <c r="A172" s="22" t="s">
        <v>235</v>
      </c>
      <c r="B172" s="22" t="s">
        <v>219</v>
      </c>
      <c r="C172" s="95" t="s">
        <v>172</v>
      </c>
      <c r="D172" s="24" t="s">
        <v>220</v>
      </c>
      <c r="E172" s="25" t="s">
        <v>236</v>
      </c>
      <c r="F172" s="17"/>
      <c r="G172" s="35"/>
      <c r="H172" s="93"/>
      <c r="I172" s="80">
        <v>95000</v>
      </c>
      <c r="J172" s="122">
        <v>95000</v>
      </c>
      <c r="K172" s="93"/>
    </row>
    <row r="173" spans="1:12" ht="22.2" customHeight="1">
      <c r="A173" s="51" t="s">
        <v>167</v>
      </c>
      <c r="B173" s="51"/>
      <c r="C173" s="51"/>
      <c r="D173" s="135" t="s">
        <v>168</v>
      </c>
      <c r="E173" s="136"/>
      <c r="F173" s="17"/>
      <c r="G173" s="52"/>
      <c r="H173" s="20"/>
      <c r="I173" s="79">
        <f t="shared" ref="I173:J173" si="5">I174</f>
        <v>4721358</v>
      </c>
      <c r="J173" s="121">
        <f t="shared" si="5"/>
        <v>4721358</v>
      </c>
      <c r="K173" s="20"/>
    </row>
    <row r="174" spans="1:12" ht="22.2" customHeight="1">
      <c r="A174" s="51" t="s">
        <v>169</v>
      </c>
      <c r="B174" s="53"/>
      <c r="C174" s="53"/>
      <c r="D174" s="135" t="s">
        <v>168</v>
      </c>
      <c r="E174" s="136"/>
      <c r="F174" s="17"/>
      <c r="G174" s="52"/>
      <c r="H174" s="20"/>
      <c r="I174" s="79">
        <f>I175+I176</f>
        <v>4721358</v>
      </c>
      <c r="J174" s="121">
        <f>J175+J176</f>
        <v>4721358</v>
      </c>
      <c r="K174" s="20"/>
    </row>
    <row r="175" spans="1:12" ht="37.200000000000003" hidden="1" customHeight="1">
      <c r="A175" s="22" t="s">
        <v>170</v>
      </c>
      <c r="B175" s="22" t="s">
        <v>171</v>
      </c>
      <c r="C175" s="22" t="s">
        <v>172</v>
      </c>
      <c r="D175" s="25" t="s">
        <v>173</v>
      </c>
      <c r="E175" s="25" t="s">
        <v>205</v>
      </c>
      <c r="F175" s="17"/>
      <c r="G175" s="52"/>
      <c r="H175" s="20"/>
      <c r="I175" s="80">
        <f>1400000+594515.69-1994515.69</f>
        <v>0</v>
      </c>
      <c r="J175" s="122"/>
      <c r="K175" s="20"/>
    </row>
    <row r="176" spans="1:12" s="77" customFormat="1" ht="82.95" customHeight="1">
      <c r="A176" s="94">
        <v>3719800</v>
      </c>
      <c r="B176" s="94">
        <v>9800</v>
      </c>
      <c r="C176" s="95" t="s">
        <v>171</v>
      </c>
      <c r="D176" s="24" t="s">
        <v>194</v>
      </c>
      <c r="E176" s="25" t="s">
        <v>49</v>
      </c>
      <c r="F176" s="54"/>
      <c r="G176" s="55"/>
      <c r="H176" s="34"/>
      <c r="I176" s="80">
        <f>I177+I178</f>
        <v>4721358</v>
      </c>
      <c r="J176" s="122">
        <f>J177+J178</f>
        <v>4721358</v>
      </c>
      <c r="K176" s="34"/>
    </row>
    <row r="177" spans="1:13" s="77" customFormat="1" ht="36">
      <c r="A177" s="104"/>
      <c r="B177" s="104"/>
      <c r="C177" s="105"/>
      <c r="D177" s="24"/>
      <c r="E177" s="102" t="s">
        <v>206</v>
      </c>
      <c r="F177" s="17">
        <v>2022</v>
      </c>
      <c r="G177" s="55"/>
      <c r="H177" s="34"/>
      <c r="I177" s="80">
        <f>228000+2208000</f>
        <v>2436000</v>
      </c>
      <c r="J177" s="122">
        <f>228000+2208000</f>
        <v>2436000</v>
      </c>
      <c r="K177" s="93">
        <v>1</v>
      </c>
    </row>
    <row r="178" spans="1:13" s="77" customFormat="1" ht="54">
      <c r="A178" s="104"/>
      <c r="B178" s="104"/>
      <c r="C178" s="105"/>
      <c r="D178" s="24"/>
      <c r="E178" s="103" t="s">
        <v>207</v>
      </c>
      <c r="F178" s="17">
        <v>2022</v>
      </c>
      <c r="G178" s="55"/>
      <c r="H178" s="34"/>
      <c r="I178" s="80">
        <f>1312679+250000+722679</f>
        <v>2285358</v>
      </c>
      <c r="J178" s="122">
        <f>1312679+250000+722679</f>
        <v>2285358</v>
      </c>
      <c r="K178" s="93"/>
    </row>
    <row r="179" spans="1:13">
      <c r="A179" s="56"/>
      <c r="B179" s="22"/>
      <c r="C179" s="22"/>
      <c r="D179" s="57"/>
      <c r="E179" s="58" t="s">
        <v>174</v>
      </c>
      <c r="F179" s="16"/>
      <c r="G179" s="19"/>
      <c r="H179" s="59"/>
      <c r="I179" s="60">
        <f>I19+I29+I41+I44+I47+I87+I173</f>
        <v>79789834.700000003</v>
      </c>
      <c r="J179" s="129">
        <f>J19+J29+J41+J44+J47+J87+J173</f>
        <v>67538496.810000002</v>
      </c>
      <c r="K179" s="59"/>
    </row>
    <row r="180" spans="1:13">
      <c r="A180" s="61"/>
      <c r="B180" s="62"/>
      <c r="C180" s="62"/>
      <c r="D180" s="63"/>
      <c r="E180" s="64"/>
      <c r="F180" s="65"/>
      <c r="G180" s="65"/>
      <c r="H180" s="66"/>
      <c r="I180" s="67"/>
      <c r="J180" s="130"/>
      <c r="K180" s="66"/>
    </row>
    <row r="181" spans="1:13" s="74" customFormat="1">
      <c r="A181" s="68"/>
      <c r="B181" s="69"/>
      <c r="C181" s="70"/>
      <c r="D181" s="71" t="s">
        <v>250</v>
      </c>
      <c r="E181" s="71"/>
      <c r="F181" s="72" t="s">
        <v>251</v>
      </c>
      <c r="G181" s="73"/>
      <c r="H181" s="72"/>
      <c r="J181" s="117"/>
    </row>
    <row r="182" spans="1:13">
      <c r="A182" s="69"/>
      <c r="I182" s="21"/>
      <c r="J182" s="131"/>
    </row>
    <row r="183" spans="1:13">
      <c r="H183" s="21" t="s">
        <v>175</v>
      </c>
      <c r="I183" s="21">
        <v>13063298.75</v>
      </c>
      <c r="J183" s="131">
        <f>I183</f>
        <v>13063298.75</v>
      </c>
    </row>
    <row r="184" spans="1:13">
      <c r="I184" s="75">
        <f>I179+I183</f>
        <v>92853133.450000003</v>
      </c>
      <c r="J184" s="132">
        <f>J179+J183</f>
        <v>80601795.560000002</v>
      </c>
    </row>
    <row r="185" spans="1:13">
      <c r="H185" s="21"/>
      <c r="I185" s="21"/>
      <c r="J185" s="131"/>
    </row>
    <row r="186" spans="1:13">
      <c r="H186" s="21" t="s">
        <v>176</v>
      </c>
      <c r="I186" s="21">
        <f>'[1]із змінами листопад'!$K$203</f>
        <v>92853133.450000003</v>
      </c>
      <c r="J186" s="131"/>
      <c r="K186" s="21"/>
    </row>
    <row r="187" spans="1:13">
      <c r="I187" s="76">
        <f>I184-I186</f>
        <v>0</v>
      </c>
      <c r="J187" s="133"/>
    </row>
    <row r="188" spans="1:13">
      <c r="H188" s="21"/>
      <c r="J188" s="131"/>
    </row>
    <row r="189" spans="1:13">
      <c r="H189" s="21"/>
      <c r="I189" s="21"/>
      <c r="J189" s="134"/>
      <c r="K189" s="109" t="s">
        <v>202</v>
      </c>
      <c r="L189" s="110"/>
      <c r="M189" s="110"/>
    </row>
    <row r="190" spans="1:13">
      <c r="J190" s="134"/>
      <c r="K190" s="110" t="s">
        <v>203</v>
      </c>
      <c r="L190" s="110"/>
      <c r="M190" s="110"/>
    </row>
    <row r="191" spans="1:13">
      <c r="J191" s="134"/>
      <c r="K191" s="110" t="s">
        <v>204</v>
      </c>
      <c r="L191" s="110"/>
      <c r="M191" s="110"/>
    </row>
    <row r="193" spans="10:10">
      <c r="J193" s="132"/>
    </row>
    <row r="194" spans="10:10">
      <c r="J194" s="132"/>
    </row>
    <row r="196" spans="10:10">
      <c r="J196" s="131"/>
    </row>
    <row r="198" spans="10:10">
      <c r="J198" s="132"/>
    </row>
  </sheetData>
  <mergeCells count="31">
    <mergeCell ref="D29:E29"/>
    <mergeCell ref="A12:B12"/>
    <mergeCell ref="A13:B13"/>
    <mergeCell ref="A14:K14"/>
    <mergeCell ref="A16:A17"/>
    <mergeCell ref="B16:B17"/>
    <mergeCell ref="C16:C17"/>
    <mergeCell ref="D16:D17"/>
    <mergeCell ref="E16:E17"/>
    <mergeCell ref="F16:F17"/>
    <mergeCell ref="G16:G17"/>
    <mergeCell ref="H16:H17"/>
    <mergeCell ref="I16:I17"/>
    <mergeCell ref="K16:K17"/>
    <mergeCell ref="D19:E19"/>
    <mergeCell ref="D20:E20"/>
    <mergeCell ref="D30:E30"/>
    <mergeCell ref="D47:E47"/>
    <mergeCell ref="D48:E48"/>
    <mergeCell ref="D87:E87"/>
    <mergeCell ref="D88:E88"/>
    <mergeCell ref="D174:E174"/>
    <mergeCell ref="D36:E36"/>
    <mergeCell ref="D37:E37"/>
    <mergeCell ref="D38:E38"/>
    <mergeCell ref="D39:E39"/>
    <mergeCell ref="D173:E173"/>
    <mergeCell ref="D41:E41"/>
    <mergeCell ref="D42:E42"/>
    <mergeCell ref="D44:E44"/>
    <mergeCell ref="D45:E45"/>
  </mergeCells>
  <pageMargins left="0.19685039370078741" right="0.19685039370078741" top="0.23622047244094491" bottom="0.15748031496062992" header="0.31496062992125984" footer="0.15748031496062992"/>
  <pageSetup paperSize="9" scale="54" fitToHeight="11" orientation="landscape" r:id="rId1"/>
  <rowBreaks count="1" manualBreakCount="1">
    <brk id="16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із змінами листопад</vt:lpstr>
      <vt:lpstr>'із змінами листопад'!Заголовки_для_печати</vt:lpstr>
      <vt:lpstr>'із змінами листопад'!Область_печати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220FU6</cp:lastModifiedBy>
  <cp:lastPrinted>2022-10-27T07:26:15Z</cp:lastPrinted>
  <dcterms:created xsi:type="dcterms:W3CDTF">2021-05-14T07:29:19Z</dcterms:created>
  <dcterms:modified xsi:type="dcterms:W3CDTF">2022-11-10T08:50:12Z</dcterms:modified>
</cp:coreProperties>
</file>