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6 сесія 26.08.2026\№1169 Зміни бюджет\"/>
    </mc:Choice>
  </mc:AlternateContent>
  <xr:revisionPtr revIDLastSave="0" documentId="13_ncr:1_{5C24235B-7968-41AA-B3B6-11C4993997B0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2026" sheetId="2" r:id="rId1"/>
  </sheets>
  <definedNames>
    <definedName name="_xlnm.Print_Titles" localSheetId="0">'2026'!$12:$13</definedName>
    <definedName name="_xlnm.Print_Area" localSheetId="0">'2026'!$A$1:$P$77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2" l="1"/>
  <c r="J69" i="2" l="1"/>
  <c r="J60" i="2" s="1"/>
  <c r="J58" i="2"/>
  <c r="J57" i="2"/>
  <c r="E35" i="2" l="1"/>
  <c r="F35" i="2"/>
  <c r="G35" i="2"/>
  <c r="H35" i="2"/>
  <c r="E22" i="2"/>
  <c r="F22" i="2"/>
  <c r="G22" i="2"/>
  <c r="H22" i="2"/>
  <c r="E53" i="2"/>
  <c r="F53" i="2"/>
  <c r="G53" i="2"/>
  <c r="H53" i="2"/>
  <c r="F57" i="2"/>
  <c r="F56" i="2" s="1"/>
  <c r="E58" i="2"/>
  <c r="E56" i="2" s="1"/>
  <c r="F58" i="2"/>
  <c r="E59" i="2"/>
  <c r="F59" i="2"/>
  <c r="E64" i="2"/>
  <c r="E60" i="2" s="1"/>
  <c r="F64" i="2"/>
  <c r="F60" i="2" s="1"/>
  <c r="E69" i="2"/>
  <c r="F69" i="2"/>
  <c r="E70" i="2"/>
  <c r="F70" i="2"/>
  <c r="E72" i="2"/>
  <c r="F72" i="2"/>
  <c r="I53" i="2" l="1"/>
  <c r="J53" i="2"/>
  <c r="K53" i="2"/>
  <c r="L53" i="2"/>
  <c r="G47" i="2"/>
  <c r="H47" i="2"/>
  <c r="I47" i="2"/>
  <c r="J47" i="2"/>
  <c r="K47" i="2"/>
  <c r="L47" i="2"/>
  <c r="I35" i="2"/>
  <c r="J35" i="2"/>
  <c r="K35" i="2"/>
  <c r="L35" i="2"/>
  <c r="I22" i="2"/>
  <c r="J22" i="2"/>
  <c r="K22" i="2"/>
  <c r="L22" i="2"/>
  <c r="M22" i="2"/>
  <c r="L69" i="2" l="1"/>
  <c r="P69" i="2" s="1"/>
  <c r="K69" i="2"/>
  <c r="L59" i="2"/>
  <c r="K59" i="2"/>
  <c r="L58" i="2"/>
  <c r="K58" i="2"/>
  <c r="F15" i="2" l="1"/>
  <c r="M53" i="2" l="1"/>
  <c r="N53" i="2"/>
  <c r="O53" i="2"/>
  <c r="M47" i="2"/>
  <c r="N47" i="2"/>
  <c r="O47" i="2"/>
  <c r="M35" i="2"/>
  <c r="N35" i="2"/>
  <c r="O35" i="2"/>
  <c r="N22" i="2"/>
  <c r="O22" i="2"/>
  <c r="O67" i="2" l="1"/>
  <c r="P21" i="2" l="1"/>
  <c r="P23" i="2" l="1"/>
  <c r="P24" i="2"/>
  <c r="P25" i="2"/>
  <c r="P26" i="2"/>
  <c r="P27" i="2"/>
  <c r="P28" i="2"/>
  <c r="P2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8" i="2"/>
  <c r="P47" i="2" s="1"/>
  <c r="P49" i="2"/>
  <c r="P50" i="2"/>
  <c r="P51" i="2"/>
  <c r="P52" i="2"/>
  <c r="P54" i="2"/>
  <c r="P55" i="2"/>
  <c r="P53" i="2" l="1"/>
  <c r="P22" i="2"/>
  <c r="P35" i="2"/>
  <c r="G64" i="2"/>
  <c r="H64" i="2"/>
  <c r="K64" i="2"/>
  <c r="K60" i="2" s="1"/>
  <c r="L64" i="2"/>
  <c r="L60" i="2" s="1"/>
  <c r="M64" i="2"/>
  <c r="M60" i="2" s="1"/>
  <c r="N64" i="2"/>
  <c r="N60" i="2" s="1"/>
  <c r="O64" i="2"/>
  <c r="O60" i="2" s="1"/>
  <c r="P60" i="2" l="1"/>
  <c r="P64" i="2"/>
  <c r="P59" i="2" l="1"/>
  <c r="P73" i="2" l="1"/>
  <c r="P72" i="2" s="1"/>
  <c r="G72" i="2"/>
  <c r="H72" i="2"/>
  <c r="K72" i="2"/>
  <c r="L72" i="2"/>
  <c r="M72" i="2"/>
  <c r="N72" i="2"/>
  <c r="O72" i="2"/>
  <c r="P71" i="2" l="1"/>
  <c r="P70" i="2" s="1"/>
  <c r="G70" i="2"/>
  <c r="G74" i="2" s="1"/>
  <c r="H70" i="2"/>
  <c r="K70" i="2"/>
  <c r="L70" i="2"/>
  <c r="M70" i="2"/>
  <c r="N70" i="2"/>
  <c r="O70" i="2"/>
  <c r="M20" i="2" l="1"/>
  <c r="K56" i="2" l="1"/>
  <c r="L56" i="2"/>
  <c r="M56" i="2"/>
  <c r="N56" i="2"/>
  <c r="O56" i="2"/>
  <c r="P61" i="2" l="1"/>
  <c r="P62" i="2"/>
  <c r="P63" i="2"/>
  <c r="P65" i="2"/>
  <c r="P66" i="2"/>
  <c r="P67" i="2"/>
  <c r="P68" i="2"/>
  <c r="P57" i="2"/>
  <c r="P58" i="2"/>
  <c r="P16" i="2"/>
  <c r="P17" i="2"/>
  <c r="P18" i="2"/>
  <c r="P19" i="2"/>
  <c r="P15" i="2"/>
  <c r="I14" i="2"/>
  <c r="J14" i="2"/>
  <c r="K14" i="2"/>
  <c r="L14" i="2"/>
  <c r="M14" i="2"/>
  <c r="N14" i="2"/>
  <c r="O14" i="2"/>
  <c r="F14" i="2"/>
  <c r="E14" i="2"/>
  <c r="M74" i="2" l="1"/>
  <c r="P56" i="2"/>
  <c r="J20" i="2"/>
  <c r="I20" i="2"/>
  <c r="K20" i="2"/>
  <c r="K74" i="2" s="1"/>
  <c r="N20" i="2"/>
  <c r="N74" i="2" s="1"/>
  <c r="L20" i="2"/>
  <c r="L74" i="2" s="1"/>
  <c r="O20" i="2"/>
  <c r="O74" i="2" s="1"/>
  <c r="E20" i="2"/>
  <c r="E74" i="2" s="1"/>
  <c r="F20" i="2"/>
  <c r="F74" i="2" s="1"/>
  <c r="P14" i="2"/>
  <c r="H20" i="2" l="1"/>
  <c r="H74" i="2" s="1"/>
  <c r="P20" i="2"/>
  <c r="P74" i="2" s="1"/>
</calcChain>
</file>

<file path=xl/sharedStrings.xml><?xml version="1.0" encoding="utf-8"?>
<sst xmlns="http://schemas.openxmlformats.org/spreadsheetml/2006/main" count="153" uniqueCount="121">
  <si>
    <t>Всього</t>
  </si>
  <si>
    <t xml:space="preserve"> </t>
  </si>
  <si>
    <t>Гкал</t>
  </si>
  <si>
    <t>Куб. метр</t>
  </si>
  <si>
    <t>Код програмної класифікації видатків та кредитування місцевих бюджетів</t>
  </si>
  <si>
    <t>Код ФКВКБ</t>
  </si>
  <si>
    <t>0111</t>
  </si>
  <si>
    <t>0921</t>
  </si>
  <si>
    <t>0910</t>
  </si>
  <si>
    <t>0922</t>
  </si>
  <si>
    <t>0960</t>
  </si>
  <si>
    <t>0990</t>
  </si>
  <si>
    <t>0824</t>
  </si>
  <si>
    <t>0828</t>
  </si>
  <si>
    <t>0829</t>
  </si>
  <si>
    <t>0810</t>
  </si>
  <si>
    <t>0150</t>
  </si>
  <si>
    <t>0210150</t>
  </si>
  <si>
    <t>0810160</t>
  </si>
  <si>
    <t>0160</t>
  </si>
  <si>
    <t>0610160</t>
  </si>
  <si>
    <t>0611010</t>
  </si>
  <si>
    <t>0813121</t>
  </si>
  <si>
    <t>0813104</t>
  </si>
  <si>
    <t>0615031</t>
  </si>
  <si>
    <t xml:space="preserve"> Куб. метр</t>
  </si>
  <si>
    <t xml:space="preserve"> Квт</t>
  </si>
  <si>
    <t>0280</t>
  </si>
  <si>
    <t>Код ТКВКБМС</t>
  </si>
  <si>
    <t>Найменування головного розпорядника, бюджетної установи/показника</t>
  </si>
  <si>
    <t>0218210</t>
  </si>
  <si>
    <t>Дитячо-юнацькі спортивні школи</t>
  </si>
  <si>
    <t>0210000</t>
  </si>
  <si>
    <t>0610000</t>
  </si>
  <si>
    <t>0810000</t>
  </si>
  <si>
    <t>грн</t>
  </si>
  <si>
    <t>РАЗОМ</t>
  </si>
  <si>
    <t>Теплопостачання 
(КЕКВ 2271)</t>
  </si>
  <si>
    <t>Електроенергія
(КЕКВ 2273)</t>
  </si>
  <si>
    <t>Інші енергоносії та інші комунальні послуги
(КЕКВ 2275)</t>
  </si>
  <si>
    <t>Комунальна установа "Інклюзивно-ресурсний центр" Чорноморської міської ради Одеської області</t>
  </si>
  <si>
    <t>Начальник фінансового управління</t>
  </si>
  <si>
    <t>Ольга ЯКОВЕНКО</t>
  </si>
  <si>
    <t>0611021</t>
  </si>
  <si>
    <t>0611022</t>
  </si>
  <si>
    <t>0611070</t>
  </si>
  <si>
    <t>0611141</t>
  </si>
  <si>
    <t>0611151</t>
  </si>
  <si>
    <t>Чорноморська спеціальна школа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</si>
  <si>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</si>
  <si>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</si>
  <si>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</si>
  <si>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</si>
  <si>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Комунальна установа "Муніципальна варта" Чорноморської міської ради Одеського району Одеської області</t>
  </si>
  <si>
    <t>Центр позашкільної освіти Чорноморської міської ради Одеського району Одеської області</t>
  </si>
  <si>
    <t>Центр професійного розвитку педагогічних працівників Чорноморської міської ради Одеського району Одеської області</t>
  </si>
  <si>
    <t>Управління соціальної політики Чорноморської  міської ради Одеського району Одеської області</t>
  </si>
  <si>
    <t>Управління соціальної політики Чорноморської  міської ради  Одеського району Одеської області</t>
  </si>
  <si>
    <t>Відділ культури Чорноморської міської ради Одеського району Одеської області</t>
  </si>
  <si>
    <t>Централізована бібліотечна система міста Чорноморська Одеського району Одеської області</t>
  </si>
  <si>
    <t>Музей образотворчих мистецтв ім. О.Білого м. Чорноморська Одеського району Одеської області</t>
  </si>
  <si>
    <t>Палац культури м. Чорноморська Одеського району Одеської області</t>
  </si>
  <si>
    <t>Олександрівський Будинок культури м. Чорноморська Одеського району Одеської області</t>
  </si>
  <si>
    <t>Малодолинський  Будинок  культури м. Чорноморська Одеського району Одеської області</t>
  </si>
  <si>
    <t>Бурлачобалківський клуб м. Чорноморська Одеського району Одеської області</t>
  </si>
  <si>
    <t>Централізована бухгалтерія відділу культури Чорноморської міської ради Одеського району Одеської області</t>
  </si>
  <si>
    <t>Водопостачання та водовідведення
(КЕКВ 2272)</t>
  </si>
  <si>
    <t xml:space="preserve">Чорноморський економіко-правовий ліцей № 1 Чорноморської міської ради Одеського району Одеської області </t>
  </si>
  <si>
    <t>Чорноморський ліцей № 2 Чорноморської міської ради Одеського району Одеської області</t>
  </si>
  <si>
    <t>Чорноморський ліцей № 3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</si>
  <si>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</si>
  <si>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Чорноморський ліцей № 6 Чорноморської міської ради Одеського району Одеської області</t>
  </si>
  <si>
    <t>Чорноморський ліцей № 7  Чорноморської міської ради Одеського району Одеської області</t>
  </si>
  <si>
    <t>Олександрівський заклад загальної середньої освіти Чорноморської міської ради Одеського району Одеської області</t>
  </si>
  <si>
    <t>Малодолинський заклад загальної середньої освіти Чорноморської міської ради Одеського району Одеської області</t>
  </si>
  <si>
    <t>Бурлачобалківська гімназія Чорноморської міської ради Одеського району Одеської області</t>
  </si>
  <si>
    <t>Дитячий стадіон "Шкільний" Чорноморської міської ради Одеського району Одеської області</t>
  </si>
  <si>
    <t>Комплексна дитячо - юнацька спортивна школа Чорноморської міської ради Одеського району Одеської області</t>
  </si>
  <si>
    <t>Дитячо - юнацька спортивна школа з шахів і шашок Чорноморської міської ради Одеського району Одеської області</t>
  </si>
  <si>
    <t>Чорноморський  міський центр соціальних служб Чорноморської міської ради Одеського району Одеської області</t>
  </si>
  <si>
    <t>Чорноморський академічний ліцей імені Тараса Шевченка Чорноморської міської ради Одеського району Одеської області</t>
  </si>
  <si>
    <t>Комунальний заклад "Школа мистецтв імені Л.М.Нагаєва м. Чорноморська Одеського району Одеської області"</t>
  </si>
  <si>
    <t>Заклад дошкільної освіти (ясла-садок) № 2 "Колобок" Чорноморської міської ради Одеського району Одеської області</t>
  </si>
  <si>
    <t xml:space="preserve">Заклад дошкільної освіти (ясла-садок) комбінованого типу № 3 "Казка" Чорноморської міської ради Одеського району Одеської області </t>
  </si>
  <si>
    <t xml:space="preserve">Заклад дошкільної освіти (ясла-садок) комбінованого типу № 5 "Теремок" Чорноморської міської ради Одеського району Одеської області </t>
  </si>
  <si>
    <t>Заклад дошкільної освіти (ясла-садок) № 6 "Сонечко" Чорноморської міської ради Одеського району Одеської області</t>
  </si>
  <si>
    <t xml:space="preserve">Заклад дошкільної освіти (ясла-садок) № 8 "Перлинка" Чорноморської міської ради Одеського району Одеської області </t>
  </si>
  <si>
    <t xml:space="preserve">Заклад дошкільної освіти (ясла-садок) комбінованого типу № 10 "Росинка" Чорноморської міської ради Одеського району Одеської області </t>
  </si>
  <si>
    <t xml:space="preserve">Заклад дошкільної освіти (ясла-садок) № 11 "Лялечка" Чорноморської міської ради Одеського району Одеської області 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</si>
  <si>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Одеської області"</t>
  </si>
  <si>
    <t>0611160</t>
  </si>
  <si>
    <t>1100000</t>
  </si>
  <si>
    <t>Вiддiл молодi та спорту Чорноморської мiської ради Одеського району Одеської областi</t>
  </si>
  <si>
    <t>1113133</t>
  </si>
  <si>
    <t>3133</t>
  </si>
  <si>
    <t>1040</t>
  </si>
  <si>
    <t>Комунальна установа "Молодіжний центр міста Чорноморська" Чорноморської міської ради Одеського району Одеської області</t>
  </si>
  <si>
    <t>Управління освіти Чорноморської міської ради Одеського району Одеської області</t>
  </si>
  <si>
    <t>Заклади дошкільної освіти, підпорядковані управлінню освіти Чорноморської міської ради Одеського району Одеської області</t>
  </si>
  <si>
    <t>Заклади загальної середньої освіти, підпорядковані управлінню освіти Чорноморської міської ради Одеського району Одеської області</t>
  </si>
  <si>
    <t>Заклади позашкільної освіти, підпорядковані управлінню освіти Чорноморської міської ради Одеського району Одеської області</t>
  </si>
  <si>
    <t>Централізована бухгалтерія управління освіти Чорноморської міської ради Одеського району Одеської області</t>
  </si>
  <si>
    <t>Управління освіти Чорноморської  міської ради Одеського району Одеської області</t>
  </si>
  <si>
    <t>Природний газ
(КЕКВ 2274)</t>
  </si>
  <si>
    <t xml:space="preserve">Заклад дошкільної освіти (ясла-садок) № 12 "Мальва" Чорноморської міської ради Одеського району Одеської області </t>
  </si>
  <si>
    <t>Заклад дошкільної освіти (ясла-садок) № 9 "Горобинка" Чорноморської міської ради Одеського району Одеської області</t>
  </si>
  <si>
    <t xml:space="preserve">Заклад дошкільної освіти (ясла-садок) № 7 "Струмочок" Чорноморської міської ради Одеського району Одеської області </t>
  </si>
  <si>
    <t xml:space="preserve">Заклад дошкільної освіти (ясла-садок) № 4 "Барвінок" Чорноморської міської ради Одеського району Одеської області </t>
  </si>
  <si>
    <t xml:space="preserve">Заклад дошкільної освіти (ясла-садок) № 1 "Журавлик" Чорноморської міської ради Одеського району Одеської області </t>
  </si>
  <si>
    <t>1200000</t>
  </si>
  <si>
    <t>Вiддiл комунального господарства та благоустрою  Чорноморської мiської ради Одеського району Одеської областi</t>
  </si>
  <si>
    <t>1210160</t>
  </si>
  <si>
    <t xml:space="preserve">Відділ комунального господарства та благоустрою Чорноморської  міської ради  Одеського району Одеської області </t>
  </si>
  <si>
    <t>до  рішення</t>
  </si>
  <si>
    <t>Чорноморської міської ради</t>
  </si>
  <si>
    <t>Забезпечення діяльності палаців i будинків культури, клубів, центрів дозвілля та iнших клубних закладів</t>
  </si>
  <si>
    <t>Ліміти споживання енергоносіїв у натуральних показниках в розрізі головних розпорядників та бюджетних установ, які фінансуються з бюджету Чорноморської міської територіальної громади на 2026 рік</t>
  </si>
  <si>
    <t>"Додаток 11</t>
  </si>
  <si>
    <t>від 24.12.2025 №1014- VIII"</t>
  </si>
  <si>
    <t>Додаток 8</t>
  </si>
  <si>
    <t>від   26.08.2026 № 1169 -VIII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</si>
</sst>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р.&quot;;[Red]\-#,##0&quot;р.&quot;"/>
    <numFmt numFmtId="165" formatCode="#,##0.000"/>
    <numFmt numFmtId="166" formatCode="#,##0.0"/>
    <numFmt numFmtId="167" formatCode="#,##0.0000"/>
  </numFmts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4" fillId="0" borderId="0"/>
  </cellStyleXfs>
  <cellXfs count="7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/>
    <xf numFmtId="165" fontId="1" fillId="0" borderId="0" xfId="0" applyNumberFormat="1" applyFont="1"/>
    <xf numFmtId="165" fontId="1" fillId="0" borderId="0" xfId="0" applyNumberFormat="1" applyFont="1" applyAlignment="1">
      <alignment vertical="center"/>
    </xf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2" borderId="0" xfId="0" applyNumberFormat="1" applyFont="1" applyFill="1"/>
    <xf numFmtId="3" fontId="1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quotePrefix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5" fontId="1" fillId="2" borderId="1" xfId="0" quotePrefix="1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Обычный 2" xfId="3" xr:uid="{00000000-0005-0000-0000-000001000000}"/>
    <cellStyle name="Обычный 3" xfId="2" xr:uid="{00000000-0005-0000-0000-000002000000}"/>
    <cellStyle name="Обычный_дод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0"/>
  <sheetViews>
    <sheetView tabSelected="1" topLeftCell="F1" zoomScale="80" zoomScaleNormal="80" zoomScaleSheetLayoutView="100" workbookViewId="0">
      <selection activeCell="N4" sqref="N4:O4"/>
    </sheetView>
  </sheetViews>
  <sheetFormatPr defaultColWidth="9.109375" defaultRowHeight="15.6" x14ac:dyDescent="0.3"/>
  <cols>
    <col min="1" max="1" width="11.6640625" style="1" customWidth="1"/>
    <col min="2" max="2" width="9.44140625" style="1" customWidth="1"/>
    <col min="3" max="3" width="10.109375" style="1" customWidth="1"/>
    <col min="4" max="4" width="61.6640625" style="1" customWidth="1"/>
    <col min="5" max="5" width="14.33203125" style="5" customWidth="1"/>
    <col min="6" max="6" width="16.6640625" style="17" customWidth="1"/>
    <col min="7" max="8" width="13" style="17" hidden="1" customWidth="1"/>
    <col min="9" max="9" width="13.5546875" style="5" customWidth="1"/>
    <col min="10" max="10" width="14.33203125" style="5" bestFit="1" customWidth="1"/>
    <col min="11" max="11" width="14.88671875" style="17" customWidth="1"/>
    <col min="12" max="12" width="17.109375" style="17" customWidth="1"/>
    <col min="13" max="13" width="15.33203125" style="17" customWidth="1"/>
    <col min="14" max="14" width="14.6640625" style="17" customWidth="1"/>
    <col min="15" max="15" width="14.88671875" style="5" customWidth="1"/>
    <col min="16" max="16" width="16.88671875" style="5" customWidth="1"/>
    <col min="17" max="17" width="9.109375" style="1"/>
    <col min="18" max="18" width="16.33203125" style="1" bestFit="1" customWidth="1"/>
    <col min="19" max="16384" width="9.109375" style="1"/>
  </cols>
  <sheetData>
    <row r="1" spans="1:16" x14ac:dyDescent="0.3">
      <c r="N1" s="20" t="s">
        <v>119</v>
      </c>
    </row>
    <row r="2" spans="1:16" x14ac:dyDescent="0.3">
      <c r="N2" s="18" t="s">
        <v>113</v>
      </c>
    </row>
    <row r="3" spans="1:16" x14ac:dyDescent="0.3">
      <c r="N3" s="18" t="s">
        <v>114</v>
      </c>
    </row>
    <row r="4" spans="1:16" x14ac:dyDescent="0.3">
      <c r="N4" s="20" t="s">
        <v>120</v>
      </c>
    </row>
    <row r="5" spans="1:16" x14ac:dyDescent="0.3">
      <c r="N5" s="20"/>
    </row>
    <row r="6" spans="1:16" x14ac:dyDescent="0.3">
      <c r="N6" s="20" t="s">
        <v>117</v>
      </c>
      <c r="O6" s="20"/>
      <c r="P6" s="20"/>
    </row>
    <row r="7" spans="1:16" x14ac:dyDescent="0.3">
      <c r="N7" s="18" t="s">
        <v>113</v>
      </c>
      <c r="O7" s="18"/>
      <c r="P7" s="18"/>
    </row>
    <row r="8" spans="1:16" ht="22.2" customHeight="1" x14ac:dyDescent="0.3">
      <c r="N8" s="18" t="s">
        <v>114</v>
      </c>
      <c r="O8" s="18"/>
      <c r="P8" s="18"/>
    </row>
    <row r="9" spans="1:16" ht="25.8" customHeight="1" x14ac:dyDescent="0.3">
      <c r="N9" s="20" t="s">
        <v>118</v>
      </c>
      <c r="O9" s="18"/>
      <c r="P9" s="18"/>
    </row>
    <row r="10" spans="1:16" ht="25.8" customHeight="1" x14ac:dyDescent="0.3">
      <c r="A10" s="2"/>
      <c r="B10" s="2"/>
      <c r="C10" s="2"/>
      <c r="D10" s="3"/>
      <c r="E10" s="6"/>
      <c r="F10" s="18"/>
      <c r="G10" s="18"/>
      <c r="H10" s="18"/>
      <c r="I10" s="1"/>
      <c r="J10" s="1"/>
      <c r="N10" s="18"/>
      <c r="O10" s="18"/>
      <c r="P10" s="18"/>
    </row>
    <row r="11" spans="1:16" ht="25.2" customHeight="1" x14ac:dyDescent="0.3">
      <c r="A11" s="70" t="s">
        <v>116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</row>
    <row r="12" spans="1:16" ht="52.2" customHeight="1" x14ac:dyDescent="0.3">
      <c r="A12" s="71" t="s">
        <v>4</v>
      </c>
      <c r="B12" s="72" t="s">
        <v>28</v>
      </c>
      <c r="C12" s="72" t="s">
        <v>5</v>
      </c>
      <c r="D12" s="73" t="s">
        <v>29</v>
      </c>
      <c r="E12" s="74" t="s">
        <v>37</v>
      </c>
      <c r="F12" s="75"/>
      <c r="G12" s="25"/>
      <c r="H12" s="25"/>
      <c r="I12" s="74" t="s">
        <v>66</v>
      </c>
      <c r="J12" s="75"/>
      <c r="K12" s="74" t="s">
        <v>38</v>
      </c>
      <c r="L12" s="75"/>
      <c r="M12" s="74" t="s">
        <v>103</v>
      </c>
      <c r="N12" s="75"/>
      <c r="O12" s="21" t="s">
        <v>39</v>
      </c>
      <c r="P12" s="26" t="s">
        <v>36</v>
      </c>
    </row>
    <row r="13" spans="1:16" ht="61.8" customHeight="1" x14ac:dyDescent="0.3">
      <c r="A13" s="71"/>
      <c r="B13" s="72"/>
      <c r="C13" s="72"/>
      <c r="D13" s="73"/>
      <c r="E13" s="22" t="s">
        <v>2</v>
      </c>
      <c r="F13" s="23" t="s">
        <v>35</v>
      </c>
      <c r="G13" s="23"/>
      <c r="H13" s="23"/>
      <c r="I13" s="22" t="s">
        <v>25</v>
      </c>
      <c r="J13" s="22" t="s">
        <v>35</v>
      </c>
      <c r="K13" s="23" t="s">
        <v>26</v>
      </c>
      <c r="L13" s="23" t="s">
        <v>35</v>
      </c>
      <c r="M13" s="23" t="s">
        <v>3</v>
      </c>
      <c r="N13" s="23" t="s">
        <v>35</v>
      </c>
      <c r="O13" s="22" t="s">
        <v>35</v>
      </c>
      <c r="P13" s="22" t="s">
        <v>35</v>
      </c>
    </row>
    <row r="14" spans="1:16" s="3" customFormat="1" ht="31.2" x14ac:dyDescent="0.25">
      <c r="A14" s="15" t="s">
        <v>32</v>
      </c>
      <c r="B14" s="15"/>
      <c r="C14" s="15"/>
      <c r="D14" s="40" t="s">
        <v>49</v>
      </c>
      <c r="E14" s="46">
        <f>E15+E16+E17+E18+E19</f>
        <v>418.10441320000001</v>
      </c>
      <c r="F14" s="47">
        <f>F15+F16+F17+F18+F19</f>
        <v>2120300</v>
      </c>
      <c r="G14" s="47"/>
      <c r="H14" s="47"/>
      <c r="I14" s="48">
        <f t="shared" ref="I14:P14" si="0">I15+I16+I17+I18+I19</f>
        <v>2592</v>
      </c>
      <c r="J14" s="47">
        <f t="shared" si="0"/>
        <v>188800</v>
      </c>
      <c r="K14" s="47">
        <f t="shared" si="0"/>
        <v>228835</v>
      </c>
      <c r="L14" s="47">
        <f t="shared" si="0"/>
        <v>3037900</v>
      </c>
      <c r="M14" s="47">
        <f t="shared" si="0"/>
        <v>5339.54</v>
      </c>
      <c r="N14" s="47">
        <f t="shared" si="0"/>
        <v>240600</v>
      </c>
      <c r="O14" s="47">
        <f t="shared" si="0"/>
        <v>62000</v>
      </c>
      <c r="P14" s="47">
        <f t="shared" si="0"/>
        <v>5649600</v>
      </c>
    </row>
    <row r="15" spans="1:16" s="32" customFormat="1" ht="31.2" x14ac:dyDescent="0.25">
      <c r="A15" s="13" t="s">
        <v>17</v>
      </c>
      <c r="B15" s="13" t="s">
        <v>16</v>
      </c>
      <c r="C15" s="13" t="s">
        <v>6</v>
      </c>
      <c r="D15" s="41" t="s">
        <v>49</v>
      </c>
      <c r="E15" s="49">
        <v>408</v>
      </c>
      <c r="F15" s="49">
        <f>2082500-11000</f>
        <v>2071500</v>
      </c>
      <c r="G15" s="49"/>
      <c r="H15" s="49"/>
      <c r="I15" s="49">
        <v>2426</v>
      </c>
      <c r="J15" s="49">
        <v>182300</v>
      </c>
      <c r="K15" s="49">
        <v>215400</v>
      </c>
      <c r="L15" s="49">
        <v>2873000</v>
      </c>
      <c r="M15" s="49"/>
      <c r="N15" s="49"/>
      <c r="O15" s="49">
        <v>41100</v>
      </c>
      <c r="P15" s="50">
        <f t="shared" ref="P15:P55" si="1">F15+J15+L15+N15+O15</f>
        <v>5167900</v>
      </c>
    </row>
    <row r="16" spans="1:16" s="32" customFormat="1" ht="31.2" x14ac:dyDescent="0.25">
      <c r="A16" s="13" t="s">
        <v>17</v>
      </c>
      <c r="B16" s="13" t="s">
        <v>16</v>
      </c>
      <c r="C16" s="13" t="s">
        <v>6</v>
      </c>
      <c r="D16" s="42" t="s">
        <v>50</v>
      </c>
      <c r="E16" s="49"/>
      <c r="F16" s="49"/>
      <c r="G16" s="51"/>
      <c r="H16" s="51"/>
      <c r="I16" s="49">
        <v>60</v>
      </c>
      <c r="J16" s="49">
        <v>2500</v>
      </c>
      <c r="K16" s="49">
        <v>5800</v>
      </c>
      <c r="L16" s="49">
        <v>71600</v>
      </c>
      <c r="M16" s="49">
        <v>6.2</v>
      </c>
      <c r="N16" s="49">
        <v>129300</v>
      </c>
      <c r="O16" s="49">
        <v>5000</v>
      </c>
      <c r="P16" s="50">
        <f t="shared" si="1"/>
        <v>208400</v>
      </c>
    </row>
    <row r="17" spans="1:18" s="32" customFormat="1" ht="31.2" x14ac:dyDescent="0.25">
      <c r="A17" s="13" t="s">
        <v>17</v>
      </c>
      <c r="B17" s="13" t="s">
        <v>16</v>
      </c>
      <c r="C17" s="13" t="s">
        <v>6</v>
      </c>
      <c r="D17" s="42" t="s">
        <v>51</v>
      </c>
      <c r="E17" s="49"/>
      <c r="F17" s="49"/>
      <c r="G17" s="49"/>
      <c r="H17" s="49"/>
      <c r="I17" s="49">
        <v>22</v>
      </c>
      <c r="J17" s="49">
        <v>700</v>
      </c>
      <c r="K17" s="49">
        <v>1695</v>
      </c>
      <c r="L17" s="49">
        <v>20600</v>
      </c>
      <c r="M17" s="49">
        <v>1933.34</v>
      </c>
      <c r="N17" s="49">
        <v>41600</v>
      </c>
      <c r="O17" s="49">
        <v>10900</v>
      </c>
      <c r="P17" s="50">
        <f t="shared" si="1"/>
        <v>73800</v>
      </c>
    </row>
    <row r="18" spans="1:18" s="32" customFormat="1" ht="31.2" x14ac:dyDescent="0.25">
      <c r="A18" s="13" t="s">
        <v>17</v>
      </c>
      <c r="B18" s="13" t="s">
        <v>16</v>
      </c>
      <c r="C18" s="13" t="s">
        <v>6</v>
      </c>
      <c r="D18" s="42" t="s">
        <v>52</v>
      </c>
      <c r="E18" s="49"/>
      <c r="F18" s="49"/>
      <c r="G18" s="49"/>
      <c r="H18" s="49"/>
      <c r="I18" s="49">
        <v>84</v>
      </c>
      <c r="J18" s="49">
        <v>3300</v>
      </c>
      <c r="K18" s="49">
        <v>5100</v>
      </c>
      <c r="L18" s="49">
        <v>63000</v>
      </c>
      <c r="M18" s="49">
        <v>3400</v>
      </c>
      <c r="N18" s="49">
        <v>69700</v>
      </c>
      <c r="O18" s="49">
        <v>5000</v>
      </c>
      <c r="P18" s="50">
        <f t="shared" si="1"/>
        <v>141000</v>
      </c>
      <c r="R18" s="43"/>
    </row>
    <row r="19" spans="1:18" s="32" customFormat="1" ht="31.2" x14ac:dyDescent="0.25">
      <c r="A19" s="13" t="s">
        <v>30</v>
      </c>
      <c r="B19" s="12">
        <v>8210</v>
      </c>
      <c r="C19" s="13" t="s">
        <v>27</v>
      </c>
      <c r="D19" s="24" t="s">
        <v>53</v>
      </c>
      <c r="E19" s="52">
        <v>10.1044132</v>
      </c>
      <c r="F19" s="49">
        <v>48800</v>
      </c>
      <c r="G19" s="49"/>
      <c r="H19" s="49"/>
      <c r="I19" s="49"/>
      <c r="J19" s="49"/>
      <c r="K19" s="49">
        <v>840</v>
      </c>
      <c r="L19" s="49">
        <v>9700</v>
      </c>
      <c r="M19" s="49"/>
      <c r="N19" s="49"/>
      <c r="O19" s="49"/>
      <c r="P19" s="50">
        <f t="shared" si="1"/>
        <v>58500</v>
      </c>
    </row>
    <row r="20" spans="1:18" s="3" customFormat="1" ht="31.2" x14ac:dyDescent="0.25">
      <c r="A20" s="15" t="s">
        <v>33</v>
      </c>
      <c r="B20" s="15"/>
      <c r="C20" s="15"/>
      <c r="D20" s="40" t="s">
        <v>97</v>
      </c>
      <c r="E20" s="48">
        <f>E21+E22+E35+E46+E47+E52+E50+E51+E53</f>
        <v>3761.6393529999996</v>
      </c>
      <c r="F20" s="48">
        <f>F21+F22+F35+F46+F47+F52+F50+F51+F53</f>
        <v>22629500</v>
      </c>
      <c r="G20" s="53"/>
      <c r="H20" s="53">
        <f>F20/E20</f>
        <v>6015.8611382966365</v>
      </c>
      <c r="I20" s="48">
        <f t="shared" ref="I20:O20" si="2">I21+I22+I35+I46+I47+I52+I50+I51+I53</f>
        <v>30508.894000000004</v>
      </c>
      <c r="J20" s="48">
        <f t="shared" si="2"/>
        <v>2684339.1800000002</v>
      </c>
      <c r="K20" s="48">
        <f t="shared" si="2"/>
        <v>1298417</v>
      </c>
      <c r="L20" s="48">
        <f t="shared" si="2"/>
        <v>15907860.82</v>
      </c>
      <c r="M20" s="48">
        <f t="shared" si="2"/>
        <v>48635.3436</v>
      </c>
      <c r="N20" s="48">
        <f t="shared" si="2"/>
        <v>956400</v>
      </c>
      <c r="O20" s="48">
        <f t="shared" si="2"/>
        <v>900700</v>
      </c>
      <c r="P20" s="47">
        <f t="shared" si="1"/>
        <v>43078800</v>
      </c>
    </row>
    <row r="21" spans="1:18" s="33" customFormat="1" ht="31.2" x14ac:dyDescent="0.25">
      <c r="A21" s="11" t="s">
        <v>20</v>
      </c>
      <c r="B21" s="11" t="s">
        <v>19</v>
      </c>
      <c r="C21" s="11" t="s">
        <v>6</v>
      </c>
      <c r="D21" s="44" t="s">
        <v>102</v>
      </c>
      <c r="E21" s="66">
        <v>4.6274749999999996</v>
      </c>
      <c r="F21" s="54">
        <v>149610.51</v>
      </c>
      <c r="G21" s="63">
        <v>152.84700000000001</v>
      </c>
      <c r="H21" s="53">
        <v>10400</v>
      </c>
      <c r="I21" s="66">
        <v>126</v>
      </c>
      <c r="J21" s="54">
        <v>13830.84</v>
      </c>
      <c r="K21" s="55">
        <v>13303</v>
      </c>
      <c r="L21" s="54">
        <v>180000</v>
      </c>
      <c r="M21" s="62"/>
      <c r="N21" s="55"/>
      <c r="O21" s="54">
        <v>7900</v>
      </c>
      <c r="P21" s="54">
        <f>F21+J21+L21+N21+O21</f>
        <v>351341.35</v>
      </c>
    </row>
    <row r="22" spans="1:18" s="33" customFormat="1" ht="46.8" x14ac:dyDescent="0.25">
      <c r="A22" s="11" t="s">
        <v>21</v>
      </c>
      <c r="B22" s="10">
        <v>1010</v>
      </c>
      <c r="C22" s="11" t="s">
        <v>8</v>
      </c>
      <c r="D22" s="34" t="s">
        <v>98</v>
      </c>
      <c r="E22" s="59">
        <f t="shared" ref="E22:M22" si="3">E23+E24+E25+E26+E27+E28+E29+E30+E31+E32+E33+E34</f>
        <v>1208.1130294999998</v>
      </c>
      <c r="F22" s="59">
        <f t="shared" si="3"/>
        <v>8663484.620000001</v>
      </c>
      <c r="G22" s="59">
        <f t="shared" si="3"/>
        <v>10111.919099999999</v>
      </c>
      <c r="H22" s="59">
        <f t="shared" si="3"/>
        <v>660000</v>
      </c>
      <c r="I22" s="59">
        <f t="shared" si="3"/>
        <v>10789.583000000001</v>
      </c>
      <c r="J22" s="59">
        <f t="shared" si="3"/>
        <v>1070551.25</v>
      </c>
      <c r="K22" s="59">
        <f t="shared" si="3"/>
        <v>457635</v>
      </c>
      <c r="L22" s="59">
        <f t="shared" si="3"/>
        <v>5689400</v>
      </c>
      <c r="M22" s="59">
        <f t="shared" si="3"/>
        <v>5539.8203000000003</v>
      </c>
      <c r="N22" s="59">
        <f t="shared" ref="N22:P22" si="4">N23+N24+N25+N26+N27+N28+N29+N30+N31+N32+N33+N34</f>
        <v>106400</v>
      </c>
      <c r="O22" s="59">
        <f t="shared" si="4"/>
        <v>275000</v>
      </c>
      <c r="P22" s="59">
        <f t="shared" si="4"/>
        <v>15804835.870000003</v>
      </c>
    </row>
    <row r="23" spans="1:18" s="32" customFormat="1" ht="46.8" x14ac:dyDescent="0.25">
      <c r="A23" s="12"/>
      <c r="B23" s="12"/>
      <c r="C23" s="13"/>
      <c r="D23" s="24" t="s">
        <v>108</v>
      </c>
      <c r="E23" s="66">
        <v>69.497001999999995</v>
      </c>
      <c r="F23" s="54">
        <v>353191.77999999997</v>
      </c>
      <c r="G23" s="64">
        <v>1112.8347000000001</v>
      </c>
      <c r="H23" s="61">
        <v>73200</v>
      </c>
      <c r="I23" s="67">
        <v>926</v>
      </c>
      <c r="J23" s="52">
        <v>99432.48000000001</v>
      </c>
      <c r="K23" s="50">
        <v>48159</v>
      </c>
      <c r="L23" s="52">
        <v>614077</v>
      </c>
      <c r="M23" s="60"/>
      <c r="N23" s="50"/>
      <c r="O23" s="52">
        <v>20299</v>
      </c>
      <c r="P23" s="50">
        <f t="shared" si="1"/>
        <v>1087000.26</v>
      </c>
    </row>
    <row r="24" spans="1:18" s="32" customFormat="1" ht="46.8" x14ac:dyDescent="0.25">
      <c r="A24" s="13"/>
      <c r="B24" s="12"/>
      <c r="C24" s="13"/>
      <c r="D24" s="24" t="s">
        <v>82</v>
      </c>
      <c r="E24" s="66">
        <v>44.227001000000008</v>
      </c>
      <c r="F24" s="54">
        <v>625970.11</v>
      </c>
      <c r="G24" s="64">
        <v>334.93380000000002</v>
      </c>
      <c r="H24" s="61">
        <v>22700</v>
      </c>
      <c r="I24" s="67">
        <v>169.94</v>
      </c>
      <c r="J24" s="52">
        <v>19178.650000000001</v>
      </c>
      <c r="K24" s="50">
        <v>13040</v>
      </c>
      <c r="L24" s="52">
        <v>106337</v>
      </c>
      <c r="M24" s="60"/>
      <c r="N24" s="50"/>
      <c r="O24" s="52">
        <v>9701</v>
      </c>
      <c r="P24" s="50">
        <f t="shared" si="1"/>
        <v>761186.76</v>
      </c>
    </row>
    <row r="25" spans="1:18" s="32" customFormat="1" ht="46.8" x14ac:dyDescent="0.25">
      <c r="A25" s="13"/>
      <c r="B25" s="12"/>
      <c r="C25" s="13"/>
      <c r="D25" s="24" t="s">
        <v>83</v>
      </c>
      <c r="E25" s="66">
        <v>153.567004</v>
      </c>
      <c r="F25" s="54">
        <v>756763.6100000001</v>
      </c>
      <c r="G25" s="64">
        <v>1131.5943</v>
      </c>
      <c r="H25" s="61">
        <v>74500</v>
      </c>
      <c r="I25" s="67">
        <v>1351</v>
      </c>
      <c r="J25" s="52">
        <v>144755.88</v>
      </c>
      <c r="K25" s="50">
        <v>66178</v>
      </c>
      <c r="L25" s="52">
        <v>884097</v>
      </c>
      <c r="M25" s="60"/>
      <c r="N25" s="50"/>
      <c r="O25" s="52">
        <v>34428</v>
      </c>
      <c r="P25" s="50">
        <f t="shared" si="1"/>
        <v>1820044.4900000002</v>
      </c>
    </row>
    <row r="26" spans="1:18" s="32" customFormat="1" ht="46.8" x14ac:dyDescent="0.25">
      <c r="A26" s="12"/>
      <c r="B26" s="12"/>
      <c r="C26" s="13"/>
      <c r="D26" s="24" t="s">
        <v>107</v>
      </c>
      <c r="E26" s="66">
        <v>96.93199700000001</v>
      </c>
      <c r="F26" s="54">
        <v>698705.33</v>
      </c>
      <c r="G26" s="64">
        <v>334.93380000000002</v>
      </c>
      <c r="H26" s="61">
        <v>22700</v>
      </c>
      <c r="I26" s="67">
        <v>1444</v>
      </c>
      <c r="J26" s="52">
        <v>154475.52000000002</v>
      </c>
      <c r="K26" s="50">
        <v>48318</v>
      </c>
      <c r="L26" s="52">
        <v>702883</v>
      </c>
      <c r="M26" s="60"/>
      <c r="N26" s="50"/>
      <c r="O26" s="52">
        <v>19211</v>
      </c>
      <c r="P26" s="50">
        <f t="shared" si="1"/>
        <v>1575274.85</v>
      </c>
    </row>
    <row r="27" spans="1:18" s="32" customFormat="1" ht="46.8" x14ac:dyDescent="0.25">
      <c r="A27" s="13"/>
      <c r="B27" s="12"/>
      <c r="C27" s="13"/>
      <c r="D27" s="24" t="s">
        <v>84</v>
      </c>
      <c r="E27" s="66">
        <v>132.61699899999999</v>
      </c>
      <c r="F27" s="54">
        <v>1173905.4000000001</v>
      </c>
      <c r="G27" s="64">
        <v>1131.5943</v>
      </c>
      <c r="H27" s="61">
        <v>74500</v>
      </c>
      <c r="I27" s="67">
        <v>933.06</v>
      </c>
      <c r="J27" s="52">
        <v>100150.42000000001</v>
      </c>
      <c r="K27" s="50">
        <v>48998</v>
      </c>
      <c r="L27" s="52">
        <v>568647</v>
      </c>
      <c r="M27" s="60"/>
      <c r="N27" s="50"/>
      <c r="O27" s="52">
        <v>37561</v>
      </c>
      <c r="P27" s="50">
        <f t="shared" si="1"/>
        <v>1880263.82</v>
      </c>
    </row>
    <row r="28" spans="1:18" s="32" customFormat="1" ht="46.8" x14ac:dyDescent="0.25">
      <c r="A28" s="13"/>
      <c r="B28" s="12"/>
      <c r="C28" s="13"/>
      <c r="D28" s="24" t="s">
        <v>85</v>
      </c>
      <c r="E28" s="66">
        <v>83.045000999999999</v>
      </c>
      <c r="F28" s="54">
        <v>503933.43</v>
      </c>
      <c r="G28" s="64">
        <v>668.8827</v>
      </c>
      <c r="H28" s="61">
        <v>44400</v>
      </c>
      <c r="I28" s="67">
        <v>147</v>
      </c>
      <c r="J28" s="52">
        <v>16757.64</v>
      </c>
      <c r="K28" s="50">
        <v>18405</v>
      </c>
      <c r="L28" s="52">
        <v>202677</v>
      </c>
      <c r="M28" s="60"/>
      <c r="N28" s="50"/>
      <c r="O28" s="52">
        <v>15000</v>
      </c>
      <c r="P28" s="50">
        <f t="shared" si="1"/>
        <v>738368.07000000007</v>
      </c>
    </row>
    <row r="29" spans="1:18" s="32" customFormat="1" ht="46.8" x14ac:dyDescent="0.25">
      <c r="A29" s="12"/>
      <c r="B29" s="12"/>
      <c r="C29" s="13"/>
      <c r="D29" s="24" t="s">
        <v>106</v>
      </c>
      <c r="E29" s="66">
        <v>0</v>
      </c>
      <c r="F29" s="54">
        <v>0</v>
      </c>
      <c r="G29" s="64">
        <v>203.05500000000001</v>
      </c>
      <c r="H29" s="61">
        <v>6400</v>
      </c>
      <c r="I29" s="67">
        <v>31</v>
      </c>
      <c r="J29" s="52">
        <v>2091.96</v>
      </c>
      <c r="K29" s="50">
        <v>9717</v>
      </c>
      <c r="L29" s="52">
        <v>53257</v>
      </c>
      <c r="M29" s="52">
        <v>5539.8203000000003</v>
      </c>
      <c r="N29" s="50">
        <v>106400</v>
      </c>
      <c r="O29" s="52">
        <v>23242</v>
      </c>
      <c r="P29" s="50">
        <f t="shared" si="1"/>
        <v>184990.96</v>
      </c>
    </row>
    <row r="30" spans="1:18" s="32" customFormat="1" ht="46.8" x14ac:dyDescent="0.25">
      <c r="A30" s="13"/>
      <c r="B30" s="12"/>
      <c r="C30" s="13"/>
      <c r="D30" s="24" t="s">
        <v>86</v>
      </c>
      <c r="E30" s="66">
        <v>115.99099699999999</v>
      </c>
      <c r="F30" s="54">
        <v>875407.52000000014</v>
      </c>
      <c r="G30" s="64">
        <v>779.68610000000001</v>
      </c>
      <c r="H30" s="61">
        <v>51600</v>
      </c>
      <c r="I30" s="67">
        <v>549.66</v>
      </c>
      <c r="J30" s="52">
        <v>59544.53</v>
      </c>
      <c r="K30" s="50">
        <v>17680</v>
      </c>
      <c r="L30" s="52">
        <v>190567</v>
      </c>
      <c r="M30" s="60"/>
      <c r="N30" s="50"/>
      <c r="O30" s="52">
        <v>22300</v>
      </c>
      <c r="P30" s="50">
        <f t="shared" si="1"/>
        <v>1147819.0500000003</v>
      </c>
    </row>
    <row r="31" spans="1:18" s="32" customFormat="1" ht="46.8" x14ac:dyDescent="0.25">
      <c r="A31" s="12"/>
      <c r="B31" s="12"/>
      <c r="C31" s="13"/>
      <c r="D31" s="24" t="s">
        <v>105</v>
      </c>
      <c r="E31" s="66">
        <v>104.84699999999999</v>
      </c>
      <c r="F31" s="54">
        <v>797259.52999999991</v>
      </c>
      <c r="G31" s="64">
        <v>779.68610000000001</v>
      </c>
      <c r="H31" s="61">
        <v>51600</v>
      </c>
      <c r="I31" s="67">
        <v>290</v>
      </c>
      <c r="J31" s="52">
        <v>32121.119999999999</v>
      </c>
      <c r="K31" s="50">
        <v>26355</v>
      </c>
      <c r="L31" s="52">
        <v>335667</v>
      </c>
      <c r="M31" s="60"/>
      <c r="N31" s="50"/>
      <c r="O31" s="52">
        <v>14103</v>
      </c>
      <c r="P31" s="50">
        <f t="shared" si="1"/>
        <v>1179150.6499999999</v>
      </c>
    </row>
    <row r="32" spans="1:18" s="32" customFormat="1" ht="46.8" x14ac:dyDescent="0.25">
      <c r="A32" s="12"/>
      <c r="B32" s="12"/>
      <c r="C32" s="13"/>
      <c r="D32" s="24" t="s">
        <v>87</v>
      </c>
      <c r="E32" s="66">
        <v>130.34016099999999</v>
      </c>
      <c r="F32" s="54">
        <v>1069189.6199999999</v>
      </c>
      <c r="G32" s="64">
        <v>1131.5943</v>
      </c>
      <c r="H32" s="61">
        <v>74500</v>
      </c>
      <c r="I32" s="67">
        <v>1149</v>
      </c>
      <c r="J32" s="52">
        <v>124695.71999999999</v>
      </c>
      <c r="K32" s="50">
        <v>45581</v>
      </c>
      <c r="L32" s="52">
        <v>461547</v>
      </c>
      <c r="M32" s="60"/>
      <c r="N32" s="50"/>
      <c r="O32" s="52">
        <v>27825</v>
      </c>
      <c r="P32" s="50">
        <f t="shared" si="1"/>
        <v>1683257.3399999999</v>
      </c>
    </row>
    <row r="33" spans="1:16" s="32" customFormat="1" ht="46.8" x14ac:dyDescent="0.25">
      <c r="A33" s="13"/>
      <c r="B33" s="12"/>
      <c r="C33" s="13"/>
      <c r="D33" s="24" t="s">
        <v>88</v>
      </c>
      <c r="E33" s="66">
        <v>111.08986849999999</v>
      </c>
      <c r="F33" s="54">
        <v>825614.68999999983</v>
      </c>
      <c r="G33" s="64">
        <v>1371.5297</v>
      </c>
      <c r="H33" s="61">
        <v>89400</v>
      </c>
      <c r="I33" s="67">
        <v>2438</v>
      </c>
      <c r="J33" s="52">
        <v>172153.03</v>
      </c>
      <c r="K33" s="50">
        <v>47132</v>
      </c>
      <c r="L33" s="52">
        <v>604497</v>
      </c>
      <c r="M33" s="60"/>
      <c r="N33" s="50"/>
      <c r="O33" s="52">
        <v>16902</v>
      </c>
      <c r="P33" s="50">
        <f t="shared" si="1"/>
        <v>1619166.7199999997</v>
      </c>
    </row>
    <row r="34" spans="1:16" s="32" customFormat="1" ht="46.8" x14ac:dyDescent="0.25">
      <c r="A34" s="12"/>
      <c r="B34" s="12"/>
      <c r="C34" s="13"/>
      <c r="D34" s="24" t="s">
        <v>104</v>
      </c>
      <c r="E34" s="66">
        <v>165.95999899999998</v>
      </c>
      <c r="F34" s="54">
        <v>983543.60000000009</v>
      </c>
      <c r="G34" s="64">
        <v>1131.5943</v>
      </c>
      <c r="H34" s="61">
        <v>74500</v>
      </c>
      <c r="I34" s="67">
        <v>1360.923</v>
      </c>
      <c r="J34" s="52">
        <v>145194.29999999999</v>
      </c>
      <c r="K34" s="50">
        <v>68072</v>
      </c>
      <c r="L34" s="52">
        <v>965147</v>
      </c>
      <c r="M34" s="60"/>
      <c r="N34" s="50"/>
      <c r="O34" s="52">
        <v>34428</v>
      </c>
      <c r="P34" s="50">
        <f t="shared" si="1"/>
        <v>2128312.9000000004</v>
      </c>
    </row>
    <row r="35" spans="1:16" s="3" customFormat="1" ht="50.4" customHeight="1" x14ac:dyDescent="0.25">
      <c r="A35" s="11" t="s">
        <v>43</v>
      </c>
      <c r="B35" s="10">
        <v>1021</v>
      </c>
      <c r="C35" s="11" t="s">
        <v>7</v>
      </c>
      <c r="D35" s="34" t="s">
        <v>99</v>
      </c>
      <c r="E35" s="59">
        <f t="shared" ref="E35:L35" si="5">E36+E37+E38+E39+E40+E41+E42+E43+E44+E45</f>
        <v>2279.9449352000001</v>
      </c>
      <c r="F35" s="59">
        <f t="shared" si="5"/>
        <v>12554429.470000001</v>
      </c>
      <c r="G35" s="59">
        <f t="shared" si="5"/>
        <v>9330.8788999999997</v>
      </c>
      <c r="H35" s="59">
        <f t="shared" si="5"/>
        <v>608000</v>
      </c>
      <c r="I35" s="59">
        <f t="shared" si="5"/>
        <v>9010.6830000000009</v>
      </c>
      <c r="J35" s="59">
        <f t="shared" si="5"/>
        <v>831481.36</v>
      </c>
      <c r="K35" s="59">
        <f t="shared" si="5"/>
        <v>602305</v>
      </c>
      <c r="L35" s="59">
        <f t="shared" si="5"/>
        <v>7080860.8200000003</v>
      </c>
      <c r="M35" s="59">
        <f t="shared" ref="M35:P35" si="6">M36+M37+M38+M39+M40+M41+M42+M43+M44+M45</f>
        <v>43095.523300000001</v>
      </c>
      <c r="N35" s="59">
        <f t="shared" si="6"/>
        <v>850000</v>
      </c>
      <c r="O35" s="59">
        <f t="shared" si="6"/>
        <v>350000</v>
      </c>
      <c r="P35" s="59">
        <f t="shared" si="6"/>
        <v>21666771.649999999</v>
      </c>
    </row>
    <row r="36" spans="1:16" s="32" customFormat="1" ht="46.8" x14ac:dyDescent="0.25">
      <c r="A36" s="13"/>
      <c r="B36" s="12"/>
      <c r="C36" s="13"/>
      <c r="D36" s="24" t="s">
        <v>67</v>
      </c>
      <c r="E36" s="66">
        <v>236.45001099999999</v>
      </c>
      <c r="F36" s="54">
        <v>1295042.93</v>
      </c>
      <c r="G36" s="64">
        <v>890.48940000000005</v>
      </c>
      <c r="H36" s="61">
        <v>58800</v>
      </c>
      <c r="I36" s="67">
        <v>1023.5899999999999</v>
      </c>
      <c r="J36" s="52">
        <v>92122.87999999999</v>
      </c>
      <c r="K36" s="50">
        <v>44239</v>
      </c>
      <c r="L36" s="52">
        <v>471128.3</v>
      </c>
      <c r="M36" s="60"/>
      <c r="N36" s="50"/>
      <c r="O36" s="52">
        <v>24348</v>
      </c>
      <c r="P36" s="50">
        <f t="shared" si="1"/>
        <v>1882642.1099999999</v>
      </c>
    </row>
    <row r="37" spans="1:16" s="32" customFormat="1" ht="31.2" x14ac:dyDescent="0.25">
      <c r="A37" s="13"/>
      <c r="B37" s="12"/>
      <c r="C37" s="13"/>
      <c r="D37" s="24" t="s">
        <v>68</v>
      </c>
      <c r="E37" s="66">
        <v>276.72775960000001</v>
      </c>
      <c r="F37" s="54">
        <v>1675761.23</v>
      </c>
      <c r="G37" s="64">
        <v>1112.8655000000001</v>
      </c>
      <c r="H37" s="61">
        <v>73200</v>
      </c>
      <c r="I37" s="67">
        <v>887</v>
      </c>
      <c r="J37" s="52">
        <v>80678.760000000009</v>
      </c>
      <c r="K37" s="50">
        <v>70640</v>
      </c>
      <c r="L37" s="52">
        <v>912186.31</v>
      </c>
      <c r="M37" s="60"/>
      <c r="N37" s="50"/>
      <c r="O37" s="52">
        <v>29429</v>
      </c>
      <c r="P37" s="50">
        <f t="shared" si="1"/>
        <v>2698055.3</v>
      </c>
    </row>
    <row r="38" spans="1:16" s="32" customFormat="1" ht="31.2" x14ac:dyDescent="0.25">
      <c r="A38" s="13"/>
      <c r="B38" s="12"/>
      <c r="C38" s="13"/>
      <c r="D38" s="24" t="s">
        <v>69</v>
      </c>
      <c r="E38" s="66">
        <v>268.02128640000001</v>
      </c>
      <c r="F38" s="54">
        <v>1482852.77</v>
      </c>
      <c r="G38" s="64">
        <v>668.8827</v>
      </c>
      <c r="H38" s="61">
        <v>44400</v>
      </c>
      <c r="I38" s="67">
        <v>703.85900000000004</v>
      </c>
      <c r="J38" s="52">
        <v>58048.509999999995</v>
      </c>
      <c r="K38" s="50">
        <v>44415</v>
      </c>
      <c r="L38" s="52">
        <v>426808.54</v>
      </c>
      <c r="M38" s="60"/>
      <c r="N38" s="50"/>
      <c r="O38" s="52">
        <v>34400</v>
      </c>
      <c r="P38" s="50">
        <f t="shared" si="1"/>
        <v>2002109.82</v>
      </c>
    </row>
    <row r="39" spans="1:16" s="32" customFormat="1" ht="31.2" x14ac:dyDescent="0.25">
      <c r="A39" s="13"/>
      <c r="B39" s="12"/>
      <c r="C39" s="13"/>
      <c r="D39" s="24" t="s">
        <v>70</v>
      </c>
      <c r="E39" s="66">
        <v>331.74346179999998</v>
      </c>
      <c r="F39" s="54">
        <v>1694537.7999999998</v>
      </c>
      <c r="G39" s="64">
        <v>1223.6687999999999</v>
      </c>
      <c r="H39" s="61">
        <v>80500</v>
      </c>
      <c r="I39" s="67">
        <v>1159</v>
      </c>
      <c r="J39" s="52">
        <v>112600.15000000001</v>
      </c>
      <c r="K39" s="50">
        <v>55732</v>
      </c>
      <c r="L39" s="52">
        <v>635761.76</v>
      </c>
      <c r="M39" s="60"/>
      <c r="N39" s="50"/>
      <c r="O39" s="52">
        <v>39300</v>
      </c>
      <c r="P39" s="50">
        <f t="shared" si="1"/>
        <v>2482199.71</v>
      </c>
    </row>
    <row r="40" spans="1:16" s="32" customFormat="1" ht="31.2" x14ac:dyDescent="0.25">
      <c r="A40" s="13"/>
      <c r="B40" s="12"/>
      <c r="C40" s="13"/>
      <c r="D40" s="24" t="s">
        <v>71</v>
      </c>
      <c r="E40" s="66">
        <v>287.82395380000003</v>
      </c>
      <c r="F40" s="54">
        <v>1918350.5</v>
      </c>
      <c r="G40" s="64">
        <v>1890.7972</v>
      </c>
      <c r="H40" s="61">
        <v>123800</v>
      </c>
      <c r="I40" s="67">
        <v>1380.6479999999999</v>
      </c>
      <c r="J40" s="52">
        <v>134802.65999999997</v>
      </c>
      <c r="K40" s="50">
        <v>89175</v>
      </c>
      <c r="L40" s="52">
        <v>991611.78</v>
      </c>
      <c r="M40" s="60"/>
      <c r="N40" s="50"/>
      <c r="O40" s="52">
        <v>55600</v>
      </c>
      <c r="P40" s="50">
        <f t="shared" si="1"/>
        <v>3100364.94</v>
      </c>
    </row>
    <row r="41" spans="1:16" s="32" customFormat="1" ht="31.2" x14ac:dyDescent="0.25">
      <c r="A41" s="13"/>
      <c r="B41" s="12"/>
      <c r="C41" s="13"/>
      <c r="D41" s="24" t="s">
        <v>72</v>
      </c>
      <c r="E41" s="66">
        <v>580.60957510000003</v>
      </c>
      <c r="F41" s="54">
        <v>2707146.61</v>
      </c>
      <c r="G41" s="64">
        <v>1223.6687999999999</v>
      </c>
      <c r="H41" s="61">
        <v>80400</v>
      </c>
      <c r="I41" s="67">
        <v>1352.5839999999998</v>
      </c>
      <c r="J41" s="52">
        <v>129634.16</v>
      </c>
      <c r="K41" s="50">
        <v>70682</v>
      </c>
      <c r="L41" s="52">
        <v>735793.13</v>
      </c>
      <c r="M41" s="60"/>
      <c r="N41" s="50"/>
      <c r="O41" s="52">
        <v>38200</v>
      </c>
      <c r="P41" s="50">
        <f t="shared" si="1"/>
        <v>3610773.9</v>
      </c>
    </row>
    <row r="42" spans="1:16" s="32" customFormat="1" ht="46.8" x14ac:dyDescent="0.25">
      <c r="A42" s="13"/>
      <c r="B42" s="12"/>
      <c r="C42" s="13"/>
      <c r="D42" s="24" t="s">
        <v>80</v>
      </c>
      <c r="E42" s="66">
        <v>76.319001000000014</v>
      </c>
      <c r="F42" s="54">
        <v>680699.05999999994</v>
      </c>
      <c r="G42" s="64">
        <v>334.93380000000002</v>
      </c>
      <c r="H42" s="61">
        <v>22700</v>
      </c>
      <c r="I42" s="67">
        <v>338</v>
      </c>
      <c r="J42" s="52">
        <v>37120.080000000002</v>
      </c>
      <c r="K42" s="50">
        <v>30815</v>
      </c>
      <c r="L42" s="52">
        <v>390027</v>
      </c>
      <c r="M42" s="60"/>
      <c r="N42" s="50"/>
      <c r="O42" s="52">
        <v>13043</v>
      </c>
      <c r="P42" s="50">
        <f t="shared" si="1"/>
        <v>1120889.1399999999</v>
      </c>
    </row>
    <row r="43" spans="1:16" s="32" customFormat="1" ht="46.8" x14ac:dyDescent="0.25">
      <c r="A43" s="13"/>
      <c r="B43" s="12"/>
      <c r="C43" s="13"/>
      <c r="D43" s="24" t="s">
        <v>73</v>
      </c>
      <c r="E43" s="66">
        <v>0</v>
      </c>
      <c r="F43" s="54">
        <v>0</v>
      </c>
      <c r="G43" s="49">
        <v>1113.635</v>
      </c>
      <c r="H43" s="61">
        <v>73300</v>
      </c>
      <c r="I43" s="67">
        <v>953</v>
      </c>
      <c r="J43" s="52">
        <v>89766.049999999988</v>
      </c>
      <c r="K43" s="50">
        <v>87099</v>
      </c>
      <c r="L43" s="52">
        <v>1091306.67</v>
      </c>
      <c r="M43" s="52">
        <v>31795.523300000001</v>
      </c>
      <c r="N43" s="50">
        <v>631000</v>
      </c>
      <c r="O43" s="52">
        <v>30900</v>
      </c>
      <c r="P43" s="50">
        <f t="shared" si="1"/>
        <v>1842972.72</v>
      </c>
    </row>
    <row r="44" spans="1:16" s="32" customFormat="1" ht="46.8" x14ac:dyDescent="0.25">
      <c r="A44" s="13"/>
      <c r="B44" s="12"/>
      <c r="C44" s="13"/>
      <c r="D44" s="24" t="s">
        <v>74</v>
      </c>
      <c r="E44" s="66">
        <v>222.2498865</v>
      </c>
      <c r="F44" s="54">
        <v>1100038.5699999998</v>
      </c>
      <c r="G44" s="64">
        <v>668.8827</v>
      </c>
      <c r="H44" s="61">
        <v>44400</v>
      </c>
      <c r="I44" s="67">
        <v>918</v>
      </c>
      <c r="J44" s="52">
        <v>80542.679999999993</v>
      </c>
      <c r="K44" s="50">
        <v>77909</v>
      </c>
      <c r="L44" s="52">
        <v>1032050.3300000001</v>
      </c>
      <c r="M44" s="60"/>
      <c r="N44" s="50"/>
      <c r="O44" s="52">
        <v>22800</v>
      </c>
      <c r="P44" s="50">
        <f t="shared" si="1"/>
        <v>2235431.58</v>
      </c>
    </row>
    <row r="45" spans="1:16" s="32" customFormat="1" ht="31.2" x14ac:dyDescent="0.25">
      <c r="A45" s="13"/>
      <c r="B45" s="12"/>
      <c r="C45" s="13"/>
      <c r="D45" s="24" t="s">
        <v>75</v>
      </c>
      <c r="E45" s="66">
        <v>0</v>
      </c>
      <c r="F45" s="54">
        <v>0</v>
      </c>
      <c r="G45" s="49">
        <v>203.05500000000001</v>
      </c>
      <c r="H45" s="61">
        <v>6500</v>
      </c>
      <c r="I45" s="67">
        <v>295.00200000000001</v>
      </c>
      <c r="J45" s="52">
        <v>16165.429999999998</v>
      </c>
      <c r="K45" s="50">
        <v>31599</v>
      </c>
      <c r="L45" s="52">
        <v>394187</v>
      </c>
      <c r="M45" s="60">
        <v>11300</v>
      </c>
      <c r="N45" s="50">
        <v>219000</v>
      </c>
      <c r="O45" s="52">
        <v>61980</v>
      </c>
      <c r="P45" s="52">
        <f t="shared" si="1"/>
        <v>691332.42999999993</v>
      </c>
    </row>
    <row r="46" spans="1:16" s="3" customFormat="1" ht="31.2" x14ac:dyDescent="0.25">
      <c r="A46" s="11" t="s">
        <v>44</v>
      </c>
      <c r="B46" s="10">
        <v>1022</v>
      </c>
      <c r="C46" s="11" t="s">
        <v>9</v>
      </c>
      <c r="D46" s="45" t="s">
        <v>48</v>
      </c>
      <c r="E46" s="66">
        <v>138.41499899999999</v>
      </c>
      <c r="F46" s="54">
        <v>257221.12000000005</v>
      </c>
      <c r="G46" s="63">
        <v>1224.4383</v>
      </c>
      <c r="H46" s="53">
        <v>80500</v>
      </c>
      <c r="I46" s="66">
        <v>1358.01</v>
      </c>
      <c r="J46" s="54">
        <v>144838.35999999999</v>
      </c>
      <c r="K46" s="55">
        <v>55512</v>
      </c>
      <c r="L46" s="54">
        <v>725000</v>
      </c>
      <c r="M46" s="59"/>
      <c r="N46" s="55"/>
      <c r="O46" s="54">
        <v>37800</v>
      </c>
      <c r="P46" s="54">
        <f t="shared" si="1"/>
        <v>1164859.48</v>
      </c>
    </row>
    <row r="47" spans="1:16" s="3" customFormat="1" ht="46.8" x14ac:dyDescent="0.25">
      <c r="A47" s="11" t="s">
        <v>45</v>
      </c>
      <c r="B47" s="10">
        <v>1070</v>
      </c>
      <c r="C47" s="11" t="s">
        <v>10</v>
      </c>
      <c r="D47" s="34" t="s">
        <v>100</v>
      </c>
      <c r="E47" s="66">
        <v>32.043741699999998</v>
      </c>
      <c r="F47" s="59">
        <v>95399.73000000001</v>
      </c>
      <c r="G47" s="59">
        <f t="shared" ref="G47:L47" si="7">G48+G49</f>
        <v>8978.0190999999995</v>
      </c>
      <c r="H47" s="59">
        <f t="shared" si="7"/>
        <v>337300</v>
      </c>
      <c r="I47" s="59">
        <f t="shared" si="7"/>
        <v>8088.24</v>
      </c>
      <c r="J47" s="59">
        <f t="shared" si="7"/>
        <v>502259.10000000003</v>
      </c>
      <c r="K47" s="59">
        <f t="shared" si="7"/>
        <v>44385</v>
      </c>
      <c r="L47" s="59">
        <f t="shared" si="7"/>
        <v>572600</v>
      </c>
      <c r="M47" s="59">
        <f t="shared" ref="M47:P47" si="8">M48+M49</f>
        <v>0</v>
      </c>
      <c r="N47" s="59">
        <f t="shared" si="8"/>
        <v>0</v>
      </c>
      <c r="O47" s="59">
        <f t="shared" si="8"/>
        <v>75700</v>
      </c>
      <c r="P47" s="59">
        <f t="shared" si="8"/>
        <v>1245958.83</v>
      </c>
    </row>
    <row r="48" spans="1:16" s="32" customFormat="1" ht="31.2" x14ac:dyDescent="0.25">
      <c r="A48" s="13"/>
      <c r="B48" s="12"/>
      <c r="C48" s="13" t="s">
        <v>10</v>
      </c>
      <c r="D48" s="24" t="s">
        <v>54</v>
      </c>
      <c r="E48" s="66">
        <v>32.043741699999998</v>
      </c>
      <c r="F48" s="54">
        <v>95399.73000000001</v>
      </c>
      <c r="G48" s="49">
        <v>512.2758</v>
      </c>
      <c r="H48" s="61">
        <v>34900</v>
      </c>
      <c r="I48" s="67">
        <v>274.21000000000004</v>
      </c>
      <c r="J48" s="52">
        <v>30813.43</v>
      </c>
      <c r="K48" s="50">
        <v>17398</v>
      </c>
      <c r="L48" s="52">
        <v>220207</v>
      </c>
      <c r="M48" s="60"/>
      <c r="N48" s="50"/>
      <c r="O48" s="52">
        <v>53100</v>
      </c>
      <c r="P48" s="50">
        <f t="shared" si="1"/>
        <v>399520.16000000003</v>
      </c>
    </row>
    <row r="49" spans="1:28" s="32" customFormat="1" ht="31.2" x14ac:dyDescent="0.25">
      <c r="A49" s="13"/>
      <c r="B49" s="12"/>
      <c r="C49" s="13" t="s">
        <v>10</v>
      </c>
      <c r="D49" s="24" t="s">
        <v>76</v>
      </c>
      <c r="E49" s="66">
        <v>0</v>
      </c>
      <c r="F49" s="54">
        <v>0</v>
      </c>
      <c r="G49" s="49">
        <v>8465.7433000000001</v>
      </c>
      <c r="H49" s="61">
        <v>302400</v>
      </c>
      <c r="I49" s="67">
        <v>7814.03</v>
      </c>
      <c r="J49" s="52">
        <v>471445.67000000004</v>
      </c>
      <c r="K49" s="50">
        <v>26987</v>
      </c>
      <c r="L49" s="52">
        <v>352393</v>
      </c>
      <c r="M49" s="60"/>
      <c r="N49" s="50"/>
      <c r="O49" s="52">
        <v>22600</v>
      </c>
      <c r="P49" s="50">
        <f t="shared" si="1"/>
        <v>846438.67</v>
      </c>
    </row>
    <row r="50" spans="1:28" s="3" customFormat="1" ht="31.2" customHeight="1" x14ac:dyDescent="0.25">
      <c r="A50" s="11" t="s">
        <v>46</v>
      </c>
      <c r="B50" s="10">
        <v>1141</v>
      </c>
      <c r="C50" s="11" t="s">
        <v>11</v>
      </c>
      <c r="D50" s="34" t="s">
        <v>101</v>
      </c>
      <c r="E50" s="66">
        <v>46.452264999999997</v>
      </c>
      <c r="F50" s="54">
        <v>229059.63</v>
      </c>
      <c r="G50" s="63">
        <v>858.54100000000005</v>
      </c>
      <c r="H50" s="53">
        <v>60000</v>
      </c>
      <c r="I50" s="66">
        <v>798.096</v>
      </c>
      <c r="J50" s="54">
        <v>82871.73</v>
      </c>
      <c r="K50" s="55">
        <v>103434</v>
      </c>
      <c r="L50" s="54">
        <v>1367000</v>
      </c>
      <c r="M50" s="59"/>
      <c r="N50" s="55"/>
      <c r="O50" s="54">
        <v>129200</v>
      </c>
      <c r="P50" s="54">
        <f t="shared" si="1"/>
        <v>1808131.3599999999</v>
      </c>
    </row>
    <row r="51" spans="1:28" s="3" customFormat="1" ht="31.2" x14ac:dyDescent="0.25">
      <c r="A51" s="11" t="s">
        <v>47</v>
      </c>
      <c r="B51" s="14">
        <v>1151</v>
      </c>
      <c r="C51" s="14" t="s">
        <v>11</v>
      </c>
      <c r="D51" s="34" t="s">
        <v>40</v>
      </c>
      <c r="E51" s="66">
        <v>15.32593</v>
      </c>
      <c r="F51" s="54">
        <v>81558.330000000031</v>
      </c>
      <c r="G51" s="63">
        <v>90.025199999999998</v>
      </c>
      <c r="H51" s="53">
        <v>6500</v>
      </c>
      <c r="I51" s="66">
        <v>43.70700000000005</v>
      </c>
      <c r="J51" s="54">
        <v>5302.88</v>
      </c>
      <c r="K51" s="55">
        <v>5408</v>
      </c>
      <c r="L51" s="54">
        <v>71700</v>
      </c>
      <c r="M51" s="59"/>
      <c r="N51" s="55"/>
      <c r="O51" s="54">
        <v>8000</v>
      </c>
      <c r="P51" s="54">
        <f t="shared" si="1"/>
        <v>166561.21000000002</v>
      </c>
    </row>
    <row r="52" spans="1:28" s="3" customFormat="1" ht="46.8" x14ac:dyDescent="0.25">
      <c r="A52" s="11" t="s">
        <v>90</v>
      </c>
      <c r="B52" s="10">
        <v>1160</v>
      </c>
      <c r="C52" s="11" t="s">
        <v>11</v>
      </c>
      <c r="D52" s="34" t="s">
        <v>55</v>
      </c>
      <c r="E52" s="66">
        <v>2.2199026000000002</v>
      </c>
      <c r="F52" s="54">
        <v>8977.0700000000015</v>
      </c>
      <c r="G52" s="63">
        <v>61.372700000000002</v>
      </c>
      <c r="H52" s="53">
        <v>4300</v>
      </c>
      <c r="I52" s="66">
        <v>54</v>
      </c>
      <c r="J52" s="54">
        <v>6069.48</v>
      </c>
      <c r="K52" s="55">
        <v>1425</v>
      </c>
      <c r="L52" s="54">
        <v>18900</v>
      </c>
      <c r="M52" s="59"/>
      <c r="N52" s="55"/>
      <c r="O52" s="54">
        <v>1800</v>
      </c>
      <c r="P52" s="54">
        <f t="shared" si="1"/>
        <v>35746.550000000003</v>
      </c>
      <c r="Q52" s="3" t="s">
        <v>1</v>
      </c>
    </row>
    <row r="53" spans="1:28" s="3" customFormat="1" x14ac:dyDescent="0.25">
      <c r="A53" s="11" t="s">
        <v>24</v>
      </c>
      <c r="B53" s="10">
        <v>5031</v>
      </c>
      <c r="C53" s="11" t="s">
        <v>15</v>
      </c>
      <c r="D53" s="35" t="s">
        <v>31</v>
      </c>
      <c r="E53" s="59">
        <f t="shared" ref="E53:L53" si="9">E54+E55</f>
        <v>34.497074999999995</v>
      </c>
      <c r="F53" s="59">
        <f t="shared" si="9"/>
        <v>589759.5199999999</v>
      </c>
      <c r="G53" s="59">
        <f t="shared" si="9"/>
        <v>308</v>
      </c>
      <c r="H53" s="59">
        <f t="shared" si="9"/>
        <v>21600</v>
      </c>
      <c r="I53" s="59">
        <f t="shared" si="9"/>
        <v>240.57499999999999</v>
      </c>
      <c r="J53" s="59">
        <f t="shared" si="9"/>
        <v>27134.18</v>
      </c>
      <c r="K53" s="59">
        <f t="shared" si="9"/>
        <v>15010</v>
      </c>
      <c r="L53" s="59">
        <f t="shared" si="9"/>
        <v>202400</v>
      </c>
      <c r="M53" s="59">
        <f t="shared" ref="M53:P53" si="10">M54+M55</f>
        <v>0</v>
      </c>
      <c r="N53" s="59">
        <f t="shared" si="10"/>
        <v>0</v>
      </c>
      <c r="O53" s="59">
        <f t="shared" si="10"/>
        <v>15300</v>
      </c>
      <c r="P53" s="59">
        <f t="shared" si="10"/>
        <v>834593.7</v>
      </c>
    </row>
    <row r="54" spans="1:28" s="32" customFormat="1" ht="46.8" x14ac:dyDescent="0.25">
      <c r="A54" s="13"/>
      <c r="B54" s="12"/>
      <c r="C54" s="13"/>
      <c r="D54" s="24" t="s">
        <v>77</v>
      </c>
      <c r="E54" s="66">
        <v>28.922744999999999</v>
      </c>
      <c r="F54" s="54">
        <v>556470.06999999995</v>
      </c>
      <c r="G54" s="64">
        <v>279.53219999999999</v>
      </c>
      <c r="H54" s="61">
        <v>19100</v>
      </c>
      <c r="I54" s="66">
        <v>215</v>
      </c>
      <c r="J54" s="52">
        <v>23738.52</v>
      </c>
      <c r="K54" s="50">
        <v>12435</v>
      </c>
      <c r="L54" s="52">
        <v>168300</v>
      </c>
      <c r="M54" s="60"/>
      <c r="N54" s="50"/>
      <c r="O54" s="52">
        <v>13669</v>
      </c>
      <c r="P54" s="50">
        <f t="shared" si="1"/>
        <v>762177.59</v>
      </c>
    </row>
    <row r="55" spans="1:28" s="32" customFormat="1" ht="46.8" x14ac:dyDescent="0.25">
      <c r="A55" s="13"/>
      <c r="B55" s="12"/>
      <c r="C55" s="13"/>
      <c r="D55" s="24" t="s">
        <v>78</v>
      </c>
      <c r="E55" s="66">
        <v>5.5743299999999998</v>
      </c>
      <c r="F55" s="69">
        <v>33289.449999999997</v>
      </c>
      <c r="G55" s="64">
        <v>28.4678</v>
      </c>
      <c r="H55" s="61">
        <v>2500</v>
      </c>
      <c r="I55" s="65">
        <v>25.574999999999999</v>
      </c>
      <c r="J55" s="68">
        <v>3395.6599999999994</v>
      </c>
      <c r="K55" s="50">
        <v>2575</v>
      </c>
      <c r="L55" s="52">
        <v>34100</v>
      </c>
      <c r="M55" s="60"/>
      <c r="N55" s="50"/>
      <c r="O55" s="52">
        <v>1631</v>
      </c>
      <c r="P55" s="50">
        <f t="shared" si="1"/>
        <v>72416.109999999986</v>
      </c>
    </row>
    <row r="56" spans="1:28" s="3" customFormat="1" ht="31.2" x14ac:dyDescent="0.25">
      <c r="A56" s="15" t="s">
        <v>34</v>
      </c>
      <c r="B56" s="15"/>
      <c r="C56" s="15"/>
      <c r="D56" s="40" t="s">
        <v>56</v>
      </c>
      <c r="E56" s="46">
        <f>E57+E58+E59</f>
        <v>102.001543</v>
      </c>
      <c r="F56" s="47">
        <f t="shared" ref="F56:P56" si="11">F57+F58+F59</f>
        <v>687800</v>
      </c>
      <c r="G56" s="46"/>
      <c r="H56" s="46"/>
      <c r="I56" s="46">
        <v>573</v>
      </c>
      <c r="J56" s="47">
        <v>45900</v>
      </c>
      <c r="K56" s="47">
        <f t="shared" si="11"/>
        <v>39324.32</v>
      </c>
      <c r="L56" s="47">
        <f t="shared" si="11"/>
        <v>419562.45</v>
      </c>
      <c r="M56" s="47">
        <f t="shared" si="11"/>
        <v>0</v>
      </c>
      <c r="N56" s="47">
        <f t="shared" si="11"/>
        <v>0</v>
      </c>
      <c r="O56" s="47">
        <f t="shared" si="11"/>
        <v>0</v>
      </c>
      <c r="P56" s="58">
        <f t="shared" si="11"/>
        <v>1162316.52</v>
      </c>
    </row>
    <row r="57" spans="1:28" s="32" customFormat="1" ht="31.2" x14ac:dyDescent="0.25">
      <c r="A57" s="13" t="s">
        <v>18</v>
      </c>
      <c r="B57" s="13" t="s">
        <v>19</v>
      </c>
      <c r="C57" s="13" t="s">
        <v>6</v>
      </c>
      <c r="D57" s="42" t="s">
        <v>57</v>
      </c>
      <c r="E57" s="60">
        <v>81.401349999999994</v>
      </c>
      <c r="F57" s="50">
        <f>620000-10000</f>
        <v>610000</v>
      </c>
      <c r="G57" s="50"/>
      <c r="H57" s="50"/>
      <c r="I57" s="50">
        <v>263</v>
      </c>
      <c r="J57" s="50">
        <f>21000+10000</f>
        <v>31000</v>
      </c>
      <c r="K57" s="50">
        <v>24100</v>
      </c>
      <c r="L57" s="50">
        <v>293000</v>
      </c>
      <c r="M57" s="50"/>
      <c r="N57" s="50"/>
      <c r="O57" s="50"/>
      <c r="P57" s="50">
        <f t="shared" ref="P57:P73" si="12">F57+J57+L57+N57+O57</f>
        <v>934000</v>
      </c>
    </row>
    <row r="58" spans="1:28" s="32" customFormat="1" ht="62.25" customHeight="1" x14ac:dyDescent="0.25">
      <c r="A58" s="13" t="s">
        <v>23</v>
      </c>
      <c r="B58" s="12">
        <v>3104</v>
      </c>
      <c r="C58" s="12">
        <v>1020</v>
      </c>
      <c r="D58" s="24" t="s">
        <v>89</v>
      </c>
      <c r="E58" s="60">
        <f>31.672-31.672</f>
        <v>0</v>
      </c>
      <c r="F58" s="50">
        <f>175700-175700</f>
        <v>0</v>
      </c>
      <c r="G58" s="50"/>
      <c r="H58" s="50"/>
      <c r="I58" s="49">
        <v>60</v>
      </c>
      <c r="J58" s="50">
        <f>4400-945.93</f>
        <v>3454.07</v>
      </c>
      <c r="K58" s="52">
        <f>12200-12155.68</f>
        <v>44.319999999999709</v>
      </c>
      <c r="L58" s="52">
        <f>154800-154237.55</f>
        <v>562.45000000001164</v>
      </c>
      <c r="M58" s="50"/>
      <c r="N58" s="50"/>
      <c r="O58" s="50"/>
      <c r="P58" s="52">
        <f t="shared" si="12"/>
        <v>4016.5200000000118</v>
      </c>
      <c r="Q58" s="36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</row>
    <row r="59" spans="1:28" s="32" customFormat="1" ht="46.8" x14ac:dyDescent="0.25">
      <c r="A59" s="13" t="s">
        <v>22</v>
      </c>
      <c r="B59" s="12">
        <v>3121</v>
      </c>
      <c r="C59" s="12">
        <v>1040</v>
      </c>
      <c r="D59" s="24" t="s">
        <v>79</v>
      </c>
      <c r="E59" s="60">
        <f>35.514193-14.914</f>
        <v>20.600192999999997</v>
      </c>
      <c r="F59" s="50">
        <f>134100-56300</f>
        <v>77800</v>
      </c>
      <c r="G59" s="50"/>
      <c r="H59" s="50"/>
      <c r="I59" s="50">
        <v>250</v>
      </c>
      <c r="J59" s="50">
        <v>20500</v>
      </c>
      <c r="K59" s="50">
        <f>25000-9820</f>
        <v>15180</v>
      </c>
      <c r="L59" s="50">
        <f>207700-81700</f>
        <v>126000</v>
      </c>
      <c r="M59" s="50"/>
      <c r="N59" s="50"/>
      <c r="O59" s="50"/>
      <c r="P59" s="50">
        <f t="shared" ref="P59" si="13">F59+J59+L59+N59+O59</f>
        <v>224300</v>
      </c>
    </row>
    <row r="60" spans="1:28" s="3" customFormat="1" ht="31.2" x14ac:dyDescent="0.25">
      <c r="A60" s="16">
        <v>1010000</v>
      </c>
      <c r="B60" s="16"/>
      <c r="C60" s="16"/>
      <c r="D60" s="38" t="s">
        <v>58</v>
      </c>
      <c r="E60" s="46">
        <f>E61+E62+E63+E64+E69</f>
        <v>270.51</v>
      </c>
      <c r="F60" s="47">
        <f>F61+F62+F63+F64+F69</f>
        <v>1251220</v>
      </c>
      <c r="G60" s="47"/>
      <c r="H60" s="47"/>
      <c r="I60" s="46">
        <f>I61+I62+I63+I64+I69</f>
        <v>1591</v>
      </c>
      <c r="J60" s="47">
        <f>J61+J62+J63+J64+J69</f>
        <v>99870</v>
      </c>
      <c r="K60" s="47">
        <f t="shared" ref="K60:N60" si="14">K61+K62+K63+K64+K69</f>
        <v>129142</v>
      </c>
      <c r="L60" s="47">
        <f t="shared" si="14"/>
        <v>1472390</v>
      </c>
      <c r="M60" s="47">
        <f t="shared" si="14"/>
        <v>35000</v>
      </c>
      <c r="N60" s="47">
        <f t="shared" si="14"/>
        <v>720100</v>
      </c>
      <c r="O60" s="47">
        <f>O61+O62+O63+O64+O69</f>
        <v>308300</v>
      </c>
      <c r="P60" s="57">
        <f>F60+J60+L60+N60+O60</f>
        <v>3851880</v>
      </c>
    </row>
    <row r="61" spans="1:28" s="32" customFormat="1" ht="31.2" x14ac:dyDescent="0.25">
      <c r="A61" s="12">
        <v>1011080</v>
      </c>
      <c r="B61" s="12">
        <v>1080</v>
      </c>
      <c r="C61" s="13" t="s">
        <v>10</v>
      </c>
      <c r="D61" s="24" t="s">
        <v>81</v>
      </c>
      <c r="E61" s="60"/>
      <c r="F61" s="50"/>
      <c r="G61" s="50"/>
      <c r="H61" s="50"/>
      <c r="I61" s="50">
        <v>340</v>
      </c>
      <c r="J61" s="50">
        <v>25100</v>
      </c>
      <c r="K61" s="50">
        <v>35000</v>
      </c>
      <c r="L61" s="50">
        <v>399000</v>
      </c>
      <c r="M61" s="50">
        <v>15000</v>
      </c>
      <c r="N61" s="50">
        <v>307600</v>
      </c>
      <c r="O61" s="50">
        <v>4200</v>
      </c>
      <c r="P61" s="50">
        <f t="shared" si="12"/>
        <v>735900</v>
      </c>
    </row>
    <row r="62" spans="1:28" s="32" customFormat="1" ht="31.2" x14ac:dyDescent="0.25">
      <c r="A62" s="12">
        <v>1014030</v>
      </c>
      <c r="B62" s="12">
        <v>4030</v>
      </c>
      <c r="C62" s="13" t="s">
        <v>12</v>
      </c>
      <c r="D62" s="24" t="s">
        <v>59</v>
      </c>
      <c r="E62" s="60">
        <v>175</v>
      </c>
      <c r="F62" s="50">
        <v>835200</v>
      </c>
      <c r="G62" s="50"/>
      <c r="H62" s="50"/>
      <c r="I62" s="50">
        <v>300</v>
      </c>
      <c r="J62" s="50">
        <v>22200</v>
      </c>
      <c r="K62" s="50">
        <v>36000</v>
      </c>
      <c r="L62" s="50">
        <v>410400</v>
      </c>
      <c r="M62" s="50"/>
      <c r="N62" s="50"/>
      <c r="O62" s="50">
        <v>5400</v>
      </c>
      <c r="P62" s="50">
        <f t="shared" si="12"/>
        <v>1273200</v>
      </c>
    </row>
    <row r="63" spans="1:28" s="32" customFormat="1" ht="31.2" x14ac:dyDescent="0.25">
      <c r="A63" s="12">
        <v>1014040</v>
      </c>
      <c r="B63" s="12">
        <v>4040</v>
      </c>
      <c r="C63" s="13" t="s">
        <v>12</v>
      </c>
      <c r="D63" s="24" t="s">
        <v>60</v>
      </c>
      <c r="E63" s="60">
        <v>95</v>
      </c>
      <c r="F63" s="50">
        <v>413800</v>
      </c>
      <c r="G63" s="50"/>
      <c r="H63" s="50"/>
      <c r="I63" s="50">
        <v>150</v>
      </c>
      <c r="J63" s="50">
        <v>11100</v>
      </c>
      <c r="K63" s="50">
        <v>11000</v>
      </c>
      <c r="L63" s="50">
        <v>125400</v>
      </c>
      <c r="M63" s="50"/>
      <c r="N63" s="50"/>
      <c r="O63" s="50">
        <v>3500</v>
      </c>
      <c r="P63" s="50">
        <f t="shared" si="12"/>
        <v>553800</v>
      </c>
    </row>
    <row r="64" spans="1:28" s="3" customFormat="1" ht="31.2" x14ac:dyDescent="0.25">
      <c r="A64" s="10">
        <v>1014060</v>
      </c>
      <c r="B64" s="10">
        <v>4060</v>
      </c>
      <c r="C64" s="11" t="s">
        <v>13</v>
      </c>
      <c r="D64" s="34" t="s">
        <v>115</v>
      </c>
      <c r="E64" s="54">
        <f>E65+E66+E67+E68</f>
        <v>0</v>
      </c>
      <c r="F64" s="54">
        <f t="shared" ref="F64:O64" si="15">F65+F66+F67+F68</f>
        <v>0</v>
      </c>
      <c r="G64" s="56">
        <f t="shared" si="15"/>
        <v>0</v>
      </c>
      <c r="H64" s="56">
        <f t="shared" si="15"/>
        <v>0</v>
      </c>
      <c r="I64" s="54">
        <v>800</v>
      </c>
      <c r="J64" s="54">
        <v>41400</v>
      </c>
      <c r="K64" s="54">
        <f t="shared" si="15"/>
        <v>47000</v>
      </c>
      <c r="L64" s="54">
        <f t="shared" si="15"/>
        <v>535800</v>
      </c>
      <c r="M64" s="54">
        <f t="shared" si="15"/>
        <v>20000</v>
      </c>
      <c r="N64" s="54">
        <f t="shared" si="15"/>
        <v>412500</v>
      </c>
      <c r="O64" s="54">
        <f t="shared" si="15"/>
        <v>295200</v>
      </c>
      <c r="P64" s="55">
        <f t="shared" si="12"/>
        <v>1284900</v>
      </c>
    </row>
    <row r="65" spans="1:16" s="32" customFormat="1" ht="31.2" x14ac:dyDescent="0.25">
      <c r="A65" s="12">
        <v>1014060</v>
      </c>
      <c r="B65" s="12">
        <v>4060</v>
      </c>
      <c r="C65" s="13" t="s">
        <v>13</v>
      </c>
      <c r="D65" s="24" t="s">
        <v>61</v>
      </c>
      <c r="E65" s="60"/>
      <c r="F65" s="50"/>
      <c r="G65" s="50"/>
      <c r="H65" s="50"/>
      <c r="I65" s="50">
        <v>340</v>
      </c>
      <c r="J65" s="50">
        <v>25100</v>
      </c>
      <c r="K65" s="50">
        <v>35000</v>
      </c>
      <c r="L65" s="50">
        <v>399000</v>
      </c>
      <c r="M65" s="50">
        <v>15000</v>
      </c>
      <c r="N65" s="50">
        <v>307600</v>
      </c>
      <c r="O65" s="50">
        <v>4200</v>
      </c>
      <c r="P65" s="50">
        <f t="shared" si="12"/>
        <v>735900</v>
      </c>
    </row>
    <row r="66" spans="1:16" s="32" customFormat="1" ht="31.2" x14ac:dyDescent="0.25">
      <c r="A66" s="12">
        <v>1014060</v>
      </c>
      <c r="B66" s="12">
        <v>4060</v>
      </c>
      <c r="C66" s="13" t="s">
        <v>13</v>
      </c>
      <c r="D66" s="24" t="s">
        <v>62</v>
      </c>
      <c r="E66" s="60"/>
      <c r="F66" s="50"/>
      <c r="G66" s="50"/>
      <c r="H66" s="50"/>
      <c r="I66" s="50">
        <v>20</v>
      </c>
      <c r="J66" s="50">
        <v>1500</v>
      </c>
      <c r="K66" s="50">
        <v>3000</v>
      </c>
      <c r="L66" s="50">
        <v>34200</v>
      </c>
      <c r="M66" s="50"/>
      <c r="N66" s="50"/>
      <c r="O66" s="50">
        <v>2500</v>
      </c>
      <c r="P66" s="50">
        <f t="shared" si="12"/>
        <v>38200</v>
      </c>
    </row>
    <row r="67" spans="1:16" s="32" customFormat="1" ht="31.2" x14ac:dyDescent="0.25">
      <c r="A67" s="12">
        <v>1014060</v>
      </c>
      <c r="B67" s="12">
        <v>4060</v>
      </c>
      <c r="C67" s="13" t="s">
        <v>13</v>
      </c>
      <c r="D67" s="24" t="s">
        <v>63</v>
      </c>
      <c r="E67" s="60"/>
      <c r="F67" s="50"/>
      <c r="G67" s="50"/>
      <c r="H67" s="50"/>
      <c r="I67" s="50">
        <v>220</v>
      </c>
      <c r="J67" s="50">
        <v>7400</v>
      </c>
      <c r="K67" s="50">
        <v>7500</v>
      </c>
      <c r="L67" s="50">
        <v>85500</v>
      </c>
      <c r="M67" s="50"/>
      <c r="N67" s="50"/>
      <c r="O67" s="50">
        <f>196000+90000</f>
        <v>286000</v>
      </c>
      <c r="P67" s="50">
        <f t="shared" si="12"/>
        <v>378900</v>
      </c>
    </row>
    <row r="68" spans="1:16" s="32" customFormat="1" ht="31.2" x14ac:dyDescent="0.25">
      <c r="A68" s="12">
        <v>1014060</v>
      </c>
      <c r="B68" s="12">
        <v>4060</v>
      </c>
      <c r="C68" s="13" t="s">
        <v>13</v>
      </c>
      <c r="D68" s="24" t="s">
        <v>64</v>
      </c>
      <c r="E68" s="60"/>
      <c r="F68" s="50"/>
      <c r="G68" s="50"/>
      <c r="H68" s="50"/>
      <c r="I68" s="50">
        <v>220</v>
      </c>
      <c r="J68" s="50">
        <v>7400</v>
      </c>
      <c r="K68" s="50">
        <v>1500</v>
      </c>
      <c r="L68" s="50">
        <v>17100</v>
      </c>
      <c r="M68" s="50">
        <v>5000</v>
      </c>
      <c r="N68" s="50">
        <v>104900</v>
      </c>
      <c r="O68" s="50">
        <v>2500</v>
      </c>
      <c r="P68" s="50">
        <f t="shared" si="12"/>
        <v>131900</v>
      </c>
    </row>
    <row r="69" spans="1:16" s="3" customFormat="1" ht="31.2" x14ac:dyDescent="0.25">
      <c r="A69" s="10">
        <v>1014081</v>
      </c>
      <c r="B69" s="10">
        <v>4081</v>
      </c>
      <c r="C69" s="11" t="s">
        <v>14</v>
      </c>
      <c r="D69" s="34" t="s">
        <v>65</v>
      </c>
      <c r="E69" s="59">
        <f>4-3.49</f>
        <v>0.50999999999999979</v>
      </c>
      <c r="F69" s="55">
        <f>27500-25280</f>
        <v>2220</v>
      </c>
      <c r="G69" s="55"/>
      <c r="H69" s="55"/>
      <c r="I69" s="55">
        <v>1</v>
      </c>
      <c r="J69" s="55">
        <f>1500-1430</f>
        <v>70</v>
      </c>
      <c r="K69" s="55">
        <f>4000-3858</f>
        <v>142</v>
      </c>
      <c r="L69" s="55">
        <f>45600-43810</f>
        <v>1790</v>
      </c>
      <c r="M69" s="55"/>
      <c r="N69" s="55"/>
      <c r="O69" s="55"/>
      <c r="P69" s="55">
        <f>F69+J69+L69+N69+O69</f>
        <v>4080</v>
      </c>
    </row>
    <row r="70" spans="1:16" s="32" customFormat="1" ht="31.2" x14ac:dyDescent="0.25">
      <c r="A70" s="15" t="s">
        <v>91</v>
      </c>
      <c r="B70" s="27"/>
      <c r="C70" s="28"/>
      <c r="D70" s="29" t="s">
        <v>92</v>
      </c>
      <c r="E70" s="58">
        <f>E71</f>
        <v>10.166475999999999</v>
      </c>
      <c r="F70" s="47">
        <f t="shared" ref="F70:P70" si="16">F71</f>
        <v>61800</v>
      </c>
      <c r="G70" s="46">
        <f t="shared" si="16"/>
        <v>0</v>
      </c>
      <c r="H70" s="46">
        <f t="shared" si="16"/>
        <v>0</v>
      </c>
      <c r="I70" s="47">
        <v>12</v>
      </c>
      <c r="J70" s="47">
        <v>1600</v>
      </c>
      <c r="K70" s="47">
        <f t="shared" si="16"/>
        <v>1500</v>
      </c>
      <c r="L70" s="47">
        <f t="shared" si="16"/>
        <v>14900</v>
      </c>
      <c r="M70" s="47">
        <f t="shared" si="16"/>
        <v>0</v>
      </c>
      <c r="N70" s="47">
        <f t="shared" si="16"/>
        <v>0</v>
      </c>
      <c r="O70" s="47">
        <f t="shared" si="16"/>
        <v>0</v>
      </c>
      <c r="P70" s="47">
        <f t="shared" si="16"/>
        <v>78300</v>
      </c>
    </row>
    <row r="71" spans="1:16" s="32" customFormat="1" ht="46.8" x14ac:dyDescent="0.25">
      <c r="A71" s="30" t="s">
        <v>93</v>
      </c>
      <c r="B71" s="30" t="s">
        <v>94</v>
      </c>
      <c r="C71" s="30" t="s">
        <v>95</v>
      </c>
      <c r="D71" s="24" t="s">
        <v>96</v>
      </c>
      <c r="E71" s="52">
        <v>10.166475999999999</v>
      </c>
      <c r="F71" s="50">
        <v>61800</v>
      </c>
      <c r="G71" s="50"/>
      <c r="H71" s="50"/>
      <c r="I71" s="50">
        <v>12</v>
      </c>
      <c r="J71" s="50">
        <v>1600</v>
      </c>
      <c r="K71" s="50">
        <v>1500</v>
      </c>
      <c r="L71" s="50">
        <v>14900</v>
      </c>
      <c r="M71" s="50"/>
      <c r="N71" s="50"/>
      <c r="O71" s="50"/>
      <c r="P71" s="50">
        <f t="shared" si="12"/>
        <v>78300</v>
      </c>
    </row>
    <row r="72" spans="1:16" s="32" customFormat="1" ht="46.8" x14ac:dyDescent="0.25">
      <c r="A72" s="15" t="s">
        <v>109</v>
      </c>
      <c r="B72" s="31"/>
      <c r="C72" s="31"/>
      <c r="D72" s="29" t="s">
        <v>110</v>
      </c>
      <c r="E72" s="58">
        <f>E73</f>
        <v>1.0476000000000001</v>
      </c>
      <c r="F72" s="58">
        <f t="shared" ref="F72:P72" si="17">F73</f>
        <v>8000</v>
      </c>
      <c r="G72" s="58">
        <f t="shared" si="17"/>
        <v>0</v>
      </c>
      <c r="H72" s="58">
        <f t="shared" si="17"/>
        <v>0</v>
      </c>
      <c r="I72" s="58">
        <v>12.12</v>
      </c>
      <c r="J72" s="58">
        <v>900</v>
      </c>
      <c r="K72" s="58">
        <f t="shared" si="17"/>
        <v>613</v>
      </c>
      <c r="L72" s="58">
        <f t="shared" si="17"/>
        <v>7000</v>
      </c>
      <c r="M72" s="58">
        <f t="shared" si="17"/>
        <v>0</v>
      </c>
      <c r="N72" s="58">
        <f t="shared" si="17"/>
        <v>0</v>
      </c>
      <c r="O72" s="58">
        <f t="shared" si="17"/>
        <v>0</v>
      </c>
      <c r="P72" s="58">
        <f t="shared" si="17"/>
        <v>15900</v>
      </c>
    </row>
    <row r="73" spans="1:16" s="32" customFormat="1" ht="46.8" x14ac:dyDescent="0.25">
      <c r="A73" s="13" t="s">
        <v>111</v>
      </c>
      <c r="B73" s="13" t="s">
        <v>19</v>
      </c>
      <c r="C73" s="13" t="s">
        <v>6</v>
      </c>
      <c r="D73" s="24" t="s">
        <v>112</v>
      </c>
      <c r="E73" s="52">
        <v>1.0476000000000001</v>
      </c>
      <c r="F73" s="50">
        <v>8000</v>
      </c>
      <c r="G73" s="50"/>
      <c r="H73" s="50"/>
      <c r="I73" s="49">
        <v>12.12</v>
      </c>
      <c r="J73" s="50">
        <v>900</v>
      </c>
      <c r="K73" s="50">
        <v>613</v>
      </c>
      <c r="L73" s="50">
        <v>7000</v>
      </c>
      <c r="M73" s="50"/>
      <c r="N73" s="50"/>
      <c r="O73" s="50"/>
      <c r="P73" s="50">
        <f t="shared" si="12"/>
        <v>15900</v>
      </c>
    </row>
    <row r="74" spans="1:16" s="3" customFormat="1" x14ac:dyDescent="0.25">
      <c r="A74" s="16"/>
      <c r="B74" s="16"/>
      <c r="C74" s="16"/>
      <c r="D74" s="39" t="s">
        <v>0</v>
      </c>
      <c r="E74" s="58">
        <f t="shared" ref="E74:P74" si="18">E14+E20+E56+E60+E70+E72</f>
        <v>4563.4693852</v>
      </c>
      <c r="F74" s="58">
        <f t="shared" si="18"/>
        <v>26758620</v>
      </c>
      <c r="G74" s="58">
        <f t="shared" si="18"/>
        <v>0</v>
      </c>
      <c r="H74" s="58">
        <f t="shared" si="18"/>
        <v>6015.8611382966365</v>
      </c>
      <c r="I74" s="58">
        <v>35308.014000000003</v>
      </c>
      <c r="J74" s="58">
        <v>3022839.18</v>
      </c>
      <c r="K74" s="58">
        <f t="shared" si="18"/>
        <v>1697831.32</v>
      </c>
      <c r="L74" s="58">
        <f t="shared" si="18"/>
        <v>20859613.27</v>
      </c>
      <c r="M74" s="58">
        <f t="shared" si="18"/>
        <v>88974.883600000001</v>
      </c>
      <c r="N74" s="58">
        <f t="shared" si="18"/>
        <v>1917100</v>
      </c>
      <c r="O74" s="58">
        <f t="shared" si="18"/>
        <v>1271000</v>
      </c>
      <c r="P74" s="58">
        <f t="shared" si="18"/>
        <v>53836796.520000003</v>
      </c>
    </row>
    <row r="75" spans="1:16" x14ac:dyDescent="0.3">
      <c r="A75" s="9"/>
      <c r="B75" s="9"/>
      <c r="C75" s="9"/>
      <c r="D75" s="4"/>
      <c r="E75" s="7"/>
      <c r="F75" s="19"/>
      <c r="G75" s="19"/>
      <c r="H75" s="19"/>
      <c r="I75" s="7"/>
      <c r="J75" s="7"/>
      <c r="K75" s="19"/>
      <c r="L75" s="19"/>
      <c r="M75" s="19"/>
      <c r="N75" s="19"/>
      <c r="O75" s="7"/>
      <c r="P75" s="7"/>
    </row>
    <row r="76" spans="1:16" x14ac:dyDescent="0.3">
      <c r="A76" s="9"/>
      <c r="B76" s="9"/>
      <c r="C76" s="9"/>
      <c r="D76" s="4" t="s">
        <v>41</v>
      </c>
      <c r="E76" s="7" t="s">
        <v>42</v>
      </c>
      <c r="F76" s="19"/>
      <c r="G76" s="19"/>
      <c r="H76" s="19"/>
      <c r="I76" s="7"/>
      <c r="J76" s="7"/>
      <c r="K76" s="1"/>
      <c r="L76" s="19"/>
      <c r="M76" s="19"/>
      <c r="N76" s="19"/>
      <c r="O76" s="7"/>
      <c r="P76" s="7"/>
    </row>
    <row r="77" spans="1:16" x14ac:dyDescent="0.3">
      <c r="A77" s="8"/>
      <c r="B77" s="9"/>
      <c r="C77" s="9"/>
      <c r="D77" s="4"/>
      <c r="E77" s="7"/>
      <c r="F77" s="19"/>
      <c r="G77" s="19"/>
      <c r="H77" s="19"/>
      <c r="I77" s="7"/>
      <c r="J77" s="7"/>
      <c r="K77" s="19"/>
      <c r="L77" s="19"/>
      <c r="M77" s="19"/>
      <c r="N77" s="19"/>
      <c r="O77" s="7"/>
      <c r="P77" s="7"/>
    </row>
    <row r="78" spans="1:16" x14ac:dyDescent="0.3">
      <c r="A78" s="9"/>
      <c r="B78" s="9"/>
      <c r="C78" s="9"/>
      <c r="D78" s="4"/>
      <c r="E78" s="7"/>
      <c r="F78" s="19"/>
      <c r="G78" s="19"/>
      <c r="H78" s="19"/>
      <c r="I78" s="7"/>
      <c r="J78" s="7"/>
      <c r="K78" s="19"/>
      <c r="L78" s="19"/>
      <c r="M78" s="19"/>
      <c r="N78" s="19"/>
      <c r="O78" s="7"/>
      <c r="P78" s="7"/>
    </row>
    <row r="79" spans="1:16" x14ac:dyDescent="0.3">
      <c r="P79" s="17"/>
    </row>
    <row r="80" spans="1:16" x14ac:dyDescent="0.3">
      <c r="P80" s="17"/>
    </row>
  </sheetData>
  <mergeCells count="9">
    <mergeCell ref="A11:P11"/>
    <mergeCell ref="A12:A13"/>
    <mergeCell ref="B12:B13"/>
    <mergeCell ref="C12:C13"/>
    <mergeCell ref="D12:D13"/>
    <mergeCell ref="E12:F12"/>
    <mergeCell ref="I12:J12"/>
    <mergeCell ref="K12:L12"/>
    <mergeCell ref="M12:N12"/>
  </mergeCells>
  <printOptions horizontalCentered="1"/>
  <pageMargins left="0.19685039370078741" right="0.19685039370078741" top="0.59055118110236227" bottom="0.39370078740157483" header="0.15748031496062992" footer="0.19685039370078741"/>
  <pageSetup paperSize="9" scale="54" fitToHeight="3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Бюджетный отдел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</dc:creator>
  <cp:lastModifiedBy>Tofan</cp:lastModifiedBy>
  <cp:lastPrinted>2026-06-11T10:57:02Z</cp:lastPrinted>
  <dcterms:created xsi:type="dcterms:W3CDTF">2002-01-03T07:12:49Z</dcterms:created>
  <dcterms:modified xsi:type="dcterms:W3CDTF">2026-08-27T05:23:03Z</dcterms:modified>
</cp:coreProperties>
</file>